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70" windowHeight="6360" activeTab="0"/>
  </bookViews>
  <sheets>
    <sheet name="1.sz. melléklet" sheetId="1" r:id="rId1"/>
    <sheet name="1.a.sz. melléklet" sheetId="2" r:id="rId2"/>
    <sheet name="1.b.sz.melléklet" sheetId="3" r:id="rId3"/>
    <sheet name="1.c.sz. melléklet" sheetId="4" r:id="rId4"/>
    <sheet name="1.d.sz.melléklet" sheetId="5" r:id="rId5"/>
    <sheet name="1.e-f.sz.melléklet" sheetId="6" r:id="rId6"/>
    <sheet name="1.g-h.sz. melléklet" sheetId="7" r:id="rId7"/>
    <sheet name="2.sz. melléklet" sheetId="8" r:id="rId8"/>
    <sheet name="2.a-d.sz. melléklet" sheetId="9" r:id="rId9"/>
    <sheet name="2.f-h.sz. melléklet" sheetId="10" r:id="rId10"/>
    <sheet name="2.e.sz.mell." sheetId="11" r:id="rId11"/>
    <sheet name="2.i-j.sz. mell." sheetId="12" r:id="rId12"/>
    <sheet name="2.k. sz. melléklet" sheetId="13" r:id="rId13"/>
    <sheet name="2.l.sz. melléklet" sheetId="14" r:id="rId14"/>
    <sheet name="2.m-n.sz. melléklet" sheetId="15" r:id="rId15"/>
    <sheet name="3.sz. melléklet" sheetId="16" r:id="rId16"/>
    <sheet name="4.sz. melléklet" sheetId="17" r:id="rId17"/>
    <sheet name="5.sz. melléklet" sheetId="18" r:id="rId18"/>
    <sheet name="6.sz. melléklet" sheetId="19" r:id="rId19"/>
    <sheet name="7.sz. melléklet" sheetId="20" r:id="rId20"/>
    <sheet name="8.sz. melléklet" sheetId="21" r:id="rId21"/>
    <sheet name="9.sz. melléklet" sheetId="22" r:id="rId22"/>
    <sheet name="10. sz. melléklet" sheetId="23" r:id="rId23"/>
    <sheet name="11.sz. melléklet" sheetId="24" r:id="rId24"/>
    <sheet name="12.sz. melléklet" sheetId="25" r:id="rId25"/>
    <sheet name="13.sz. melléklet" sheetId="26" r:id="rId26"/>
    <sheet name="14-15.sz. melléklet" sheetId="27" r:id="rId27"/>
    <sheet name="16a.sz. melléklet" sheetId="28" r:id="rId28"/>
    <sheet name="16.sz. melléklet" sheetId="29" r:id="rId29"/>
    <sheet name="17. sz. melléklet" sheetId="30" r:id="rId30"/>
    <sheet name="18-19. sz. melléklet" sheetId="31" r:id="rId31"/>
    <sheet name="20. sz. melléklet" sheetId="32" r:id="rId32"/>
    <sheet name="21.a.sz. melléklet" sheetId="33" r:id="rId33"/>
    <sheet name="21.b. sz. melléklet" sheetId="34" r:id="rId34"/>
    <sheet name="22.sz. melléklet" sheetId="35" r:id="rId35"/>
    <sheet name="23.sz. melléklet" sheetId="36" r:id="rId36"/>
    <sheet name="1.sz.tájékoztató" sheetId="37" r:id="rId37"/>
    <sheet name="2.sz.tájékoztató" sheetId="38" r:id="rId38"/>
    <sheet name="Munka3" sheetId="39" r:id="rId39"/>
  </sheets>
  <externalReferences>
    <externalReference r:id="rId42"/>
    <externalReference r:id="rId43"/>
  </externalReferences>
  <definedNames/>
  <calcPr fullCalcOnLoad="1"/>
</workbook>
</file>

<file path=xl/sharedStrings.xml><?xml version="1.0" encoding="utf-8"?>
<sst xmlns="http://schemas.openxmlformats.org/spreadsheetml/2006/main" count="4151" uniqueCount="1514">
  <si>
    <t xml:space="preserve">Működési célú bevételek összesen: </t>
  </si>
  <si>
    <t xml:space="preserve">Dologi kiadások és egyéb folyó kiadások </t>
  </si>
  <si>
    <t>Működési célú pénzeszköz átadás államházt. kívülre</t>
  </si>
  <si>
    <t>Támogatásértékű működési kiadás</t>
  </si>
  <si>
    <t>Továbbadási célú (lebonyolítási) működ. kiadás</t>
  </si>
  <si>
    <t>Ellátottak pénzbeni juttatása</t>
  </si>
  <si>
    <t xml:space="preserve">Működési célú kölcsönök nyújtása és törlesztése </t>
  </si>
  <si>
    <t xml:space="preserve">Rövid lejáratú hitelek visszafizetése </t>
  </si>
  <si>
    <t>Rövid lejáratú hitelek kamata</t>
  </si>
  <si>
    <t xml:space="preserve">Rövid lejáratú értékpapírok beváltása, vásárlása </t>
  </si>
  <si>
    <t xml:space="preserve">Működési célú kiadások összesen: </t>
  </si>
  <si>
    <t>II. Felhalmozási  célú bevét. és kiad.</t>
  </si>
  <si>
    <t>Önkormányzat felhalmozási és tőke jellegű bevételei</t>
  </si>
  <si>
    <t>Önkormányzatok sajátos felhalm. és tőke jell. bevét.</t>
  </si>
  <si>
    <t xml:space="preserve">Fejlesztési célú támogatások </t>
  </si>
  <si>
    <t>Felhalm.-i célú pénzeszköz átvétel államháztart. kívülről</t>
  </si>
  <si>
    <t xml:space="preserve">Támogatásértékű felhalmozási bevétel </t>
  </si>
  <si>
    <t>Továbbadási (lebonyolítási) célú felhalmozási bevétel</t>
  </si>
  <si>
    <t>Felhalmozási áfa visszatérülés</t>
  </si>
  <si>
    <t>Értékesített tárgyi eszk., immateriális javak áfa-ja</t>
  </si>
  <si>
    <t>Felhalm. célú kölcsönök visszatérülése, igénybevétele</t>
  </si>
  <si>
    <t xml:space="preserve">Hosszú lejáratú értékpapírok kibocsátása </t>
  </si>
  <si>
    <t xml:space="preserve">Felhalm.-i célú pénzmaradvány igénybevétele </t>
  </si>
  <si>
    <t>Felhalmozási célú bevételek összesen:</t>
  </si>
  <si>
    <t>Felhalmozási kiadások (áfa-val  együtt)</t>
  </si>
  <si>
    <t>Felújítási kiadások (áfa-val együtt)</t>
  </si>
  <si>
    <t>Értékesített tárgyi eszk. áfa-ja miatti befizetés</t>
  </si>
  <si>
    <t>Felhalm.-i célú pénzeszköz átadás államházt.kívülre</t>
  </si>
  <si>
    <t>Támogatásértékű felhalmozási kiadás</t>
  </si>
  <si>
    <t>Továbbadási (lebonyolítási) célú felhalmozási kiadás</t>
  </si>
  <si>
    <t xml:space="preserve">Felhalmozási célú kölcsönök nyújtása és törlesztése </t>
  </si>
  <si>
    <t>Hosszú lejáratú hitel visszafizetése</t>
  </si>
  <si>
    <t>Hosszú lejáratú hitel kamata</t>
  </si>
  <si>
    <t xml:space="preserve">Tartalékok </t>
  </si>
  <si>
    <t>Felhalmozási célú kiadások összesen:</t>
  </si>
  <si>
    <t>Önkormányzat bevételei összesen:</t>
  </si>
  <si>
    <t>Önkormányzat kiadásai összesen:</t>
  </si>
  <si>
    <r>
      <t xml:space="preserve">                                </t>
    </r>
    <r>
      <rPr>
        <b/>
        <sz val="12"/>
        <rFont val="Times New Roman"/>
        <family val="1"/>
      </rPr>
      <t xml:space="preserve">Megnevezés            </t>
    </r>
  </si>
  <si>
    <t>A költségvetési évet követő 2 év várható előirányzatai</t>
  </si>
  <si>
    <t xml:space="preserve">                 8.sz. melléklet</t>
  </si>
  <si>
    <t xml:space="preserve">Hosszú lejáratú értékpapírok vásárlása </t>
  </si>
  <si>
    <t>Hosszúlejáratú hitel felvétel</t>
  </si>
  <si>
    <t>Bevételek alakulása</t>
  </si>
  <si>
    <t xml:space="preserve">  - Központi támogatás</t>
  </si>
  <si>
    <t xml:space="preserve">  - Önkormányzati támogatás</t>
  </si>
  <si>
    <t xml:space="preserve">  - Átvett pénz</t>
  </si>
  <si>
    <t>Ö s s z e s   b e v é t e l</t>
  </si>
  <si>
    <t>Eszközbeszerzés - irodaszer</t>
  </si>
  <si>
    <t>Ö s s z e s   k i a d á s</t>
  </si>
  <si>
    <t>12. sz. melléklet</t>
  </si>
  <si>
    <t xml:space="preserve">Mezőkövesd város képviselő-testületének hitelállománya </t>
  </si>
  <si>
    <t>Adatok ezer Ft-ban</t>
  </si>
  <si>
    <t>Működési hitel</t>
  </si>
  <si>
    <t>Hitelek összesen</t>
  </si>
  <si>
    <t>Egyéb működési hitel</t>
  </si>
  <si>
    <t>II/2. Támogatás értékű bevételek részletezése</t>
  </si>
  <si>
    <t>13.sz. melléklet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</si>
  <si>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</si>
  <si>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</si>
  <si>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</si>
  <si>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</si>
  <si>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</si>
  <si>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</si>
  <si>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</si>
  <si>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</si>
  <si>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>Kölcsönnyújtás (szennyvíz)</t>
  </si>
  <si>
    <t xml:space="preserve">  14. sz. melléklet</t>
  </si>
  <si>
    <t>Közvetett támogatás megnevezése</t>
  </si>
  <si>
    <t>Közvetett támogatás tervezett összege</t>
  </si>
  <si>
    <t xml:space="preserve">Adókedvezmények iparűzési adónál: </t>
  </si>
  <si>
    <t xml:space="preserve">54/2004. (XII.16.) ÖK. sz. rend. 7. § (2) bek. 25 %-os kedv. </t>
  </si>
  <si>
    <t xml:space="preserve">54/2004. (XII.16.) ÖK. sz. rend. 7. § (3)-(6) bek. Regiszt. </t>
  </si>
  <si>
    <t xml:space="preserve">Adókedvezmény, mentesség gépjárműadónál: </t>
  </si>
  <si>
    <t xml:space="preserve">1991. évi LXXXII.tv. Környezetvéd. Oszt. </t>
  </si>
  <si>
    <t xml:space="preserve">1991. évi LXXXII. tv. Mozgáskobl. mentesség </t>
  </si>
  <si>
    <t xml:space="preserve">Összesen </t>
  </si>
  <si>
    <t xml:space="preserve">  15. sz. melléklet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</si>
  <si>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</si>
  <si>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</si>
  <si>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</si>
  <si>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</si>
  <si>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54/2004. (XII.16.) ÖK. sz. rend. 10 § (3( bek. beruh. Kedv.) </t>
  </si>
  <si>
    <t>Eredeti előir.</t>
  </si>
  <si>
    <t>Mód. előir.</t>
  </si>
  <si>
    <t>Telj. %-a</t>
  </si>
  <si>
    <t>III. Támog. értékű kiadás államháztart.belülre</t>
  </si>
  <si>
    <t>Költségv. kiadások összesen</t>
  </si>
  <si>
    <t xml:space="preserve">    Ebből: -működési célú</t>
  </si>
  <si>
    <t xml:space="preserve">                -felhalm. célú</t>
  </si>
  <si>
    <t>Mód.előir.</t>
  </si>
  <si>
    <t>Telj.%-a</t>
  </si>
  <si>
    <t>II. Támogatások, támog.értékű bevételek, visszatérülések</t>
  </si>
  <si>
    <t>V. Pénzforg. nélküli bevételek</t>
  </si>
  <si>
    <t>Feladatok összesen</t>
  </si>
  <si>
    <t>Adóelengedések</t>
  </si>
  <si>
    <t>16. sz. melléklet</t>
  </si>
  <si>
    <t xml:space="preserve">        KIMUTATÁS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</si>
  <si>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</si>
  <si>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</si>
  <si>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</si>
  <si>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</si>
  <si>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</si>
  <si>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</si>
  <si>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</si>
  <si>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Támogatás értékű bevételek mindösszesen</t>
  </si>
  <si>
    <t>hitel tárgyévi</t>
  </si>
  <si>
    <t>összege tárgyév</t>
  </si>
  <si>
    <t xml:space="preserve">jan. 1-jén </t>
  </si>
  <si>
    <t xml:space="preserve">összege </t>
  </si>
  <si>
    <t>xxxxxxxx</t>
  </si>
  <si>
    <t>17. sz. melléklet</t>
  </si>
  <si>
    <t xml:space="preserve">         KIMUTATÁS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</si>
  <si>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</si>
  <si>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</si>
  <si>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</si>
  <si>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</si>
  <si>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</si>
  <si>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</si>
  <si>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</si>
  <si>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</si>
  <si>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</si>
  <si>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</si>
  <si>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18. sz.melléklet</t>
  </si>
  <si>
    <t xml:space="preserve">a közvetett támogatásokról </t>
  </si>
  <si>
    <t xml:space="preserve">Közvetett támogatás megnevezése </t>
  </si>
  <si>
    <t xml:space="preserve">                            Összeg </t>
  </si>
  <si>
    <t>Tervezett</t>
  </si>
  <si>
    <t>Tényleges</t>
  </si>
  <si>
    <t>ebből: lakáshoz jut.és lak.fennt.tám.SZJA 50 %-a</t>
  </si>
  <si>
    <t xml:space="preserve">Magánsz.komm.adója 100 % </t>
  </si>
  <si>
    <t xml:space="preserve">          -hosszú lejár.hit.kamata</t>
  </si>
  <si>
    <t>Nyújtott kölcs.visszatér.</t>
  </si>
  <si>
    <t>19. sz.melléklet</t>
  </si>
  <si>
    <t>a pénzeszközök változásáról</t>
  </si>
  <si>
    <t xml:space="preserve">                       Ezer Ft-ban</t>
  </si>
  <si>
    <t xml:space="preserve">Tényleges </t>
  </si>
  <si>
    <t>Összes bevétel összege</t>
  </si>
  <si>
    <t>Összes kiadás összege</t>
  </si>
  <si>
    <t>20.sz. melléklet</t>
  </si>
  <si>
    <t>Több éves kihatással járó döntések számszerűsítése</t>
  </si>
  <si>
    <t>Mköv. Szennyvíz. A. támogatására Ny-i vár.r.</t>
  </si>
  <si>
    <t>Ö S S Z E S E N :</t>
  </si>
  <si>
    <t>I./2.3.Pótlékok, bírságok</t>
  </si>
  <si>
    <t>I./2.4. Egyéb sajátos bevételek</t>
  </si>
  <si>
    <t xml:space="preserve">I./2.1. Helyi adó bevételek összesen </t>
  </si>
  <si>
    <t>Intézmények összesen</t>
  </si>
  <si>
    <t xml:space="preserve">Intézmények összesen </t>
  </si>
  <si>
    <t>PÉNZESZK.ÁTAD.ÁH. KÍVÜLRE</t>
  </si>
  <si>
    <t xml:space="preserve">II. Felhalm. kiadás összesen </t>
  </si>
  <si>
    <t>IV. Pénzeszk.átadás összesen</t>
  </si>
  <si>
    <t>III. Támogatás ért.kiadás össz.</t>
  </si>
  <si>
    <t xml:space="preserve">                 felhalmozási célú</t>
  </si>
  <si>
    <t>IV.Támogatási kölcs.visszatér.    értékpapír ért.kibocs. bevétele</t>
  </si>
  <si>
    <t xml:space="preserve">1.3. Egyes jöved.pótló támogatások </t>
  </si>
  <si>
    <t>1.4. Normatív kötött felhaszn.támog.</t>
  </si>
  <si>
    <t>1. Tárgyi eszk.immat.javak értékes.</t>
  </si>
  <si>
    <t xml:space="preserve">2. Önk.saj.felhalm.és tőke jell.bev. </t>
  </si>
  <si>
    <t>1. Működési c.kölcsön visszatér.</t>
  </si>
  <si>
    <t>2. Felhalm. c.kölcsön visszatérül.</t>
  </si>
  <si>
    <t xml:space="preserve">V. Pénzforg.nélküli bevételek </t>
  </si>
  <si>
    <t xml:space="preserve">1. Előző évi pénzmar.igénybevétele </t>
  </si>
  <si>
    <t xml:space="preserve">2. Fejleszt.c.hitel igénybevétele </t>
  </si>
  <si>
    <t>4. Felhalm.c.pénz.átvét.ÁH-on kív.</t>
  </si>
  <si>
    <t>2. Önkorm.sajátos műk. (2.1..+2.4)</t>
  </si>
  <si>
    <t>2.2. Felhalm.célú tám.értékű bevétel</t>
  </si>
  <si>
    <t xml:space="preserve">2. Támogatás értékű bev.(2.1.+2.2) </t>
  </si>
  <si>
    <t>2.1. Működési célú tám.értékű átvétel</t>
  </si>
  <si>
    <t>16/a.sz. melléklet</t>
  </si>
  <si>
    <t>Részben önállóan gazd. Int.</t>
  </si>
  <si>
    <t>SZISZI: - iskolai pártolói tagdíjak</t>
  </si>
  <si>
    <t>MÁAMIPSZ: Hungarofest Kht. Reneszánsz túrák</t>
  </si>
  <si>
    <t>Járműértékesítés - Rendelőint.</t>
  </si>
  <si>
    <t xml:space="preserve">költségvetési bevételei </t>
  </si>
  <si>
    <t>3. Értékpapírok értékesítése</t>
  </si>
  <si>
    <t>2. Felhalm. C. kölcsön. Visszat.</t>
  </si>
  <si>
    <t>3. Értékpapírok érték.</t>
  </si>
  <si>
    <t>2. Felh. Célú kölcsön visszat.</t>
  </si>
  <si>
    <t>2. Felh. Célú kölcsön. Visszat.</t>
  </si>
  <si>
    <t>2. Felh. Célú kölcs. Visszat.</t>
  </si>
  <si>
    <t>2. Fel. Célú kölcs. Visszat.</t>
  </si>
  <si>
    <t>2. Felh. Célú kölcs. Visszatér</t>
  </si>
  <si>
    <t>2. Felh. Célú kölcsön visszatér.</t>
  </si>
  <si>
    <t>2. Felh célú kölcs. Visszatér</t>
  </si>
  <si>
    <t>1.6. ÖNHIKI előleg</t>
  </si>
  <si>
    <t>1.7. Villamosenergia áremelés ellentételezése</t>
  </si>
  <si>
    <t>1.7 Villamosenergia áremelés ellentételezése</t>
  </si>
  <si>
    <t>1. Önk. költségv.-i támog. (1.1..+1.7)</t>
  </si>
  <si>
    <t>Hitelintézet megnevezése</t>
  </si>
  <si>
    <t>Hitel lejárata</t>
  </si>
  <si>
    <t>16 lakásos bérlakásépítés fejl.</t>
  </si>
  <si>
    <t>xxxxxxxxxxxxxxxxxxxxx</t>
  </si>
  <si>
    <t>KÖLTSÉGVETÉSI BEVÉTELEK ÖSSZ.         (I…+VI.)</t>
  </si>
  <si>
    <t xml:space="preserve">III.Tám..ért.kiad.össz. </t>
  </si>
  <si>
    <t>Felvétel    éve</t>
  </si>
  <si>
    <t>Hitel vissza-fizetési köt.</t>
  </si>
  <si>
    <t>16 lakásos bérlakás-építés</t>
  </si>
  <si>
    <t>Zsóry fürdő      2005.</t>
  </si>
  <si>
    <t>Városi könyvtár</t>
  </si>
  <si>
    <t>Városi Sportcsarnok</t>
  </si>
  <si>
    <t>Teljesítés    %-a</t>
  </si>
  <si>
    <t xml:space="preserve">1.1. Kölcsön visszatérülése államházt-on belülről  </t>
  </si>
  <si>
    <t xml:space="preserve">1.2. Kölcsön visszatérülése államházt-on kívülről </t>
  </si>
  <si>
    <t>Polgármesteri Hivatal összesen</t>
  </si>
  <si>
    <t>Beruházási kiadási előirányzatok feladatonkénti részletezése</t>
  </si>
  <si>
    <t xml:space="preserve">Teljesítés </t>
  </si>
  <si>
    <t>KÖZPONTI TÁMOGATÁS</t>
  </si>
  <si>
    <t>ÖNKORMÁNYZATI TÁMOGATÁS</t>
  </si>
  <si>
    <t>16 lak.bérlakásép. fejl. hitel.</t>
  </si>
  <si>
    <t>Zsóry fejl. hitel 2005.</t>
  </si>
  <si>
    <t xml:space="preserve">                felhalm. célú</t>
  </si>
  <si>
    <t>1.4. Hozam és kamatbev.</t>
  </si>
  <si>
    <t xml:space="preserve">I/1. Intézm.műk.bev.össz. </t>
  </si>
  <si>
    <t>1. Műk.célú kölcs.visszatér.</t>
  </si>
  <si>
    <t xml:space="preserve">2. Fejl.célú hitel igénybevétele </t>
  </si>
  <si>
    <t>III./4. Felhalmozási célú pénzeszköz átvétel államháztartáson kívülről mindösszesen</t>
  </si>
  <si>
    <t>Teljesítés     %-a</t>
  </si>
  <si>
    <t>2.1. Műk.célú támog.ért.átvétel</t>
  </si>
  <si>
    <t xml:space="preserve">      Ebből: TB Alapból átvett</t>
  </si>
  <si>
    <t>2.2. Felhalm.célú tám.ért.bev.</t>
  </si>
  <si>
    <t>1. Műk.célú kölcsön visszatér.</t>
  </si>
  <si>
    <t xml:space="preserve">1. Műk.célú hitel igénybevétele </t>
  </si>
  <si>
    <t xml:space="preserve">2. Fejleszt.célú hitel igénybev. </t>
  </si>
  <si>
    <t>1. Előző évi pénzmar.igénybev.</t>
  </si>
  <si>
    <t xml:space="preserve">1. Mű. célú hitel igénybev. </t>
  </si>
  <si>
    <t>Működési célú kölcsön visszatér.</t>
  </si>
  <si>
    <t>Felhalmozási célú kölcsön visszatér.</t>
  </si>
  <si>
    <t>Teljesítés            %-a</t>
  </si>
  <si>
    <t xml:space="preserve">Polgármesteri Hivatal összesen: </t>
  </si>
  <si>
    <t>Eredeti előirányzat</t>
  </si>
  <si>
    <t>Módosított előirányzat</t>
  </si>
  <si>
    <t>Eseti pénzb. gyerm.véd</t>
  </si>
  <si>
    <t>Eseti pénzb.szoc</t>
  </si>
  <si>
    <t>Önkorm. elszám.</t>
  </si>
  <si>
    <t>Teljesítés</t>
  </si>
  <si>
    <t>Teljesítés %-a</t>
  </si>
  <si>
    <t>2.1. Működési bev.össz.</t>
  </si>
  <si>
    <t>Ebből:- Többcélú Kist.Társ.tól átvett</t>
  </si>
  <si>
    <t>2.2. Felhalmozási bev.összesen</t>
  </si>
  <si>
    <t xml:space="preserve">  - Egerlövőtől átvett</t>
  </si>
  <si>
    <t xml:space="preserve">  - PV-hez vidéki önkorm.-tól</t>
  </si>
  <si>
    <t xml:space="preserve">  - Iskola eü.-re TB-től</t>
  </si>
  <si>
    <t xml:space="preserve"> - Kp-i kv-i szervtől Otthonteremt.tám.   </t>
  </si>
  <si>
    <t xml:space="preserve"> - Kp-i kv-i szervtől Mozgáskorl. tám.</t>
  </si>
  <si>
    <t>INTÉZMÉNYEK ÖSZESEN</t>
  </si>
  <si>
    <t>Rendelőintézet</t>
  </si>
  <si>
    <t>Teljesítés          %-a</t>
  </si>
  <si>
    <t xml:space="preserve">költségvetési kiadási előirányzatai  </t>
  </si>
  <si>
    <t>Gyámhivatal, Okmányiroda</t>
  </si>
  <si>
    <t xml:space="preserve">II/1.5. Fejlesztési célú támog. összesen </t>
  </si>
  <si>
    <t>Közvilágítás</t>
  </si>
  <si>
    <t xml:space="preserve">    - Polg.Hiv.Többc.Kist.Társ.</t>
  </si>
  <si>
    <t>Teljesítés             %-a</t>
  </si>
  <si>
    <t>POLGÁRMESTERI HIVATAL ÖSSZESEN</t>
  </si>
  <si>
    <t>INTÉZMÉNYEK ÖSSZESEN</t>
  </si>
  <si>
    <t>2.1.6. Iparűzési adó ideiglenes jelleggel végzett                                                                iparűzési tevékenység után (napi átalány)</t>
  </si>
  <si>
    <t>2.1.5. Iparűzési adó állandó jelleggel végzett           iparűzési tevékenység után</t>
  </si>
  <si>
    <t>I/1.5. Működési célú pénzeszköz átvétel      államháztartáson kívülről összesen</t>
  </si>
  <si>
    <t>Teljesítés       %-a</t>
  </si>
  <si>
    <t xml:space="preserve">2.2.6. Termőföld bérbeadásából szárm. jöv.adó </t>
  </si>
  <si>
    <t xml:space="preserve">2.2.3. Szem.jöv.adó norm.módon elosztott része </t>
  </si>
  <si>
    <t>Teljesítés      %-a</t>
  </si>
  <si>
    <t>Teljesítés        %-a</t>
  </si>
  <si>
    <t>ÖNKORMÁNYZAT ÖSSZESEN</t>
  </si>
  <si>
    <t>I. INTÉZMÉNYEK</t>
  </si>
  <si>
    <t>II. POLGÁRMESTERI HIVATAL</t>
  </si>
  <si>
    <t>1/e. melléklet</t>
  </si>
  <si>
    <t xml:space="preserve">III.Támog.ért.kiad.össz. </t>
  </si>
  <si>
    <t>IV.Pénzeszk.átad.össz.</t>
  </si>
  <si>
    <t>V.Nyújtott kölcs.össz.</t>
  </si>
  <si>
    <t>VI. Tartalékok össz.</t>
  </si>
  <si>
    <t>Működési célú hiteltörl.</t>
  </si>
  <si>
    <t>VII. Hiteltörlesztés össz.</t>
  </si>
  <si>
    <t>Felhalm. célú hitel törl.</t>
  </si>
  <si>
    <t>4. Hosszú lej.hit.kamata</t>
  </si>
  <si>
    <t>4. Hosszú lej.hit. kamata</t>
  </si>
  <si>
    <t xml:space="preserve">II. Felhalm. kiad. össz. </t>
  </si>
  <si>
    <t>I. Műk. kiadás össz.</t>
  </si>
  <si>
    <t xml:space="preserve">II. Felhalm.kiad. össz. </t>
  </si>
  <si>
    <t>Munkanélk. ellátások</t>
  </si>
  <si>
    <t>I. Működ. kiadás össz.</t>
  </si>
  <si>
    <t>Fürdő és strandszolg.</t>
  </si>
  <si>
    <t>Tartalék hiteltörlesztés</t>
  </si>
  <si>
    <t>I. Működ.kiadás össz.</t>
  </si>
  <si>
    <t>Múzeumi tevékenység</t>
  </si>
  <si>
    <t>2/e/1. sz. melléklet</t>
  </si>
  <si>
    <t>2/e/2. sz. melléklet</t>
  </si>
  <si>
    <t>1/f. melléklet</t>
  </si>
  <si>
    <t>Önkormányzat összesen:</t>
  </si>
  <si>
    <t>1.6. ÖNHIKI támogatás</t>
  </si>
  <si>
    <t>Magánszem.komm.adója      100 %</t>
  </si>
  <si>
    <t>Magánsz.építm.és telekadó       20 %</t>
  </si>
  <si>
    <t>1.1. Hatósági jogkörhöz köthető működési bevételek</t>
  </si>
  <si>
    <t>II/1.3. Egyes jöv. pótló támogatások</t>
  </si>
  <si>
    <t>I. Működési bevételek</t>
  </si>
  <si>
    <t>Megnevezés</t>
  </si>
  <si>
    <t>III. Felhalmozási és tőke jellegű bevételek</t>
  </si>
  <si>
    <t>IV. Támogatási kölcsönök visszatérülése, értékpapírok értékesítésének, kibocsátásának bevétele</t>
  </si>
  <si>
    <t>I. Működési kiadások</t>
  </si>
  <si>
    <t>II. Felhalmozási kiadások</t>
  </si>
  <si>
    <t>IV. Pénzeszközátadás államháztartáson kívülre</t>
  </si>
  <si>
    <t>V. Nyújtott kölcsönök</t>
  </si>
  <si>
    <t>VI. Tartalékok</t>
  </si>
  <si>
    <t xml:space="preserve">      Általános tartalék</t>
  </si>
  <si>
    <t xml:space="preserve">      Céltartalék</t>
  </si>
  <si>
    <t>KIADÁS</t>
  </si>
  <si>
    <t>BEVÉTEL</t>
  </si>
  <si>
    <t>1. sz. melléklet</t>
  </si>
  <si>
    <t>Költségvetés mérlege</t>
  </si>
  <si>
    <t>Költségvetési bevételek összesen</t>
  </si>
  <si>
    <t>VI. Hitelfelvétel</t>
  </si>
  <si>
    <t>VII. Hiteltörlesztés</t>
  </si>
  <si>
    <t>Bevételek mindösszesen</t>
  </si>
  <si>
    <t>Kiadások mindösszesen</t>
  </si>
  <si>
    <t>Ezer Ft-ban</t>
  </si>
  <si>
    <t>KIADÁSOK</t>
  </si>
  <si>
    <t>JOGCÍMEI</t>
  </si>
  <si>
    <t>MŰKÖDÉSI KIADÁSOK</t>
  </si>
  <si>
    <t>1. Személyi juttatás</t>
  </si>
  <si>
    <t>2. Munkaadót terh. járulékok</t>
  </si>
  <si>
    <t>3. Dologi kiadás</t>
  </si>
  <si>
    <t>4. Ellátottak pénzbeli juttatásai</t>
  </si>
  <si>
    <t>5. Speciális célú támogatás</t>
  </si>
  <si>
    <t xml:space="preserve">Ebből: </t>
  </si>
  <si>
    <t>I. Működési kiad. összesen</t>
  </si>
  <si>
    <t>FELHALMOZÁSI KIADÁSOK</t>
  </si>
  <si>
    <t>1. Beruházás</t>
  </si>
  <si>
    <t>2. Felujítás</t>
  </si>
  <si>
    <t xml:space="preserve">3. Pénzügyi befektetés  </t>
  </si>
  <si>
    <t>4. Hosszúlej. hitelek kamata</t>
  </si>
  <si>
    <t>TÁMOGATÁS ÉRTÉKŰ KIADÁS</t>
  </si>
  <si>
    <t xml:space="preserve">1. Működési célú </t>
  </si>
  <si>
    <t xml:space="preserve">2. Felhalmozási célú </t>
  </si>
  <si>
    <t>NYÚJTOTT KÖLCSÖNÖK</t>
  </si>
  <si>
    <t>Működési célra</t>
  </si>
  <si>
    <t>Felhalmozási célra</t>
  </si>
  <si>
    <t>V. Nyújtott kölcsönök összesen</t>
  </si>
  <si>
    <t>TARTALÉKOK</t>
  </si>
  <si>
    <t>Általános tartalék</t>
  </si>
  <si>
    <t>Céltartalék</t>
  </si>
  <si>
    <t>VI. Tartalékok összesen</t>
  </si>
  <si>
    <t>KIADÁS ÖSSZESEN</t>
  </si>
  <si>
    <t>VII. Hitel törlesztés</t>
  </si>
  <si>
    <t xml:space="preserve">   1/a. sz. melléklet</t>
  </si>
  <si>
    <t xml:space="preserve">előirányzatai  </t>
  </si>
  <si>
    <t xml:space="preserve">Ezer Ft-ban </t>
  </si>
  <si>
    <t xml:space="preserve">    Ebből:hosszú lej. hitel kamata</t>
  </si>
  <si>
    <t>5. Speciálos célú támogatás</t>
  </si>
  <si>
    <t xml:space="preserve"> - Társadalom-, szociálp. kiad.</t>
  </si>
  <si>
    <t>I. Működési kiad. össz.</t>
  </si>
  <si>
    <t>2. Felújítás</t>
  </si>
  <si>
    <t xml:space="preserve">II. Felhalmozási kiad. össz. </t>
  </si>
  <si>
    <t>TÁMOGATÁS ÉRTÉK. KIADÁS</t>
  </si>
  <si>
    <t xml:space="preserve">III. Támog. ért. kiad. össz. </t>
  </si>
  <si>
    <t>PÉNZESZKÖZ ÁTADÁS</t>
  </si>
  <si>
    <t>IV. Pénzeszköz átadás össz.</t>
  </si>
  <si>
    <t>1. Működési célra</t>
  </si>
  <si>
    <t>2. Felhalmozási célra</t>
  </si>
  <si>
    <t>V. Nyújtott kölcsönök össz.</t>
  </si>
  <si>
    <t xml:space="preserve">1/b. sz. melléklet </t>
  </si>
  <si>
    <t>Szent László Gimnázium</t>
  </si>
  <si>
    <t>KIADÁS MINDÖSSZESEN</t>
  </si>
  <si>
    <t>Tűzoltóság</t>
  </si>
  <si>
    <t>Önállóan gazdálkodó intézmények összesen</t>
  </si>
  <si>
    <t>1/c. sz. melléklet</t>
  </si>
  <si>
    <t>Városi Óvoda</t>
  </si>
  <si>
    <t>MÁAMIPSZ</t>
  </si>
  <si>
    <t>Könyvtár</t>
  </si>
  <si>
    <t>Városi Bölcsőde</t>
  </si>
  <si>
    <t xml:space="preserve">1/c. sz. melléklet </t>
  </si>
  <si>
    <t xml:space="preserve">   előirányzatai  feladatonként</t>
  </si>
  <si>
    <t>I. Működési kiadás összesen</t>
  </si>
  <si>
    <t xml:space="preserve">2. Felhalmozási célra </t>
  </si>
  <si>
    <t>1. Általános tartalék</t>
  </si>
  <si>
    <t>2. Céltartalék</t>
  </si>
  <si>
    <t xml:space="preserve">III. Támogatás értékű kiadás </t>
  </si>
  <si>
    <t>Támogatott megnevezése</t>
  </si>
  <si>
    <t>Polgármesteri Hivatal</t>
  </si>
  <si>
    <t>Önkormányzat összesen</t>
  </si>
  <si>
    <t>1. Működési célú összesen</t>
  </si>
  <si>
    <t>Ebből:</t>
  </si>
  <si>
    <t xml:space="preserve">2. Felhalmozási célú összesen </t>
  </si>
  <si>
    <t>Összesen</t>
  </si>
  <si>
    <t xml:space="preserve">IV. Pénzeszközátadás államháztartáson kívülre </t>
  </si>
  <si>
    <t>2. Felhalmozási célú összesen</t>
  </si>
  <si>
    <t xml:space="preserve">                  2.sz. melléklet</t>
  </si>
  <si>
    <t xml:space="preserve">  BEVÉTELEK JOGCÍMEI</t>
  </si>
  <si>
    <t>Önkormányzat</t>
  </si>
  <si>
    <t xml:space="preserve">I. Működési bevételek (1+2) </t>
  </si>
  <si>
    <t>1. Intézményi működési bevételek</t>
  </si>
  <si>
    <t xml:space="preserve">2.1. Helyi adók </t>
  </si>
  <si>
    <t xml:space="preserve">2.2. Átengedett központi adók </t>
  </si>
  <si>
    <t xml:space="preserve">2.3. Pótlékok, birságok </t>
  </si>
  <si>
    <t xml:space="preserve">2.4. Egyéb sajátos bevételek </t>
  </si>
  <si>
    <t xml:space="preserve">1.1. Normatív támogatások </t>
  </si>
  <si>
    <t xml:space="preserve">1.2. Központosított előirányzatok </t>
  </si>
  <si>
    <t xml:space="preserve">1.5. Fejlesztési célú támogatások </t>
  </si>
  <si>
    <t xml:space="preserve">3. Kiegészítések, visszatérülések </t>
  </si>
  <si>
    <t xml:space="preserve">3. Pénzügyi befektetés bevételei </t>
  </si>
  <si>
    <t xml:space="preserve">3. Értékpapírok értékesítése </t>
  </si>
  <si>
    <t xml:space="preserve">VI. Hitelek (1+2) </t>
  </si>
  <si>
    <t xml:space="preserve">1. Működési célú hitel igénybevétele </t>
  </si>
  <si>
    <t>KIADÁSOK ÖSSZESEN:</t>
  </si>
  <si>
    <t>KIADÁS MINDÖSSZESEN:</t>
  </si>
  <si>
    <t>Polgári Védelem</t>
  </si>
  <si>
    <t>KÖLTSÉGVETÉSI KIADÁS ÖSSZESEN</t>
  </si>
  <si>
    <t>KIADÁSOK JOGCÍMEI</t>
  </si>
  <si>
    <t>Oktatási célok</t>
  </si>
  <si>
    <t xml:space="preserve">      Ebből: -működési célú</t>
  </si>
  <si>
    <t>HITEL TÖRLESZTÉS</t>
  </si>
  <si>
    <t>Működési célú hitel törlesztés</t>
  </si>
  <si>
    <t>Felahalmozási célú hitel törlesztés</t>
  </si>
  <si>
    <t>VII. Hiteltörlesztés összesen</t>
  </si>
  <si>
    <t>HITELTÖRLESZTÉS</t>
  </si>
  <si>
    <t>Felhalmozási célú hitel törl.</t>
  </si>
  <si>
    <t>BEVÉTELEK MINDÖSSZESEN (I…+VI.)</t>
  </si>
  <si>
    <t xml:space="preserve">                  2/a. sz. melléklet</t>
  </si>
  <si>
    <t xml:space="preserve"> </t>
  </si>
  <si>
    <t xml:space="preserve">               I/1. Intézményi működési bevételek részletezése </t>
  </si>
  <si>
    <t xml:space="preserve">1.2. Egyéb saját bevételek </t>
  </si>
  <si>
    <t>1.3. Általános forgalmi adó bevételek, visszatérülések</t>
  </si>
  <si>
    <t>1.4. Hozam és kamatbevételek</t>
  </si>
  <si>
    <t xml:space="preserve">1.5. Műk. célú pénzeszk. átvétel államházt.-on kívülről  </t>
  </si>
  <si>
    <t xml:space="preserve">I/1. Intézményi működési bevételek összesen </t>
  </si>
  <si>
    <t xml:space="preserve">2/b. sz. melléklet </t>
  </si>
  <si>
    <t xml:space="preserve">I/1.5. Működési célú pénzeszköz átvétel államháztartáson kívülről </t>
  </si>
  <si>
    <t>2/c. sz. melléklet</t>
  </si>
  <si>
    <t>Kisebbségi alkalmazott foglalk.</t>
  </si>
  <si>
    <t>Karbantartás</t>
  </si>
  <si>
    <t>Irodai rezsi</t>
  </si>
  <si>
    <t>Roma Ki mMit Tud, Roma Nap</t>
  </si>
  <si>
    <t>Koszorúzás</t>
  </si>
  <si>
    <t>Rászoruló iskolás tanulók tanulm. Kiránd.</t>
  </si>
  <si>
    <t>Kisértékű tárgyi eszk. Irodabútor besz.</t>
  </si>
  <si>
    <t>Személyi jellegű kiadás</t>
  </si>
  <si>
    <t xml:space="preserve">Munkaadókat terhelő járulák </t>
  </si>
  <si>
    <t>Dologi jellegű kiadás</t>
  </si>
  <si>
    <t>Működési kiadás össz.</t>
  </si>
  <si>
    <t>2009. év</t>
  </si>
  <si>
    <t>2010. év</t>
  </si>
  <si>
    <t>Szakfeladatok összesen</t>
  </si>
  <si>
    <t>Részben önállóan gazd. Int. Össz.</t>
  </si>
  <si>
    <t>Városgondnokság</t>
  </si>
  <si>
    <t xml:space="preserve">Szent László Gimnázium </t>
  </si>
  <si>
    <t>Széchenyi István Szakképző</t>
  </si>
  <si>
    <t>Bayer Róbert Kollégium és Élelmezési Közp.</t>
  </si>
  <si>
    <t>PH-hoz tartozó részben önállóan gazd. Int. Összesen</t>
  </si>
  <si>
    <t>Részben önállóan gaz. Int. Mindösszesen</t>
  </si>
  <si>
    <t xml:space="preserve">    Ebből: felh. Hitel kamat</t>
  </si>
  <si>
    <t>PH-hoz t. részben önállóan gazd. Int. Össz.</t>
  </si>
  <si>
    <t>Polgármesteri Hivatal Mindösszesen</t>
  </si>
  <si>
    <t>Szent László Gimnázium - SZKHJ</t>
  </si>
  <si>
    <t>PH-hoz tartozó részbenönálló int.</t>
  </si>
  <si>
    <t>Széchenyi I. Szakképző</t>
  </si>
  <si>
    <t>Bayer R. Kollégium és Élelm.k.</t>
  </si>
  <si>
    <t>PH-hoz tart. Részbenön. Össz.</t>
  </si>
  <si>
    <t>Polgármesteri Hivatal mindösszesen</t>
  </si>
  <si>
    <t xml:space="preserve">   - Ügyviteli és számtech. eszk. Beszerzése</t>
  </si>
  <si>
    <t>Polgármesteri Hivatal szakfeladat összesen:</t>
  </si>
  <si>
    <t>PH-hoz tartozó részben önálló int. Összesen:</t>
  </si>
  <si>
    <t>Polgármestei Hivatal szakfeladat összesen</t>
  </si>
  <si>
    <t xml:space="preserve">          I/2.1. Helyi adó bevételek részletezése </t>
  </si>
  <si>
    <t>2/d. sz. melléklet</t>
  </si>
  <si>
    <t xml:space="preserve"> I/2.2. Átengedett központi adók részletezése </t>
  </si>
  <si>
    <t xml:space="preserve">2.2.1. Személyi jöv.adó helyben maradó része </t>
  </si>
  <si>
    <t xml:space="preserve">2.2.2. Jövedelemkülönbségek mérséklése (+, -) </t>
  </si>
  <si>
    <t xml:space="preserve">2.2.4. Gépjárműadó </t>
  </si>
  <si>
    <t>2.2.5. Luxusadó</t>
  </si>
  <si>
    <t xml:space="preserve">2.2.7. Átengedett egyéb központi adók </t>
  </si>
  <si>
    <t xml:space="preserve">I/2.2. Átengedett központi adók összesen </t>
  </si>
  <si>
    <t>2.1.1. Építményadó</t>
  </si>
  <si>
    <t>2.1.3. Magánszemélyek kommunális adója</t>
  </si>
  <si>
    <t>2.1.4. Idegenforgalmi adó tartózkodás után</t>
  </si>
  <si>
    <t xml:space="preserve">                Ezer Ft-ban </t>
  </si>
  <si>
    <t xml:space="preserve">BEVÉTELEK JOGCÍMEI </t>
  </si>
  <si>
    <t xml:space="preserve">      2/f. sz. melléklet</t>
  </si>
  <si>
    <t xml:space="preserve">II/1.2. Központosított előirányzatok részletezése </t>
  </si>
  <si>
    <t>II/1.2. Központosított előirányzatok összesen</t>
  </si>
  <si>
    <t xml:space="preserve">       2/g. sz. melléklet</t>
  </si>
  <si>
    <t xml:space="preserve">II/1.5. Fejlesztési célú támogatások részletezése </t>
  </si>
  <si>
    <t xml:space="preserve">               Ezer Ft-ban </t>
  </si>
  <si>
    <t xml:space="preserve">1.5.1. Címzett támogatás </t>
  </si>
  <si>
    <t>1.5.3. A helyi önk.-ok fejlesztési és vis maior feladatainak támogatása</t>
  </si>
  <si>
    <t xml:space="preserve">       2/h. sz. melléklet</t>
  </si>
  <si>
    <t>II/2. Támogatás értékű bevételek</t>
  </si>
  <si>
    <t>II/1.1. Normatív állami hozzájárulás részletezése</t>
  </si>
  <si>
    <t>BEVÉTELEK JOGCÍMEI</t>
  </si>
  <si>
    <t>1.4. Normatív kötött felh.támog.</t>
  </si>
  <si>
    <t>Önk. által szervezett közcélú foglalkoztatás támogatása</t>
  </si>
  <si>
    <t>Ö s s z e s e n :</t>
  </si>
  <si>
    <t>III/4. Felhalmozási célú pénzeszköz átvétel államháztartáson kívülről</t>
  </si>
  <si>
    <t>III/1. Tárgyi eszközök, immateriális javak értékesítésének részletezése</t>
  </si>
  <si>
    <t>ÉRTÉKESÍTENDŐ TÁRGYI ESZKÖZÖK, IMMATERIÁLIS JAVAK MEGNEVEZÉSE</t>
  </si>
  <si>
    <t>B e v é t e l</t>
  </si>
  <si>
    <t xml:space="preserve">Intézmény összesen: </t>
  </si>
  <si>
    <t xml:space="preserve">III/2. Önkormányzatok sajátos felhalmozási és tőke jellegű bevételeinek </t>
  </si>
  <si>
    <t>részletezése</t>
  </si>
  <si>
    <t>III/2. Önkormányzatok sajátos felhalmozási és tőke jellegű bevétel összesen</t>
  </si>
  <si>
    <t xml:space="preserve">III/3. Pénzügyi befektetés bevételének részletezése </t>
  </si>
  <si>
    <t>2/i./1. sz. melléklet</t>
  </si>
  <si>
    <t>2/i./2. sz. melléklet</t>
  </si>
  <si>
    <t>2/i./3. sz. melléklet</t>
  </si>
  <si>
    <t>III/2. Pénzügyi befektetés bevétele összesen</t>
  </si>
  <si>
    <t>2/j. sz. melléklet</t>
  </si>
  <si>
    <t>2/i./4. sz. melléklet</t>
  </si>
  <si>
    <t>ezer Ft-ban</t>
  </si>
  <si>
    <t xml:space="preserve">IV. Támogatási kölcsönök visszatérülése </t>
  </si>
  <si>
    <t>2/k. melléklet</t>
  </si>
  <si>
    <t>költségvetési bevételei</t>
  </si>
  <si>
    <t>I/1. Intézményi működési  bevét.összesen</t>
  </si>
  <si>
    <t>1. Tárgyi eszk., immat.javak értékesítése</t>
  </si>
  <si>
    <t>III. Felhalmozási és tőke jell.bev.össz.</t>
  </si>
  <si>
    <t>1. Előző évi pénzmaradvány igénybevétele</t>
  </si>
  <si>
    <t>Intézményi bevételek összesen</t>
  </si>
  <si>
    <t>Önkormányzati támogatás</t>
  </si>
  <si>
    <t>Intézményi bevételek mindösszesen</t>
  </si>
  <si>
    <t>1.1. Hatósági jogkörh. köt.műk. bevételek</t>
  </si>
  <si>
    <t>1.3. Általános forg. adó bevételek, visszatér.</t>
  </si>
  <si>
    <t>1. Fejlesztési célú hitelek, kötvény</t>
  </si>
  <si>
    <t>könyvtári könyvek (db)</t>
  </si>
  <si>
    <t>Képzőművészeti alkotások (db)</t>
  </si>
  <si>
    <t>gyermekfesztivál</t>
  </si>
  <si>
    <t>Karbantartás, bérl. Díj</t>
  </si>
  <si>
    <t>21/a. sz. melléklet</t>
  </si>
  <si>
    <t>Ft-ban</t>
  </si>
  <si>
    <t>Évközi változás</t>
  </si>
  <si>
    <t>Eltérés</t>
  </si>
  <si>
    <t>mutató</t>
  </si>
  <si>
    <t>állami hzj.</t>
  </si>
  <si>
    <t>Települ.önk.tömegközl.feladat</t>
  </si>
  <si>
    <t>Okmányir.és gyámügyig.alap.hzj.</t>
  </si>
  <si>
    <t>Okmányiroda működési kiadásai</t>
  </si>
  <si>
    <t>Igazg.-gyámügyig. Feladatok</t>
  </si>
  <si>
    <t>Építésgyi igazg. Feladatok</t>
  </si>
  <si>
    <t>Körjegyzőség működéséhez hzj.</t>
  </si>
  <si>
    <t>Lakott külterülettek kapcs. Feladatok</t>
  </si>
  <si>
    <t>Üdülőhelyi feladatok</t>
  </si>
  <si>
    <t>Bölcsödei ellátás</t>
  </si>
  <si>
    <t>Bölcsödei ingyenes étkeztetés</t>
  </si>
  <si>
    <t>Kollégiumi ellátás</t>
  </si>
  <si>
    <t>Kollégiumi ellátás 4hó</t>
  </si>
  <si>
    <t>21/b.sz.melléklet</t>
  </si>
  <si>
    <t>Normatív kötött felhasználású támogatások elszámolása</t>
  </si>
  <si>
    <t>Támogatás jogcíme</t>
  </si>
  <si>
    <t>Önk.által</t>
  </si>
  <si>
    <t>Eltérés állami hzj.</t>
  </si>
  <si>
    <t xml:space="preserve">mutató </t>
  </si>
  <si>
    <t>dec.31-ig felh.        összeg</t>
  </si>
  <si>
    <t>feladattal terh.marad-    vány</t>
  </si>
  <si>
    <t>Ped.szakvizsga továbbképz.</t>
  </si>
  <si>
    <t>Pedagógiai szolgálat 8hó</t>
  </si>
  <si>
    <t>Pedagógiai szolgálat 4hó</t>
  </si>
  <si>
    <t>Szoc. Továbbképzés szakvizsg.</t>
  </si>
  <si>
    <t>Hiv.Önk.Tűzoltóságok támogatás</t>
  </si>
  <si>
    <t>22.sz. melléklet</t>
  </si>
  <si>
    <t>Pénzmaradvány kimutatása</t>
  </si>
  <si>
    <t>Városi Rendelő-intézet</t>
  </si>
  <si>
    <t>Tűzoltó-      ság</t>
  </si>
  <si>
    <t>Polgárm.    Hivatal</t>
  </si>
  <si>
    <t>Aktív és passzív pü-i elszám.</t>
  </si>
  <si>
    <t>Előző évek tartalék maradv.</t>
  </si>
  <si>
    <t>Tárgyévi helyesb.maradv.</t>
  </si>
  <si>
    <t>Intézmények befizetése(pm.elvonás)</t>
  </si>
  <si>
    <t>Kiutalatlan állami támogatás miatt</t>
  </si>
  <si>
    <t>Alulfinansz.miatti kiutalás</t>
  </si>
  <si>
    <t>Jóváhagyott maradvány</t>
  </si>
  <si>
    <t>Önkormányzat által elvont maradv.</t>
  </si>
  <si>
    <t>Intézménynek kiutalandó támog.</t>
  </si>
  <si>
    <t>Adóerőkép.+normat visszafiz.</t>
  </si>
  <si>
    <t>Módosított pénzmaradvány</t>
  </si>
  <si>
    <t>Javaslat felosztására:</t>
  </si>
  <si>
    <t>Személyi juttatás</t>
  </si>
  <si>
    <t>Munkaadót terhelő</t>
  </si>
  <si>
    <t>Spec.célú tám.</t>
  </si>
  <si>
    <t>Működési kiadás</t>
  </si>
  <si>
    <t>Felhalmozási kiadás</t>
  </si>
  <si>
    <t>Felhaszn.pénzmaradvány</t>
  </si>
  <si>
    <t>23. sz. melléklet</t>
  </si>
  <si>
    <t>I. ESZKÖZÖK - FORRÁSOK</t>
  </si>
  <si>
    <t>eFt-ban</t>
  </si>
  <si>
    <t>E S Z K Ö Z Ö K</t>
  </si>
  <si>
    <t>Előző év</t>
  </si>
  <si>
    <t>Tárgyév</t>
  </si>
  <si>
    <t>A.</t>
  </si>
  <si>
    <t>BEFEKTETETT ESZKÖZÖK</t>
  </si>
  <si>
    <t>I.</t>
  </si>
  <si>
    <t>Immateriális javak</t>
  </si>
  <si>
    <t xml:space="preserve">       Ebből:</t>
  </si>
  <si>
    <t xml:space="preserve">            a.a.) Forgalom képtelen</t>
  </si>
  <si>
    <t xml:space="preserve">   b.) Törzsvagyonon kívüli egyéb vagyon</t>
  </si>
  <si>
    <t xml:space="preserve">II. </t>
  </si>
  <si>
    <t>Tárgyi eszközök</t>
  </si>
  <si>
    <t>1. Ingatlanok és a kapcsolódó vagyoni értékű jogok</t>
  </si>
  <si>
    <t xml:space="preserve">    Ebből:</t>
  </si>
  <si>
    <t xml:space="preserve">          Ebből:</t>
  </si>
  <si>
    <t xml:space="preserve">             a.a.) Forgalom képtelen</t>
  </si>
  <si>
    <t xml:space="preserve">     b.) Törzsvagyonon kívüli egyéb vagyon</t>
  </si>
  <si>
    <t>2. Gépek, berendezések és felszerelések</t>
  </si>
  <si>
    <t>3. Járművek</t>
  </si>
  <si>
    <t>4. Tenyészállatok</t>
  </si>
  <si>
    <t>5. Beruházások, felújítások</t>
  </si>
  <si>
    <t>6. Beruházásra adott előlegek</t>
  </si>
  <si>
    <t>7. Állami készletek, tartalékok</t>
  </si>
  <si>
    <t>8. Tárgyi eszközök értékhelyesbítése</t>
  </si>
  <si>
    <t>III.</t>
  </si>
  <si>
    <t>Befektetett pénzügyi eszközök</t>
  </si>
  <si>
    <t>1. Egyéb tartós részesedés</t>
  </si>
  <si>
    <t>2. Tartós hitelviszonyt megtestesítő értékpapír</t>
  </si>
  <si>
    <t>3. Tartósan adott kölcsön</t>
  </si>
  <si>
    <t>4. Hosszú lejáratú bankbetétek</t>
  </si>
  <si>
    <t>5. Egyéb hosszú lejárató követelések</t>
  </si>
  <si>
    <t>6. Befektetett pénzügyi eszközök értékehelyesbítése</t>
  </si>
  <si>
    <t>IV.</t>
  </si>
  <si>
    <t>Üzemeltetésre, kezelésre átadott, koncesszóba adott, vagyonkezelésbe vett eszközök</t>
  </si>
  <si>
    <t>B</t>
  </si>
  <si>
    <t>FORGÓESZKÖZÖK</t>
  </si>
  <si>
    <t xml:space="preserve"> Készletek</t>
  </si>
  <si>
    <t>II.</t>
  </si>
  <si>
    <t xml:space="preserve"> Követelések</t>
  </si>
  <si>
    <t xml:space="preserve">III. </t>
  </si>
  <si>
    <t>Értékpapírok</t>
  </si>
  <si>
    <t>Pénzeszközök</t>
  </si>
  <si>
    <t xml:space="preserve">V. </t>
  </si>
  <si>
    <t>Egyéb aktív pénzügyi elszámolások</t>
  </si>
  <si>
    <t>ESZKÖZÖK ÖSSZESEN</t>
  </si>
  <si>
    <t>F O R R Á S O K</t>
  </si>
  <si>
    <t>Tárgy év</t>
  </si>
  <si>
    <t>Induló tőke</t>
  </si>
  <si>
    <t xml:space="preserve"> Tőkeváltozások</t>
  </si>
  <si>
    <t>D.</t>
  </si>
  <si>
    <t>SAJÁT TŐKE ÖSSZESEN</t>
  </si>
  <si>
    <t>1. Költségvetési tartalék elszámolás</t>
  </si>
  <si>
    <t xml:space="preserve">     - tárgyévi költségvetési tartalék</t>
  </si>
  <si>
    <t xml:space="preserve">     - előző évi költségvetési tartalék</t>
  </si>
  <si>
    <t>2. Költségvetési pénzmaradvány</t>
  </si>
  <si>
    <t>KÖLTSÉGVETÉSI TARTALÉK ÖSSZESEN</t>
  </si>
  <si>
    <t>VÁLLALKOZÁSI TARTALÉK ÖSSZESEN</t>
  </si>
  <si>
    <t>E</t>
  </si>
  <si>
    <t>TARTALÉKOK ÖSSZESEN</t>
  </si>
  <si>
    <t>2. Egyéb hosszúlejáratú kötelezettség</t>
  </si>
  <si>
    <t xml:space="preserve"> HOSSZÚLEJÁRATÚ KÖTELEZETTSÉG</t>
  </si>
  <si>
    <t xml:space="preserve">   1. Rövid lejáratú hitelek</t>
  </si>
  <si>
    <t xml:space="preserve">   2. Kötelezettségek-szállító</t>
  </si>
  <si>
    <t xml:space="preserve">        - Tárgyévi költségvetési száll.</t>
  </si>
  <si>
    <t xml:space="preserve">        - Tárgyévet követő szállítói kötel.</t>
  </si>
  <si>
    <t xml:space="preserve">   2. Működési célú hitelek</t>
  </si>
  <si>
    <t xml:space="preserve">   3. Egyéb rövid lejáratú kötelezettség</t>
  </si>
  <si>
    <t xml:space="preserve">        - Fejl.hitel következő évi törl.</t>
  </si>
  <si>
    <t xml:space="preserve">        - Hosszú lejár. k.köv.é.terh.rész.</t>
  </si>
  <si>
    <t xml:space="preserve">        - Tárgyévi ktg.-t terh. röv. köt.</t>
  </si>
  <si>
    <t xml:space="preserve">        - Egyéb rövid lejár. köt.</t>
  </si>
  <si>
    <t xml:space="preserve"> RÖVID LEJÁRATÚ KÖTELEZETTSÉG</t>
  </si>
  <si>
    <t xml:space="preserve"> EGYÉB PASSZÍV PÉNZÜGYI ELSZÁMOLÁSOK</t>
  </si>
  <si>
    <t xml:space="preserve">                                                              </t>
  </si>
  <si>
    <t>F.</t>
  </si>
  <si>
    <t>KÖTELEZETTSÉGEK ÖSSZESEN</t>
  </si>
  <si>
    <t>FORRÁSOK ÖSSZESEN</t>
  </si>
  <si>
    <t>II."0"-RA LEÍRT, DE HASZNÁLATBAN LÉVŐ, ILLETVE HASZNÁLATON KÍVÜLI ESZKÖZÖK</t>
  </si>
  <si>
    <t>ÁLLOMÁNYA (BRUTTÓ ÉRTÉK)</t>
  </si>
  <si>
    <t>Ingatlanok, vagyoni értékű jogok</t>
  </si>
  <si>
    <t>Gépek, berendezések, felszerelések</t>
  </si>
  <si>
    <t>Járművek</t>
  </si>
  <si>
    <t>Tenyészállatok</t>
  </si>
  <si>
    <t>Átadott eszközök</t>
  </si>
  <si>
    <t>Ö s s z e s e n</t>
  </si>
  <si>
    <t>III. AZ ÖNKORMÁNYZAT TULAJDONÁBAN LÉVŐ,</t>
  </si>
  <si>
    <t>KÜLÖN JOGSZABÁLY ALAPJÁN</t>
  </si>
  <si>
    <t>ÉRTÉK NÉLKÜL NYILVÁNTARTOTT ESZKÖZÖK ÁLLOMÁNYA</t>
  </si>
  <si>
    <t>IV. A MÉRLEGBEN ÉRTÉKKEL NEM SZEREPLŐ KÖTELEZETTSÉGEK</t>
  </si>
  <si>
    <t xml:space="preserve">eFt-ban  </t>
  </si>
  <si>
    <t>a.) Kezességvállalás</t>
  </si>
  <si>
    <t xml:space="preserve">       - Keleti városrész szennyvízberuházás hitelt.</t>
  </si>
  <si>
    <t xml:space="preserve">       - Nyugati városrész szennyvízberuházás hitelt.</t>
  </si>
  <si>
    <t>Kezességvállalás összesen:</t>
  </si>
  <si>
    <t>b.) Garanciavállalás</t>
  </si>
  <si>
    <t xml:space="preserve">       - MSE sportpálya hitelt.</t>
  </si>
  <si>
    <t>korrekciója</t>
  </si>
  <si>
    <t xml:space="preserve">Nyitó </t>
  </si>
  <si>
    <t xml:space="preserve">tétel </t>
  </si>
  <si>
    <t>Raiffeisen Bank</t>
  </si>
  <si>
    <t>Kötvény visszaf.</t>
  </si>
  <si>
    <t>az önkormányzat hitel-kötvény állományáról, lejárat szerinti bontásban</t>
  </si>
  <si>
    <t xml:space="preserve">I/1. Intézm.műk. bevételek összesen </t>
  </si>
  <si>
    <t xml:space="preserve">1.5. Műk.célú pénze. átv. államh-on kívülről  </t>
  </si>
  <si>
    <t>IV. Támogat. kölcsön visszatér., ért.pap.ért. kibocs. bev.</t>
  </si>
  <si>
    <t xml:space="preserve">       Ebből: működési célú</t>
  </si>
  <si>
    <t xml:space="preserve">      Ebből: működési célú</t>
  </si>
  <si>
    <t xml:space="preserve">                felhalmozási célú</t>
  </si>
  <si>
    <t>V. Pénzforgalom nélküli bevételek össz.</t>
  </si>
  <si>
    <t xml:space="preserve">   Ebből: Műk.c.pénzeszk. átv. államházt. kívülről</t>
  </si>
  <si>
    <t xml:space="preserve">   Ebből: Felh.c.pénzeszk. átv. államházt. kívülről</t>
  </si>
  <si>
    <t xml:space="preserve">                 -felhalmozási célú</t>
  </si>
  <si>
    <t xml:space="preserve">      Ebből: Társad. Bizt. Alapból átvett</t>
  </si>
  <si>
    <t>2.2. Felhalmozási célú támog. értékű bevétel</t>
  </si>
  <si>
    <t>2.1. Működési célú támog. értékű átvétel</t>
  </si>
  <si>
    <t>4. Felhalm.c. pénzeszk.átv. államházt.kívülről</t>
  </si>
  <si>
    <t>2/l. melléklet</t>
  </si>
  <si>
    <t>Felújítási kiadási előirányzatok</t>
  </si>
  <si>
    <t>célonkénti részletezése</t>
  </si>
  <si>
    <t>Felújítási cél</t>
  </si>
  <si>
    <t xml:space="preserve">IV/1. Működési célú támogatási kölcsön visszatérülése   </t>
  </si>
  <si>
    <t xml:space="preserve">      2/m. sz. melléklet</t>
  </si>
  <si>
    <t xml:space="preserve">IV/2. Felhalmozási célú támogatási kölcsön visszatérülése </t>
  </si>
  <si>
    <t xml:space="preserve">2.1. Kölcsön visszatérülése államháztartáson belülről </t>
  </si>
  <si>
    <t xml:space="preserve">2.1. Kölcsön visszatérülése államháztartáson kívülről </t>
  </si>
  <si>
    <t>IV/1. Működési célú támog. kölcsön visszatér. összesen</t>
  </si>
  <si>
    <t>IV/2. Felhalmozási célú támog.kölcsön visszatér. összesen</t>
  </si>
  <si>
    <t xml:space="preserve">      2/n. sz. melléklet</t>
  </si>
  <si>
    <t>KIADÁSOK                     JOGCÍMEI</t>
  </si>
  <si>
    <t xml:space="preserve">1/d. sz. melléklet </t>
  </si>
  <si>
    <t>4.sz. melléklet</t>
  </si>
  <si>
    <t>Beruházási feladat</t>
  </si>
  <si>
    <t>Szent László Gimnázium és Szakközépiskola</t>
  </si>
  <si>
    <t>Széchenyi István Szakképző Iskola</t>
  </si>
  <si>
    <t xml:space="preserve">Polgármesteri Hivatal  </t>
  </si>
  <si>
    <t>Polgármesteri Hivatal összesen:</t>
  </si>
  <si>
    <t>ÖNKORMÁNYZAT ÖSSZESEN:</t>
  </si>
  <si>
    <r>
      <t xml:space="preserve">     </t>
    </r>
    <r>
      <rPr>
        <b/>
        <u val="single"/>
        <sz val="10"/>
        <rFont val="Arial CE"/>
        <family val="2"/>
      </rPr>
      <t>5. sz. melléklet</t>
    </r>
  </si>
  <si>
    <t>Céltartalék összegének célonkénti részletezése</t>
  </si>
  <si>
    <t>M e g n e v e z é s</t>
  </si>
  <si>
    <t>Járműértékesítés - Tűzoltóság</t>
  </si>
  <si>
    <t>Rendelő - TB alapból</t>
  </si>
  <si>
    <t>M Ű K Ö D É S</t>
  </si>
  <si>
    <t xml:space="preserve">Működési céltartalék összesen: </t>
  </si>
  <si>
    <t xml:space="preserve">Felhalmozás </t>
  </si>
  <si>
    <t xml:space="preserve">Felhalmozási céltartalék összesen: </t>
  </si>
  <si>
    <t xml:space="preserve">Céltartalék mindösszesen: </t>
  </si>
  <si>
    <r>
      <t xml:space="preserve">    </t>
    </r>
    <r>
      <rPr>
        <b/>
        <u val="single"/>
        <sz val="10"/>
        <rFont val="Arial CE"/>
        <family val="2"/>
      </rPr>
      <t>6. sz. melléklet</t>
    </r>
  </si>
  <si>
    <t>Költségvetési szervek létszámkerete</t>
  </si>
  <si>
    <t>Költségvetési szerv</t>
  </si>
  <si>
    <t>Önkormányzati Tűzoltóság</t>
  </si>
  <si>
    <t>Bayer Róbert Középiskolai Kollégium</t>
  </si>
  <si>
    <t>Közcélú foglalkoztatottak</t>
  </si>
  <si>
    <t>Városi Önkorm. Rendelőintézet</t>
  </si>
  <si>
    <t>Polgári Védelmi Társulás</t>
  </si>
  <si>
    <t>Bölcsőde</t>
  </si>
  <si>
    <t xml:space="preserve">Városi  Sportcsarnok és Szabadidőközpont </t>
  </si>
  <si>
    <t>Létszámkeret összesen</t>
  </si>
  <si>
    <t>7. sz. melléklet</t>
  </si>
  <si>
    <t>I. Működési célú bevételek és kiadások mérlege</t>
  </si>
  <si>
    <t>K i a d á s</t>
  </si>
  <si>
    <t>Személyi juttatások</t>
  </si>
  <si>
    <t>Felhalm.ÁFA visszatér.</t>
  </si>
  <si>
    <t>Munkaadót terhelő járulékok</t>
  </si>
  <si>
    <t>Dologi kiadások</t>
  </si>
  <si>
    <t>Magánszem.ép.adó 20 %</t>
  </si>
  <si>
    <t>ebből: - társad.és szocpol.juttat.</t>
  </si>
  <si>
    <t>Ellátottak pénzbeni jutt.</t>
  </si>
  <si>
    <t>Nyújtott kölcsönök</t>
  </si>
  <si>
    <t>Tartalékok</t>
  </si>
  <si>
    <t>Pénzmaradv.igénybevétele</t>
  </si>
  <si>
    <t xml:space="preserve">  - általános tartalék</t>
  </si>
  <si>
    <t xml:space="preserve">  - céltartalék</t>
  </si>
  <si>
    <t>Költségvetési bev.össz.</t>
  </si>
  <si>
    <t>Költségvetési kiadás össz.</t>
  </si>
  <si>
    <t>Hitelfelvétel /forráshiány/</t>
  </si>
  <si>
    <t>Hiteltörlesztés</t>
  </si>
  <si>
    <t>Teljesítés   %-a</t>
  </si>
  <si>
    <t>Módosított   előirányzat</t>
  </si>
  <si>
    <t>Módosított  előirányzat</t>
  </si>
  <si>
    <t>Teljesítés  %-a</t>
  </si>
  <si>
    <t xml:space="preserve">      1/g. sz. melléklet</t>
  </si>
  <si>
    <t xml:space="preserve">V. Kölcsön nyújtása   </t>
  </si>
  <si>
    <t xml:space="preserve">KIADÁSOK JOGCÍMEI </t>
  </si>
  <si>
    <t xml:space="preserve">1.1. Kölcsön nyújtása államháztartáson kívülre  </t>
  </si>
  <si>
    <t xml:space="preserve">        Kamatmentes kölcsön nyújtása</t>
  </si>
  <si>
    <t>1.1. Működési célú támogatási kölcsön nyújtása összesen</t>
  </si>
  <si>
    <t xml:space="preserve">1.2.Felhalmozási kölcsön nyújtása államháztartáson kívülre  </t>
  </si>
  <si>
    <t xml:space="preserve">     Dolgozók lakásép. kölcs.</t>
  </si>
  <si>
    <t xml:space="preserve">      Lakáscélú kölcsön nyújtása háztartásoknak</t>
  </si>
  <si>
    <t>1.2.Felhalmozási kölcsön nyújtása államháztartáson kívülre  összesen</t>
  </si>
  <si>
    <t>V. Kölcsön nyújtás mindösszesen</t>
  </si>
  <si>
    <t>1/h. melléklet</t>
  </si>
  <si>
    <t>II. Pénzügyi befektetés</t>
  </si>
  <si>
    <t>Városi Rendelőintézet</t>
  </si>
  <si>
    <t>MITIME Nonprofit Kft. Törzstőke</t>
  </si>
  <si>
    <t>Összesen:</t>
  </si>
  <si>
    <t>Teljesítés           %-a</t>
  </si>
  <si>
    <t>Óvodai nev. alaphzj.(2007.szept.1-től  8,3*2550000*4/12 1.nev.év.)3-nevelési év 350*2550000*4/12</t>
  </si>
  <si>
    <t>Isk.okt.alaph.1-2.évf.269*2550000*4/12</t>
  </si>
  <si>
    <t>Isk.okt.alaph.3évf.118*2550000*4/12</t>
  </si>
  <si>
    <t>Isk.okt.alaph.4évf.139*2550000*4/12</t>
  </si>
  <si>
    <t>sajátos.nev.igényű tan.nev.okt.2*240000*4/12</t>
  </si>
  <si>
    <t>testi, érzékszervi középsúlyos értelmi fogyatékos, autista  halmozottan fogyatékos 5*384000*8/12</t>
  </si>
  <si>
    <t>testi, érzékszervi középsúlyos értelmi fogyatékos, autista  halmozottan fogyatékos 4*384000*4/12</t>
  </si>
  <si>
    <t>beszédfogy. Enyhe ért.fogy. Viselkedés fejlődésének organikus okokra visszavez. És nem visszavez. Tartós és súlyos rendell. Miatt sajátos nev.ig. tan. 40*192000*8/12</t>
  </si>
  <si>
    <t>beszédfogy. Enyhe ért.fogy. Viselkedés fejlődésének organikus okokra visszavez. tartós és súlyos rendell. Miatt sajátos nev.ig. tan. 35*192000*4/12</t>
  </si>
  <si>
    <t>Viselkedés fejlődésének organikus okokra vissza nem vez.tartós és súlyos rendell. Miatt sajátos nev.ig. tan. 30*144000*4/12</t>
  </si>
  <si>
    <t>Isk.okt.9-10. Évf. 730*2550000*4/12</t>
  </si>
  <si>
    <t>Isk.okt.11-13. Évf. 549*2550000*4/12</t>
  </si>
  <si>
    <t>Isk. szak. Szakmai elm. Okt.9. Éfv.185*2550000*8/12</t>
  </si>
  <si>
    <t>Isk. szak. Szakmai elm. Okt.10-11-12. Éfv.136*2550000*8/12</t>
  </si>
  <si>
    <t>Isk.szak.szakm.elm.okt. 9.évf-10.évf. 315*2550000*4/12</t>
  </si>
  <si>
    <t>Munkáltatói lakásépítési kölcsön</t>
  </si>
  <si>
    <t>Első lakáshozjutók támogatása</t>
  </si>
  <si>
    <t>Lakáscélú kamatmentes kölcsön</t>
  </si>
  <si>
    <r>
      <t xml:space="preserve">                               </t>
    </r>
    <r>
      <rPr>
        <sz val="10"/>
        <rFont val="Times New Roman"/>
        <family val="1"/>
      </rPr>
      <t xml:space="preserve">                               7. § (3) regisztrált szerv tám.</t>
    </r>
  </si>
  <si>
    <t>Készfizető kezességvállalás Szennyvíza.</t>
  </si>
  <si>
    <t>Folyó- számla hitel</t>
  </si>
  <si>
    <t xml:space="preserve"> Piac építés fejl.h., . </t>
  </si>
  <si>
    <t>kamattámogatás</t>
  </si>
  <si>
    <t>Hosszú lejáratú hitelek, kölcsönök összesen</t>
  </si>
  <si>
    <t>kamatmentes kölcsön</t>
  </si>
  <si>
    <t>Rövid lejáratú kölcsönök összesen</t>
  </si>
  <si>
    <t>Teljesítés         %-a</t>
  </si>
  <si>
    <r>
      <t xml:space="preserve">                                                              10</t>
    </r>
    <r>
      <rPr>
        <sz val="11"/>
        <color indexed="8"/>
        <rFont val="Calibri"/>
        <family val="2"/>
      </rPr>
      <t xml:space="preserve">. § (3) </t>
    </r>
    <r>
      <rPr>
        <sz val="11"/>
        <color indexed="8"/>
        <rFont val="Times New Roman"/>
        <family val="1"/>
      </rPr>
      <t>munkan, beruh.</t>
    </r>
  </si>
  <si>
    <t>Alapf.zeneműv. 275*2550000*4/12</t>
  </si>
  <si>
    <t>Képző, taáncműv.okt. 152*2500000*4/12</t>
  </si>
  <si>
    <t>Képző .min.int.zene 275*51000*4/12</t>
  </si>
  <si>
    <t>Képző.min.int.képző 152*20000*4/12</t>
  </si>
  <si>
    <t>Ált.isk.napk. 1-4.évf. 391*2550000*4/12</t>
  </si>
  <si>
    <t>Ált.isk.napk. 5-8.évf. 140*2550000*4/12</t>
  </si>
  <si>
    <t>Körzeti igazgatási feladatok</t>
  </si>
  <si>
    <t xml:space="preserve"> -körzetközpont</t>
  </si>
  <si>
    <t>Pénzbeni és termész. szoc. és gyerm.jóléti ellátások*********</t>
  </si>
  <si>
    <t>II/1.1. Normatív állami hozzájárulás</t>
  </si>
  <si>
    <t>II/1.4. Normatív kötött állami hozzájárulás részletezése</t>
  </si>
  <si>
    <t>Pedagógiai szakmai szolgáltatás</t>
  </si>
  <si>
    <t>Pedagógus szakvizsga és továbbképzés (303*11700</t>
  </si>
  <si>
    <t>Szociális továbbképzés szakvizsga   18 x 9.400 Ft</t>
  </si>
  <si>
    <t>Helyi önkormányzati hivatásos tűzoltóságok támogatása</t>
  </si>
  <si>
    <t>Személyi juttatáshoz (59*3774700) 59*</t>
  </si>
  <si>
    <t xml:space="preserve">e./ irodaszer, inform.eszk  (58*32380) (59x34893) </t>
  </si>
  <si>
    <t>1. 4. Kötött normatív támog. Össz.</t>
  </si>
  <si>
    <r>
      <t>a./ készenl.szolg.(59*3603785)( 59*3917582</t>
    </r>
    <r>
      <rPr>
        <b/>
        <i/>
        <sz val="10"/>
        <rFont val="Times New Roman"/>
        <family val="1"/>
      </rPr>
      <t>) 62*3920172</t>
    </r>
  </si>
  <si>
    <r>
      <t>b./ járm. üzem, karb( 86678*115</t>
    </r>
    <r>
      <rPr>
        <b/>
        <i/>
        <sz val="10"/>
        <rFont val="Times New Roman"/>
        <family val="1"/>
      </rPr>
      <t>)8</t>
    </r>
    <r>
      <rPr>
        <sz val="10"/>
        <rFont val="Times New Roman"/>
        <family val="1"/>
      </rPr>
      <t xml:space="preserve">4855*115) </t>
    </r>
    <r>
      <rPr>
        <b/>
        <sz val="10"/>
        <rFont val="Times New Roman"/>
        <family val="1"/>
      </rPr>
      <t>84548*115</t>
    </r>
  </si>
  <si>
    <t>c./ különleges szerek kötelező műszaki felülvizsgálata, javítása 3*500000</t>
  </si>
  <si>
    <r>
      <t>a./ tűzoltólakt.üzem.</t>
    </r>
    <r>
      <rPr>
        <b/>
        <sz val="10"/>
        <rFont val="Times New Roman"/>
        <family val="1"/>
      </rPr>
      <t>1083*4717</t>
    </r>
  </si>
  <si>
    <t>10/A. sz. melléklet</t>
  </si>
  <si>
    <t>10/B. sz. melléklet</t>
  </si>
  <si>
    <t>Dologi kiadás</t>
  </si>
  <si>
    <t>Társadalmi szervek támogatása</t>
  </si>
  <si>
    <t>Összes kiadás:</t>
  </si>
  <si>
    <t xml:space="preserve">1991. évi LXXXII. tv. Mozgáskorl. mentesség </t>
  </si>
  <si>
    <r>
      <t xml:space="preserve"> </t>
    </r>
    <r>
      <rPr>
        <b/>
        <u val="single"/>
        <sz val="10"/>
        <rFont val="Times New Roman"/>
        <family val="1"/>
      </rPr>
      <t>3. sz. melléklet</t>
    </r>
  </si>
  <si>
    <t>kieg.hozzájárulás építésügyi,ig. feladatokhoz</t>
  </si>
  <si>
    <t>közművelődési, közgyűjt. Feladatok</t>
  </si>
  <si>
    <t>pénzbeli szociális juttatások</t>
  </si>
  <si>
    <t>Szoc. és gy.j.a. sz. szoc.étk.nyugdíjm.150%-ig</t>
  </si>
  <si>
    <t>Szoc.és gy.j.a.sz.szoc.étk. Nyugdíjm.150%és300%</t>
  </si>
  <si>
    <t>Szoc.ésgy.j.a.sz.szoc.étk.nyug.m.300%megh.</t>
  </si>
  <si>
    <t>Iskolai okt. 4.  Évfolyam</t>
  </si>
  <si>
    <t>Iskolai okt. 7-8. évfolyam</t>
  </si>
  <si>
    <t>ált.isk. 1-2. évfolyam 4 hó</t>
  </si>
  <si>
    <t>ált.isk. 3.  évfolyam  4 hó</t>
  </si>
  <si>
    <t>ált.isk. 4. évfolyam  4 hó</t>
  </si>
  <si>
    <t>ált.isk. 5-6. évfolyam  4 hó</t>
  </si>
  <si>
    <t>alap hzj. Középfokú isk. 11-13. évfolyam</t>
  </si>
  <si>
    <t>alap hzj. Középfokú isk. 9-10. évf. 4 hó</t>
  </si>
  <si>
    <t>szakképzés elm.képzés felz. 9.évf.szakisk.1.évf.</t>
  </si>
  <si>
    <t>isk. gyak. okt.szakkép. Szakk.9-10.évf.</t>
  </si>
  <si>
    <t>isk.gyak.okt.szakkép. Szakk. 9-10.évf. 4 hó</t>
  </si>
  <si>
    <t>szakmai gyak.képzés 1 évf. képzés</t>
  </si>
  <si>
    <t>szakmai gyak.képzés 1 évf. képzés 4 hó</t>
  </si>
  <si>
    <t>szakmai gyak.képzés utolsó évf.</t>
  </si>
  <si>
    <t>szakmai gyak.képzés utolsó évf. 4 hó</t>
  </si>
  <si>
    <t>szakmai gyak.képzés nem önkorm.tanműh.</t>
  </si>
  <si>
    <t>szakmai gyak.képzés nem önk. tanműh. 4 hó</t>
  </si>
  <si>
    <t>sajátos nev.ig.magántanuló 8 hó</t>
  </si>
  <si>
    <t>sajátos nev.ig. magántaluló 4 hó</t>
  </si>
  <si>
    <t>sajátos nev.ig.gyógyped.nev-ből vissszah. 4 hó</t>
  </si>
  <si>
    <t>sajátos nev.ig.testi,érzékszervi, autista 8 hó</t>
  </si>
  <si>
    <t>sajátos nev.ig.testi érzékszervi, autista 4 hó</t>
  </si>
  <si>
    <t>korai fejlesztés,gondozás</t>
  </si>
  <si>
    <t xml:space="preserve">fejlesztő felkészítés </t>
  </si>
  <si>
    <t>nyelvi felkészítő 4 hó</t>
  </si>
  <si>
    <t>Alapfokú műv.okt.zene min.int.</t>
  </si>
  <si>
    <t>Alapfokú műv.okt.képzőm.tánc min.int.</t>
  </si>
  <si>
    <t>Alapfokú műv.okt.zene min.int. 4 hó</t>
  </si>
  <si>
    <t>Alapfokú műv.okt.képzőm.tánc min.int. 4 hó</t>
  </si>
  <si>
    <t>napközis fogl. Ált.isk. 1-4. évf. 4 hó</t>
  </si>
  <si>
    <t>napközis fogl. Ált.isk. 5-8. évf. 4 hó</t>
  </si>
  <si>
    <t>ped.módsz.tám.mín.műv.okt. képzőm.tánc 4 hó</t>
  </si>
  <si>
    <t>Bejáró tanulók 8 hó</t>
  </si>
  <si>
    <t>Bejáró tanulók 4 hó</t>
  </si>
  <si>
    <t>Int. Tár. Iskolájába bejáró tanulók 8 hó</t>
  </si>
  <si>
    <t>Ingyenes tankönyv</t>
  </si>
  <si>
    <t>hozzájárulás tanulói tankönyv</t>
  </si>
  <si>
    <t>kollégiumi lakhatás felt. megteremtése 4 hó</t>
  </si>
  <si>
    <t>Bankszlák közötti átvez.(int.fin)</t>
  </si>
  <si>
    <t>Bankszlák közötti átvez.</t>
  </si>
  <si>
    <t>Bankszlák közötti átv.</t>
  </si>
  <si>
    <t>Önkormányzati támogatás, ill. bankszla átvez.</t>
  </si>
  <si>
    <t xml:space="preserve">          Útfelújítás összesen</t>
  </si>
  <si>
    <t>Víz-,csatorna felujitás</t>
  </si>
  <si>
    <t xml:space="preserve">          Települési vízellátás összesen</t>
  </si>
  <si>
    <t xml:space="preserve">              Városgazd. Szolg. mindösszesen</t>
  </si>
  <si>
    <t xml:space="preserve">              Közvilágítási feladatok összesen</t>
  </si>
  <si>
    <t xml:space="preserve">                  Fürdő és Strandszolg. Összesen</t>
  </si>
  <si>
    <t>Mindösszesen:</t>
  </si>
  <si>
    <t>Működési célú összesen</t>
  </si>
  <si>
    <t xml:space="preserve"> Ebből:- Szennyvízcs. alap.tám.nyugati</t>
  </si>
  <si>
    <t xml:space="preserve">          - Önerős gázépítő közösség</t>
  </si>
  <si>
    <t xml:space="preserve">          - Lakásépítés támogatása</t>
  </si>
  <si>
    <t xml:space="preserve">          -LAKSZÖVnek önk. lakásra</t>
  </si>
  <si>
    <t>OTP  tőkegar. pénzpiaci alapok</t>
  </si>
  <si>
    <r>
      <t xml:space="preserve">       -</t>
    </r>
    <r>
      <rPr>
        <sz val="10"/>
        <rFont val="Times New Roman"/>
        <family val="1"/>
      </rPr>
      <t xml:space="preserve"> Társad., szoc.pol. kiadás</t>
    </r>
  </si>
  <si>
    <t>4. Hosszú lejáratú hitel kamata</t>
  </si>
  <si>
    <t>Kisebbségi Önkorm.tám.-Cigány</t>
  </si>
  <si>
    <t xml:space="preserve">                                           - Örmény</t>
  </si>
  <si>
    <t>1.5.2. Céltámogatás: egészségügyi gép.</t>
  </si>
  <si>
    <t xml:space="preserve"> - Vidéki önkorm. Tagisk. Műkre</t>
  </si>
  <si>
    <t>Tőkegarantált pénzpiaci alapok értékesités</t>
  </si>
  <si>
    <t xml:space="preserve">           ebből: talajterh. Díj</t>
  </si>
  <si>
    <t>érdekeltségnövelő támogatás önrész</t>
  </si>
  <si>
    <t>I/1.5. Működési célú pénzeszköz átvétel      államháztartáson kívülről int. összesen</t>
  </si>
  <si>
    <t>I/1.5. Működési célú pénzeszköz átvétel      államháztartáson kívülről PH összesen</t>
  </si>
  <si>
    <t>Prémium évek támog</t>
  </si>
  <si>
    <t>Ingatlanért.         - SZISZI</t>
  </si>
  <si>
    <t>ebből: - forráshiány</t>
  </si>
  <si>
    <t>*</t>
  </si>
  <si>
    <t xml:space="preserve">                                           - Cigány pályázati</t>
  </si>
  <si>
    <t>Nyári gyermekétkeztetés</t>
  </si>
  <si>
    <t>Eseti keresetkieg.</t>
  </si>
  <si>
    <t xml:space="preserve">  - közhasznú munkvégz. Tám. Munkaügyi Kp.</t>
  </si>
  <si>
    <t>Piac-Fejlesztési  célhitel</t>
  </si>
  <si>
    <t>Zsóry fejl. 2005. évi</t>
  </si>
  <si>
    <t>Piac-fejl. hitel</t>
  </si>
  <si>
    <t xml:space="preserve">Ingatlan értékesités </t>
  </si>
  <si>
    <t>Műk.célú bevétel összesen:</t>
  </si>
  <si>
    <t>Műk.célú kiadás összesen:</t>
  </si>
  <si>
    <t>II. Felhalmozási célú bevételek és kiadások mérlege</t>
  </si>
  <si>
    <t>Felhalm. és tőke jell.bev.</t>
  </si>
  <si>
    <t>Beruházás</t>
  </si>
  <si>
    <t>Felújítás</t>
  </si>
  <si>
    <t>Pénzügyi befektetések</t>
  </si>
  <si>
    <t>Átvett pénzeszk.egyéb szerv.-től</t>
  </si>
  <si>
    <t>Pénzmaradvány igénybevétel</t>
  </si>
  <si>
    <t>Nyújtott kölcsön visszatér.</t>
  </si>
  <si>
    <t>Hosszú lejáratú hitelek kamata</t>
  </si>
  <si>
    <t>Átengedett közp.-i adók</t>
  </si>
  <si>
    <t>a./ általános tartalék</t>
  </si>
  <si>
    <t>b./ céltartalék</t>
  </si>
  <si>
    <t>Felhalm.kiad.ÁFA visszatér.</t>
  </si>
  <si>
    <t>Költségvetési bevét.össz.</t>
  </si>
  <si>
    <t>Épületfenntartás</t>
  </si>
  <si>
    <t>Ingatlan haszn.</t>
  </si>
  <si>
    <t>Önkorm. Ig. tev.</t>
  </si>
  <si>
    <t>Kisebbségi önkorm.</t>
  </si>
  <si>
    <t>Önkorm. ellátó tev.</t>
  </si>
  <si>
    <t>Szakmai kiseg. tev.</t>
  </si>
  <si>
    <t xml:space="preserve">Ebből: felh. hitel kamata </t>
  </si>
  <si>
    <t xml:space="preserve"> Ebből: - Társadalom-, szociálp. kiad.</t>
  </si>
  <si>
    <t>4. Hosszú lej. hitelek kamata</t>
  </si>
  <si>
    <t>Városgazd. Szolg.</t>
  </si>
  <si>
    <t>Települési Vízellátás</t>
  </si>
  <si>
    <t>Fogorvosi szolg.</t>
  </si>
  <si>
    <t>Iskolaeü. ellátás</t>
  </si>
  <si>
    <t xml:space="preserve">Rendsz. pénzb. szoc. </t>
  </si>
  <si>
    <t>Ebből:felh. hitel kamata</t>
  </si>
  <si>
    <t xml:space="preserve"> Ebből:Társadalom-, szociálp. kiad.</t>
  </si>
  <si>
    <t xml:space="preserve">Rendsz. gyermekv. </t>
  </si>
  <si>
    <t>Ebből:-Társad. szociálp. kiad.</t>
  </si>
  <si>
    <t>Ebből: felh. hitel kamata</t>
  </si>
  <si>
    <t>Ebből:-Társad., szociálp. kiad.</t>
  </si>
  <si>
    <t>Szennyvízelvezetés</t>
  </si>
  <si>
    <t>Ebből: Társadalom-, szociálp. kiad.</t>
  </si>
  <si>
    <t>Kulturális sport</t>
  </si>
  <si>
    <t>Ebből:-Társ.-, szociálp. kiad.</t>
  </si>
  <si>
    <t>Ebből:felh.hitel kamata</t>
  </si>
  <si>
    <t>Ebből:- Társadalom-, szociálp. kiad.</t>
  </si>
  <si>
    <t>Ebből: felh.hitel kamata</t>
  </si>
  <si>
    <t>Ebből:hosszú lej. hitel kamata</t>
  </si>
  <si>
    <t>4. Hosszú lejáratú hitelek kamata</t>
  </si>
  <si>
    <t>Ebből: hosszú lej. hitel kamat</t>
  </si>
  <si>
    <t>Költségvetési kiad.össz.</t>
  </si>
  <si>
    <t>Hitelfelvétel</t>
  </si>
  <si>
    <t>Felhalm.bevét.össz.</t>
  </si>
  <si>
    <t>Felhalm.célú kiad.össz.</t>
  </si>
  <si>
    <t>Költségvetési bevét.mindössz.</t>
  </si>
  <si>
    <t>Költségvetési kiad.mindössz.</t>
  </si>
  <si>
    <t>Hiteltörlesztés összesen</t>
  </si>
  <si>
    <t>Önkorm.bevét.mindössz.</t>
  </si>
  <si>
    <t>Önkorm.kiadás mindössz.</t>
  </si>
  <si>
    <t>ebből: - rövid lejáratú hit.kamata</t>
  </si>
  <si>
    <t xml:space="preserve">         - ért. tárgyie.áfabefiz</t>
  </si>
  <si>
    <t>Értékesített tárgyie.áfabefiz.</t>
  </si>
  <si>
    <t>Működési bevételek</t>
  </si>
  <si>
    <t>Támog. támog.ért.bevételek</t>
  </si>
  <si>
    <t>ebből:lakáshoz jut.tám.SZJA 100 %-a</t>
  </si>
  <si>
    <t xml:space="preserve">       felhalm. támog.</t>
  </si>
  <si>
    <t>3. Előző évi költségv. visszatér.</t>
  </si>
  <si>
    <t>II/2. Támogatás értékű bev.</t>
  </si>
  <si>
    <t>3. Előző évi költségv.viszatér.</t>
  </si>
  <si>
    <t xml:space="preserve">   - Szoftverek vásárlása</t>
  </si>
  <si>
    <t xml:space="preserve">   - Egyéb gépek, berendezések</t>
  </si>
  <si>
    <t>Ö s s z e s e n:</t>
  </si>
  <si>
    <t>Inézményi karbantartás</t>
  </si>
  <si>
    <t>Önkorm. Vagyon bérbeadás (Zsóry víz,-csat.+egyéb saj. Bev.)</t>
  </si>
  <si>
    <t>Kamatmentes kölcsön -háztartásoktól</t>
  </si>
  <si>
    <t>Dolg.lak.ép.,vás.-ra folyósitott kőlcsön</t>
  </si>
  <si>
    <t>Lakáshitel - háztartásoktól</t>
  </si>
  <si>
    <t>Első lakás - háztartásoktól</t>
  </si>
  <si>
    <t>Lakáscélu - háztartásoktól</t>
  </si>
  <si>
    <t>II.Támogatások, támog.ért.bev.  Visszatér.</t>
  </si>
  <si>
    <t>III. Felhalmozási és tőke jellegű bev.(1+..4)</t>
  </si>
  <si>
    <t>KÖLTSÉGVETÉSI BEVÉTELEK ÖSSZ.(I…+VI.)</t>
  </si>
  <si>
    <t>III/1. Tárgyi eszk.immat.jav. ért.össz.</t>
  </si>
  <si>
    <t>Támogtás értékű kiadás</t>
  </si>
  <si>
    <t>Önkorm. Felhalm támog.</t>
  </si>
  <si>
    <t>Támogatás értékű bevételek</t>
  </si>
  <si>
    <t>Luxusadó 20%-a</t>
  </si>
  <si>
    <t>Speciális célú támogatás</t>
  </si>
  <si>
    <t>Pénzeszközátadás</t>
  </si>
  <si>
    <t>Támogatás értékű kiadás</t>
  </si>
  <si>
    <t>Pénzeszköz átadás áh.kív.</t>
  </si>
  <si>
    <t xml:space="preserve">I. Működési célú bevételek és kiadások </t>
  </si>
  <si>
    <t>Intézményi működési bevételek</t>
  </si>
  <si>
    <t>Önkormányzat sajátos működési bevétele</t>
  </si>
  <si>
    <t>Önkorm. költségv.-i támogat., átenged. szem jöv.adó</t>
  </si>
  <si>
    <t xml:space="preserve">Működési célú pénzeszk. átvétel államházt. kívülről </t>
  </si>
  <si>
    <t xml:space="preserve">Támogatásértékű működési bevétel </t>
  </si>
  <si>
    <t xml:space="preserve">Továbbadási célú (lebonyolítási) működ. bevétel </t>
  </si>
  <si>
    <t>Könyvtári, közm.érdnövn.tám.</t>
  </si>
  <si>
    <t>Lakossági víz,csat. szolg.tám.</t>
  </si>
  <si>
    <t>II.1.6. ÖNHIKI</t>
  </si>
  <si>
    <t>OTP Bank Nyrt.</t>
  </si>
  <si>
    <t xml:space="preserve">Működési célú kölcsön visszatérülése, igénybevétele </t>
  </si>
  <si>
    <t>Rövid lejáratú hitel</t>
  </si>
  <si>
    <t xml:space="preserve">Rövid lejár. értékpapírok értékesítése, kibocsátása </t>
  </si>
  <si>
    <t>Működési célú előző évi pénzmaradvány igénybevétele</t>
  </si>
  <si>
    <t xml:space="preserve">költségvetési kiadási előirányzatai </t>
  </si>
  <si>
    <t>Jóváh.létszám 2009. 01.01./fő/</t>
  </si>
  <si>
    <t>2011. év</t>
  </si>
  <si>
    <t xml:space="preserve">Kiadások alakulása  </t>
  </si>
  <si>
    <t xml:space="preserve">Bevételek alakulása  </t>
  </si>
  <si>
    <t>a pénzeszközök 2009. évre tervezett változásáról</t>
  </si>
  <si>
    <t>Nyitó pénzkészlet 2009. január 1-jén</t>
  </si>
  <si>
    <t>Záró pénzkészlet terverett 2009. december 31.</t>
  </si>
  <si>
    <t xml:space="preserve">Nyitó pénzkészlet 2009.január 1-jén </t>
  </si>
  <si>
    <t>A 2009. évi normatív állami hozzájárulás elszámolása</t>
  </si>
  <si>
    <t>2009. év terv</t>
  </si>
  <si>
    <t>2009. év tény</t>
  </si>
  <si>
    <t>2009.év terv</t>
  </si>
  <si>
    <t>2 0 0 9.  é v</t>
  </si>
  <si>
    <t xml:space="preserve"> Az önkormányzat 2009. évi vagyona</t>
  </si>
  <si>
    <t>taniroda felújítása</t>
  </si>
  <si>
    <t>2008. évben indult -Csokonai-Radnóti-Vajda útfelújítás</t>
  </si>
  <si>
    <t>Bajcsy Zs. út</t>
  </si>
  <si>
    <t>Díszburkolat bővítés</t>
  </si>
  <si>
    <t>Játszóterek felújítása</t>
  </si>
  <si>
    <t>Mező F. tagisk. Kazán</t>
  </si>
  <si>
    <t xml:space="preserve">         Önk. Ingatl. Felúj. össz.(Önk. Ig..)</t>
  </si>
  <si>
    <t xml:space="preserve">  -    fénymásoló beszerzés /óvoda/</t>
  </si>
  <si>
    <t xml:space="preserve">  -   Bárdos L. tagiskola akadálymentesítés</t>
  </si>
  <si>
    <t xml:space="preserve">  -   Gyula úti orvosi rend. Akadálymentesítés</t>
  </si>
  <si>
    <t xml:space="preserve">  -   Bayer R. Kollég. Akadálymentesítés</t>
  </si>
  <si>
    <t xml:space="preserve">  -   Városi Rendelőint. Akadálymentesítés</t>
  </si>
  <si>
    <t xml:space="preserve">  -   I. sz. tagóvoda Akadálymentesítés</t>
  </si>
  <si>
    <t xml:space="preserve">  -   Belosztály  krónikus egység fejl.</t>
  </si>
  <si>
    <t xml:space="preserve">    - Kisebbségi Önkormányzat -Cigány</t>
  </si>
  <si>
    <t xml:space="preserve">Ebből: - Nonprofit szervek tám. (pályázat alapján) működésre </t>
  </si>
  <si>
    <t xml:space="preserve">          - Víziközmű Társ. Hitelkamatra</t>
  </si>
  <si>
    <t xml:space="preserve">          - MSE támog. Sportp. Hitelkam.</t>
  </si>
  <si>
    <t>Fennálló hitel  2009. I. 1-jén</t>
  </si>
  <si>
    <t>2009. évi hitelfelvét.</t>
  </si>
  <si>
    <t>Gépjármű hitel - Polg. Hiv.</t>
  </si>
  <si>
    <t>2009. évben induló beruh.</t>
  </si>
  <si>
    <t>Mező F. fűtéskorsz.</t>
  </si>
  <si>
    <t>Kötvény visszafiz. **</t>
  </si>
  <si>
    <t>Helyi közutak felújítása</t>
  </si>
  <si>
    <t>Helyi közutak üzem.</t>
  </si>
  <si>
    <t>energia és közüzemi díjak árváltozásra</t>
  </si>
  <si>
    <t>szakértői díjak, engedélyek</t>
  </si>
  <si>
    <t>szociális juttatások önerejének növek.</t>
  </si>
  <si>
    <t>hitelkamatok változására</t>
  </si>
  <si>
    <t>pályázati önerő - Tüo. Gépjármű beszerzés (kötelezettség)</t>
  </si>
  <si>
    <t>pályázati önerő - egyéb</t>
  </si>
  <si>
    <t>kötvény kamatkiadásának fedezetére tartalék</t>
  </si>
  <si>
    <t>Kötvény hozama</t>
  </si>
  <si>
    <t xml:space="preserve"> - prémium évesek ktg. Megtér.</t>
  </si>
  <si>
    <t>Önkorm. Pályázatokra: Mező F. kazán</t>
  </si>
  <si>
    <t>2.1. Működési bev.intézmények össz.</t>
  </si>
  <si>
    <t>2.1. Működési bev. Polgármesteri Hivatal összesen:</t>
  </si>
  <si>
    <t>2.2.Felhalmozási bevételek összesen</t>
  </si>
  <si>
    <t>Települési, igazgatási, kommunális feladatok 17389*1057</t>
  </si>
  <si>
    <t>Települési sportfeladatok támog. 17389*500</t>
  </si>
  <si>
    <t>Üdülőhelyi feladatok 16.000.000*2</t>
  </si>
  <si>
    <t xml:space="preserve">Óvodai nev. alaphzj.1-3-nevelési év </t>
  </si>
  <si>
    <t>Isk.okt.alaph.1-2.évf. (2009)</t>
  </si>
  <si>
    <t>Isk.okt.alaph.3évf. (2009)</t>
  </si>
  <si>
    <t>Isk.okt.alaph.4évf. (2009)</t>
  </si>
  <si>
    <t>Iskolai okt.5-6. Évfolyam (316*2550000*4/12)</t>
  </si>
  <si>
    <t>Iskolai okt.7-8. Évfolyam (330*2550000*4/12)</t>
  </si>
  <si>
    <t>Iskolai okt.5-6. Évfolyam (2009)</t>
  </si>
  <si>
    <t>Iskolai okt.7. Évfolyam (2009)</t>
  </si>
  <si>
    <t>Iskolai okt.8. Évfolyam (2009)</t>
  </si>
  <si>
    <t>sajátos.nev.igényű tan.nev.okt.(2009)</t>
  </si>
  <si>
    <t>Viselkedés fejlődésének organikus okokra vissza nem vez.tartós és súlyos rendell. Miatt sajátos nev.ig. tan.(2009)</t>
  </si>
  <si>
    <r>
      <t xml:space="preserve">Körjegyz. műk alaphzj. </t>
    </r>
    <r>
      <rPr>
        <i/>
        <sz val="9"/>
        <rFont val="Times New Roman"/>
        <family val="1"/>
      </rPr>
      <t>(12*370000) (12*370000)</t>
    </r>
    <r>
      <rPr>
        <b/>
        <sz val="9"/>
        <rFont val="Times New Roman"/>
        <family val="1"/>
      </rPr>
      <t>12*300000</t>
    </r>
  </si>
  <si>
    <t>Bölcsődei ellátás  (47x462.900 Ft) (48*460.000)56*540150</t>
  </si>
  <si>
    <t>Ingyenes bölcsődei étk. (15fő*31500 )(15*50.000)19*65000</t>
  </si>
  <si>
    <r>
      <t xml:space="preserve">Óvodai nev. alaphzj.(2007.szept.1-től  8,3*2550000*4/12 1.nev.év.) 1-2 nevelési év </t>
    </r>
    <r>
      <rPr>
        <sz val="8"/>
        <rFont val="Times New Roman"/>
        <family val="1"/>
      </rPr>
      <t>(105*2550000*4/12)</t>
    </r>
  </si>
  <si>
    <t>Isk.okt.9-10. Évf. (2009)</t>
  </si>
  <si>
    <t>Isk.okt.11. Évf.(2009)</t>
  </si>
  <si>
    <t>Isk.okt.12-13. Évf. (2009)</t>
  </si>
  <si>
    <t>Isk.szak(szakm.gyak)(12*112000) (6*112000*4/12)</t>
  </si>
  <si>
    <t>Isk.szak(szakm.gyak)(2009)</t>
  </si>
  <si>
    <t>Képző .min.int.zene (2009)</t>
  </si>
  <si>
    <t>Képző.min.int.képző (2009)</t>
  </si>
  <si>
    <t>Ált.isk.napk. 1-4.évf. (2009)</t>
  </si>
  <si>
    <t>Ált.isk.napk. 5-8.évf. (2009)</t>
  </si>
  <si>
    <t xml:space="preserve"> Kedvezményes étkeztetés  óvoda (173*550009</t>
  </si>
  <si>
    <t xml:space="preserve"> kieg.hzj. Rsz-es gyvt. Kedv. Részesülő 5.éf. Áltisk.ingy.étk. (27*16000)</t>
  </si>
  <si>
    <t>Intfent. társ. ált. isk. bejáró1-4 évf.(2009)</t>
  </si>
  <si>
    <t>Intfent. társ. ált. isk. bejáró5-6. Évf. (2009)</t>
  </si>
  <si>
    <t>Intfent. társ. ált. isk. bejáró7-8. Évf.(2009)</t>
  </si>
  <si>
    <t xml:space="preserve">      ált. iskola (235*55000)</t>
  </si>
  <si>
    <t xml:space="preserve">      gimnázium</t>
  </si>
  <si>
    <t xml:space="preserve">     szakközépiskola</t>
  </si>
  <si>
    <t xml:space="preserve">     kollégium (44*55000)</t>
  </si>
  <si>
    <t>Nyelvi felkészítő tanf.61*71500 49*71500*8/12</t>
  </si>
  <si>
    <t>Nyelvi felkészítő tanf.(35*71500*4/12)</t>
  </si>
  <si>
    <r>
      <t>Intfent. társ. ált. isk. bejáró1-4 évf. 29*45000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68*45000*4/12</t>
    </r>
  </si>
  <si>
    <r>
      <t>Intfent. társ. ált. isk. bejáró6-8. Évf</t>
    </r>
    <r>
      <rPr>
        <b/>
        <i/>
        <sz val="10"/>
        <rFont val="Times New Roman"/>
        <family val="1"/>
      </rPr>
      <t>.</t>
    </r>
    <r>
      <rPr>
        <sz val="8"/>
        <rFont val="Times New Roman"/>
        <family val="1"/>
      </rPr>
      <t>(68*45000*4/12)69*45000*8/12</t>
    </r>
  </si>
  <si>
    <r>
      <t xml:space="preserve"> - körzetközpontnak ép. ügy.felad kieg.hzj(479 *7700)</t>
    </r>
    <r>
      <rPr>
        <b/>
        <sz val="10"/>
        <rFont val="Times New Roman"/>
        <family val="1"/>
      </rPr>
      <t>479*7737</t>
    </r>
  </si>
  <si>
    <r>
      <t>Szoc.étkezés 2008-ban új ellátott nyugdíjmin.150%-át El nem érő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(11*92500)</t>
    </r>
    <r>
      <rPr>
        <b/>
        <sz val="9"/>
        <rFont val="Times New Roman"/>
        <family val="1"/>
      </rPr>
      <t xml:space="preserve"> 70*90050</t>
    </r>
  </si>
  <si>
    <r>
      <t>Szoc.étkezés 2008-ban új ellátott nyugdíjmin.150%-300% közötti jöv (11*82000)</t>
    </r>
    <r>
      <rPr>
        <b/>
        <sz val="9"/>
        <rFont val="Times New Roman"/>
        <family val="1"/>
      </rPr>
      <t xml:space="preserve"> 89*79850</t>
    </r>
  </si>
  <si>
    <r>
      <t xml:space="preserve">Szoc.étkezés 2008-ban új ellátott nyugdíjmin.300%-át meghaladó (1*65000) </t>
    </r>
    <r>
      <rPr>
        <b/>
        <sz val="9"/>
        <rFont val="Times New Roman"/>
        <family val="1"/>
      </rPr>
      <t>10*63250</t>
    </r>
  </si>
  <si>
    <r>
      <t>Kiegészítő tám. ingyenes tankönyvell</t>
    </r>
    <r>
      <rPr>
        <sz val="8"/>
        <rFont val="Times New Roman"/>
        <family val="1"/>
      </rPr>
      <t xml:space="preserve"> (1289*10000)(1227*10000)</t>
    </r>
  </si>
  <si>
    <r>
      <t>Tanulói tankönyv. (2800*1000)</t>
    </r>
    <r>
      <rPr>
        <b/>
        <i/>
        <sz val="10"/>
        <rFont val="Times New Roman"/>
        <family val="1"/>
      </rPr>
      <t>1704*1000</t>
    </r>
  </si>
  <si>
    <r>
      <t xml:space="preserve">Bejáró tanuló  </t>
    </r>
    <r>
      <rPr>
        <b/>
        <sz val="10"/>
        <rFont val="Times New Roman"/>
        <family val="1"/>
      </rPr>
      <t>901*18000*8/12</t>
    </r>
  </si>
  <si>
    <r>
      <t xml:space="preserve">Bejáró tanuló </t>
    </r>
    <r>
      <rPr>
        <b/>
        <sz val="10"/>
        <rFont val="Times New Roman"/>
        <family val="1"/>
      </rPr>
      <t>926*18000*4/12</t>
    </r>
  </si>
  <si>
    <r>
      <t>Intfent. társ. ált. isk. bejáró5. Évf.</t>
    </r>
    <r>
      <rPr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21*45000*8/12</t>
    </r>
  </si>
  <si>
    <r>
      <t>Helyi közm.közgy felad.</t>
    </r>
    <r>
      <rPr>
        <b/>
        <sz val="9"/>
        <rFont val="Times New Roman"/>
        <family val="1"/>
      </rPr>
      <t>17389*1061</t>
    </r>
  </si>
  <si>
    <r>
      <t xml:space="preserve">Lakott területtel kapcs feladatok </t>
    </r>
    <r>
      <rPr>
        <b/>
        <sz val="10"/>
        <rFont val="Times New Roman"/>
        <family val="1"/>
      </rPr>
      <t>44*3088</t>
    </r>
  </si>
  <si>
    <r>
      <t xml:space="preserve"> -okmányir.munkaáll.</t>
    </r>
    <r>
      <rPr>
        <b/>
        <sz val="10"/>
        <rFont val="Times New Roman"/>
        <family val="1"/>
      </rPr>
      <t xml:space="preserve"> 39886*324</t>
    </r>
  </si>
  <si>
    <r>
      <t xml:space="preserve"> - körzetközpontnak gyám. ügy.felad </t>
    </r>
    <r>
      <rPr>
        <b/>
        <sz val="10"/>
        <rFont val="Times New Roman"/>
        <family val="1"/>
      </rPr>
      <t>45326*270</t>
    </r>
  </si>
  <si>
    <r>
      <t xml:space="preserve"> - körzetközpontnak ép. ügy.felad alap hzj.</t>
    </r>
    <r>
      <rPr>
        <b/>
        <sz val="10"/>
        <rFont val="Times New Roman"/>
        <family val="1"/>
      </rPr>
      <t>45301*70</t>
    </r>
  </si>
  <si>
    <r>
      <t>Hozzájár.tömegkfelad</t>
    </r>
    <r>
      <rPr>
        <b/>
        <sz val="10"/>
        <rFont val="Times New Roman"/>
        <family val="1"/>
      </rPr>
      <t>17389*515</t>
    </r>
  </si>
  <si>
    <t>Diáksport támogatása</t>
  </si>
  <si>
    <t>Polgári Védelem - versenyre</t>
  </si>
  <si>
    <t>Önállóan gazdálkodó Intézmények</t>
  </si>
  <si>
    <t>Épület homlokzat felújítás</t>
  </si>
  <si>
    <t>Tűzoltóság összesen:</t>
  </si>
  <si>
    <t>Belgyógyászati osztály Krónikus részl. Felúj.</t>
  </si>
  <si>
    <t>Városi Rendelőintézet összesen:</t>
  </si>
  <si>
    <t>Önállóan gazdálkodó intézmények összesen:</t>
  </si>
  <si>
    <t>Részben önállóan gazdálkodó intézmények:</t>
  </si>
  <si>
    <t xml:space="preserve">         Városgazd. Szolg. Összesen</t>
  </si>
  <si>
    <t>Részben önállóan gazd. Int. összesen:</t>
  </si>
  <si>
    <t xml:space="preserve">  - sebészeti műtőlámpa</t>
  </si>
  <si>
    <t xml:space="preserve">  - fizioterápiás készülék</t>
  </si>
  <si>
    <t xml:space="preserve">  - szárítógép beszerzés</t>
  </si>
  <si>
    <t xml:space="preserve">  - mosógép beszerzés</t>
  </si>
  <si>
    <t xml:space="preserve">  - 2 db szivattyú beszerzés</t>
  </si>
  <si>
    <t xml:space="preserve">  - zuhanásgátló beszerzés</t>
  </si>
  <si>
    <t>Önállóan gazdálkodó intézmények össz.</t>
  </si>
  <si>
    <t>Részben önállóan gazdálkodó intézmények</t>
  </si>
  <si>
    <t>Nevelési Tanácsadó -fénymásoló beszerzés</t>
  </si>
  <si>
    <t xml:space="preserve">                                     - tesztkészlet</t>
  </si>
  <si>
    <t>Bárdos L. tagiskola: -számítógép beszerzés</t>
  </si>
  <si>
    <t>MÁAMIPSZ összesen:</t>
  </si>
  <si>
    <t xml:space="preserve">    Gimnázium  összesen:</t>
  </si>
  <si>
    <t>SZISZI összesen:</t>
  </si>
  <si>
    <t xml:space="preserve">   - pótkocsi beszerzés</t>
  </si>
  <si>
    <t>Részben önállóan gazdálkodó int. Összesen:</t>
  </si>
  <si>
    <t xml:space="preserve">                 Épületfenntartás összesen:</t>
  </si>
  <si>
    <t xml:space="preserve">    -Rendelőint eseti kereset kieg.</t>
  </si>
  <si>
    <t>EU parl. Választ. lebonyolít.</t>
  </si>
  <si>
    <t xml:space="preserve">               -okt. Közalap. Diákprogr.</t>
  </si>
  <si>
    <t xml:space="preserve">                        BAZ. M-i Közalapítvány</t>
  </si>
  <si>
    <t xml:space="preserve">                        Olimpiai isk. tám. /MOB/</t>
  </si>
  <si>
    <t>EU-s, hazai fejl. Pály. Támog. Kieg.(piac)</t>
  </si>
  <si>
    <t xml:space="preserve">    - Önkorm-tól keresetkieg + prémium évek</t>
  </si>
  <si>
    <t xml:space="preserve">  - Kp-i kv-i szervtől EU parlamenti vál.</t>
  </si>
  <si>
    <t xml:space="preserve"> - SZISZI útravaló ösztöndíjtám OKM</t>
  </si>
  <si>
    <t xml:space="preserve">                         Gyakvez. Képz.</t>
  </si>
  <si>
    <t xml:space="preserve">                          Bogácsi Tagozat támog.</t>
  </si>
  <si>
    <t xml:space="preserve">  - Könyvtár: -Mozgó könyvtár támog</t>
  </si>
  <si>
    <t>Posta ktg.</t>
  </si>
  <si>
    <t>2009. évi kiküldetés, saját szgk. Haszn.</t>
  </si>
  <si>
    <t>Festékpatron</t>
  </si>
  <si>
    <t>2009-ban hátrányos helyzetű iskolások füzetcsomag vásárlása, pótlása</t>
  </si>
  <si>
    <t>Pályázati díjak</t>
  </si>
  <si>
    <t xml:space="preserve">Új Tudás Műveltség Program </t>
  </si>
  <si>
    <t>Óvodáztatási Támogatás</t>
  </si>
  <si>
    <t xml:space="preserve">    - Rendezvények lebonyolítására</t>
  </si>
  <si>
    <t xml:space="preserve">    - Művelődési Közalapítvány</t>
  </si>
  <si>
    <t xml:space="preserve">    - KÖZKINCS-TÁR nonprofit Kft.</t>
  </si>
  <si>
    <t xml:space="preserve">    - MÉDIA KHT</t>
  </si>
  <si>
    <t xml:space="preserve">    - Máltai Szer. Szolg. </t>
  </si>
  <si>
    <t xml:space="preserve">    - Szent László Egyh. Temetőfennt.</t>
  </si>
  <si>
    <t xml:space="preserve">    - Jézus Szíve Plébánia Altemplom</t>
  </si>
  <si>
    <t xml:space="preserve">    - MKC támogatása</t>
  </si>
  <si>
    <t xml:space="preserve">    - MSE támogatása</t>
  </si>
  <si>
    <t xml:space="preserve">    - Egyéb-támogtói nyilatkozat alapj.</t>
  </si>
  <si>
    <t xml:space="preserve">    - Örmény Kisebbségi Önk.-Társ. Sz.</t>
  </si>
  <si>
    <t xml:space="preserve">    - Víziközmű társ. Működésére</t>
  </si>
  <si>
    <t xml:space="preserve">    - TISZK műk-re MITISZK-nek</t>
  </si>
  <si>
    <t xml:space="preserve">    - LAKSZÖVnek önk. Ing. után</t>
  </si>
  <si>
    <t xml:space="preserve">    - Mg-i Gépmúzeu, könyvkiadás</t>
  </si>
  <si>
    <t xml:space="preserve">    - Mezőkövesdi VG Zrt.-Lakossági víz,csat. sz.</t>
  </si>
  <si>
    <t>Szakmai vizsga lebonyolítás tám.</t>
  </si>
  <si>
    <t xml:space="preserve">          Épületfenntartás összesen:</t>
  </si>
  <si>
    <t xml:space="preserve">Mező Ferenc Tagiskola nyílászáró </t>
  </si>
  <si>
    <t xml:space="preserve">  -   Térfigyelő rendszer</t>
  </si>
  <si>
    <t xml:space="preserve">  -  Zsóry fejl. Műszaki ell. Díj</t>
  </si>
  <si>
    <t xml:space="preserve">  -  Zsóry fejl. Garancia terhére</t>
  </si>
  <si>
    <t xml:space="preserve">  -  Szent Imre Tagiskola bővítés</t>
  </si>
  <si>
    <t xml:space="preserve">  -  Mező F. tagiskola Kazáncsere</t>
  </si>
  <si>
    <t xml:space="preserve">  -  Szennyvízcsatorna tervei</t>
  </si>
  <si>
    <t xml:space="preserve">  -  Laptop és szoftver vásárlás TÁMOP 5.2.5</t>
  </si>
  <si>
    <t xml:space="preserve">    Területi, közeti igazgatási tev. összesen:</t>
  </si>
  <si>
    <t xml:space="preserve">  -  gépjármű vásárlás</t>
  </si>
  <si>
    <t xml:space="preserve">  -   gépjármű vásárlás</t>
  </si>
  <si>
    <t xml:space="preserve">    Helyi közutak létesítése, felúj. összesen:</t>
  </si>
  <si>
    <t xml:space="preserve">  -  kerékpárút építés</t>
  </si>
  <si>
    <t xml:space="preserve">     Önkormányzat igazgatási tev. összesen:</t>
  </si>
  <si>
    <t xml:space="preserve">  - Hálózati tűzfal és licenc vásárlás</t>
  </si>
  <si>
    <t>Működési célú pénzeszk. átadás</t>
  </si>
  <si>
    <t xml:space="preserve">    - Munkaügyi Központ</t>
  </si>
  <si>
    <t>Polgármesteri Hivatal feladatai összesen:</t>
  </si>
  <si>
    <t xml:space="preserve">    - előző évi pm. Átadás</t>
  </si>
  <si>
    <t>Házi segítségnyújtás</t>
  </si>
  <si>
    <t>Személygépkocsi</t>
  </si>
  <si>
    <t>Mező Ferenc Tag-iskola fűtés korsz.</t>
  </si>
  <si>
    <t>Lombard Finanszírozási Zrt.</t>
  </si>
  <si>
    <t>Lombard Finan-szírozási Zrt.</t>
  </si>
  <si>
    <t>Mező Ferenc Tagisk. fűtés korsz.</t>
  </si>
  <si>
    <t xml:space="preserve"> - MÁAMIPSZ:Bértámog. Munkaügyi Kp.</t>
  </si>
  <si>
    <t xml:space="preserve"> - Iskolatej áfa tám.</t>
  </si>
  <si>
    <t xml:space="preserve"> - Kisebbségi Önk. - Országos Roma Fesztivál</t>
  </si>
  <si>
    <t xml:space="preserve">  - elektrokauter</t>
  </si>
  <si>
    <t>Kötvénykibocsátás</t>
  </si>
  <si>
    <t>Adóelengedések (késedelmi pótlék, bírság)</t>
  </si>
  <si>
    <t xml:space="preserve">                             Ifjúsági komponens (TÁMOP)</t>
  </si>
  <si>
    <t xml:space="preserve">                      Piac-BM önerő</t>
  </si>
  <si>
    <t xml:space="preserve">                             TISZK pályázati támogatás (HEFOP)</t>
  </si>
  <si>
    <t xml:space="preserve">                      Anna köz 13. tájház.</t>
  </si>
  <si>
    <t xml:space="preserve">                      I. sz. tagóv. Akadálym.</t>
  </si>
  <si>
    <t xml:space="preserve">                      Városi Rendelői. Akadálym.</t>
  </si>
  <si>
    <t xml:space="preserve">                      Bayer R. koll. Akadálym.</t>
  </si>
  <si>
    <t xml:space="preserve">                      Gyula u. rendelő Akadálym.</t>
  </si>
  <si>
    <t xml:space="preserve">                       Bárdos L.tagisk. Akadálym.</t>
  </si>
  <si>
    <t xml:space="preserve">                       Szennyvízcsat. Hál. </t>
  </si>
  <si>
    <t xml:space="preserve"> - szakértői bizottság tám.</t>
  </si>
  <si>
    <t xml:space="preserve"> - jövedelem külömbség mérséklés</t>
  </si>
  <si>
    <t xml:space="preserve"> - EÜ Minisztérium - rákszűrés tám.</t>
  </si>
  <si>
    <t>Járműértékesítés többletbevétel</t>
  </si>
  <si>
    <t>Viziközmű számlára háztartás befiz</t>
  </si>
  <si>
    <t>köztisztviselői naphoz hozzájárulás</t>
  </si>
  <si>
    <t>Önkormányzati lakás, telek értékesités</t>
  </si>
  <si>
    <t xml:space="preserve"> - Városgondnokság-Bértámog. Munkaügyi Kp.</t>
  </si>
  <si>
    <t>Készfizető kezességvállalás MSE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</si>
  <si>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</si>
  <si>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</si>
  <si>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</si>
  <si>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</si>
  <si>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</si>
  <si>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</si>
  <si>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</si>
  <si>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</si>
  <si>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</si>
  <si>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</si>
  <si>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</si>
  <si>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</si>
  <si>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</si>
  <si>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</si>
  <si>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</si>
  <si>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</si>
  <si>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</si>
  <si>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</si>
  <si>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</si>
  <si>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</si>
  <si>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</si>
  <si>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</si>
  <si>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</si>
  <si>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Részben önállóan gazd. Int. összesen</t>
  </si>
  <si>
    <t>VG Zrt. Részvény vásárlás (közös Érdek Dolgozói Alapítványtól)</t>
  </si>
  <si>
    <t>2033.</t>
  </si>
  <si>
    <t>2034.</t>
  </si>
  <si>
    <t>2035.</t>
  </si>
  <si>
    <t>2036.</t>
  </si>
  <si>
    <t>2037.</t>
  </si>
  <si>
    <t>2038.</t>
  </si>
  <si>
    <t>Mezőkövesd város önkormányzata által 2009. évben nyújtandó</t>
  </si>
  <si>
    <t>a 2009. évre tervezett közvetett támogatásokról</t>
  </si>
  <si>
    <t xml:space="preserve">Záró pénzkészlet 2009. szept. 30-án </t>
  </si>
  <si>
    <t>Az Önkormányzati Környezetvédelmi Alap bevételeinek és kiadásainak alakulása</t>
  </si>
  <si>
    <t>Átvett pénzeszközök</t>
  </si>
  <si>
    <t>Pályázaton nyert támogatások</t>
  </si>
  <si>
    <t>Bevételek összesen:</t>
  </si>
  <si>
    <t>Környezetterhelési díj (Talajterhelési díj )</t>
  </si>
  <si>
    <t>1. sz. tájékoztató</t>
  </si>
  <si>
    <t>adatok: eFt-ban</t>
  </si>
  <si>
    <t>Kiadások alakulása</t>
  </si>
  <si>
    <t>"Szennyvízcsatornázásért Alapítvány támogatása</t>
  </si>
  <si>
    <t>levegőtisztaság védelme</t>
  </si>
  <si>
    <t>hulladékgazdálkodás, települési szilárd- és veszélyes hulladékok kezelése</t>
  </si>
  <si>
    <t>vizek védelme</t>
  </si>
  <si>
    <t>zöldterületek védelme, fejlesztése, zöldfelület gazdálkodás, allergén növények elleni védekezés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</si>
  <si>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</si>
  <si>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</si>
  <si>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</si>
  <si>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</si>
  <si>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Környezetvédelmi hatóság által kiszabott bírság 30%-a</t>
  </si>
  <si>
    <t>Jegyző által kiszabott környezetvédelmi bírság 100%-a</t>
  </si>
  <si>
    <t>Zeneiskola:képzéshez szüks. hangszerek</t>
  </si>
  <si>
    <t xml:space="preserve">                        Baz. M-i Közalapítvány szakmai eszk</t>
  </si>
  <si>
    <t xml:space="preserve">                          Bükkzsérci Önk. Tanulói tk. Támogatása</t>
  </si>
  <si>
    <t>MÁAMIPSZ:Baz.M-i Közokt.Közal.szakmai</t>
  </si>
  <si>
    <t xml:space="preserve">   - Szellemi termék</t>
  </si>
  <si>
    <t xml:space="preserve">   - Egyéb gép, berendezés</t>
  </si>
  <si>
    <t>2. sz. tájékoztató</t>
  </si>
  <si>
    <t>Bevételek</t>
  </si>
  <si>
    <t>Támogatások</t>
  </si>
  <si>
    <t xml:space="preserve">              -Mező Ferenc Tagidkola energ.korsz</t>
  </si>
  <si>
    <t xml:space="preserve">              -Szennyvíz-csat.hálózat felj.</t>
  </si>
  <si>
    <t xml:space="preserve">              -Bárdos Lajos Tagiskola akadálym.</t>
  </si>
  <si>
    <t xml:space="preserve">              -Gyula úti orvosi rend. akadálym.</t>
  </si>
  <si>
    <t xml:space="preserve">              -Bayer Koll. akadálymentesítés</t>
  </si>
  <si>
    <t xml:space="preserve">              -Városi Rendelő akadályment</t>
  </si>
  <si>
    <t xml:space="preserve">              -I.sz. Tagóvoda akadályment</t>
  </si>
  <si>
    <t>Fejlesztési hitel (önkorm. saját forrás)</t>
  </si>
  <si>
    <t>Kiadások:</t>
  </si>
  <si>
    <t xml:space="preserve">              -Mező Ferenc Tagiskola energ.korsz</t>
  </si>
  <si>
    <t>Kiadás összesen:</t>
  </si>
  <si>
    <t>Módosított előir.</t>
  </si>
  <si>
    <t xml:space="preserve">    - Cigány Kisebbségi önkorm.-Társ szerv.</t>
  </si>
  <si>
    <t>Helyi szerv. Intézkedések -Létszámcsökkentés tám.</t>
  </si>
  <si>
    <t>Érettségi vizsga lebonyolítás tám.</t>
  </si>
  <si>
    <t xml:space="preserve"> - Kisebbségi Önk. - Munkaügyi Központ</t>
  </si>
  <si>
    <t>Rendelő-Mköv. és Körny. Egészségéért Alapítv.</t>
  </si>
  <si>
    <t xml:space="preserve">  - próba szemüveg lencsesor</t>
  </si>
  <si>
    <t xml:space="preserve">  - Munkaügyi Központ tám.</t>
  </si>
  <si>
    <t xml:space="preserve">  - B.A.Z. Megyei Önk . Tám.</t>
  </si>
  <si>
    <t xml:space="preserve">    Oktatási célok összesen:</t>
  </si>
  <si>
    <t xml:space="preserve">    Szennyvíelvezetés összesen</t>
  </si>
  <si>
    <t>Városrehabilitáció</t>
  </si>
  <si>
    <t>Városi Rendelő energia bővítés</t>
  </si>
  <si>
    <t xml:space="preserve">  -  Városrehabilitáció</t>
  </si>
  <si>
    <t xml:space="preserve">  -  Játszótéri játékok beszerzése</t>
  </si>
  <si>
    <t xml:space="preserve">  - Zsóry fejlesztés ÉMOP</t>
  </si>
  <si>
    <t xml:space="preserve">  -  Tüzoltó védőruha</t>
  </si>
  <si>
    <t>Szent László tér útfelújítás</t>
  </si>
  <si>
    <t>Kossuth Lajos utca útfelújítás</t>
  </si>
  <si>
    <t>Kavicsos tó útfelújítás</t>
  </si>
  <si>
    <t>Gyermekkönyvtár felújítás</t>
  </si>
  <si>
    <t>Bükkfa köz felújítás</t>
  </si>
  <si>
    <t xml:space="preserve">  - pódiumlétra</t>
  </si>
  <si>
    <t xml:space="preserve"> - Mezőgazdasági és Vidékfejl Min. - Iskolatej tám.</t>
  </si>
  <si>
    <t xml:space="preserve"> - Önkormányzati Minisztérium - Turisztikai pályázat</t>
  </si>
  <si>
    <t xml:space="preserve"> - Szociális és Munkügyi Min. - Ifjúsági referens pályázat</t>
  </si>
  <si>
    <t xml:space="preserve"> - Támogatás védelmi felkészülésre</t>
  </si>
  <si>
    <t xml:space="preserve"> - Ifjúsági szakember képzés</t>
  </si>
  <si>
    <t>Beilleszkedési nehézségekkel küzdő gyermekek tám.</t>
  </si>
  <si>
    <t>Alapfokú művészetoktatás tám.</t>
  </si>
  <si>
    <t>Isk.szak. (szak.gyak.) (71*156800) (77*156800*8/12)</t>
  </si>
  <si>
    <t>Isk.szak(szakm gyak)(156*22,400) (121*22400*8/12)</t>
  </si>
  <si>
    <t>Isk.szak(szakm gyak)(120*22400*4/12)</t>
  </si>
  <si>
    <t>Iskol.szak. záró évf. képz. (46*67200) (63*67200*8/12)</t>
  </si>
  <si>
    <t>Iskol.szak. záró évf. képz.  (60*67200*4/12)</t>
  </si>
  <si>
    <t>Bentl kollég ell(103*318.000)99*318000) 78*318000*8/12</t>
  </si>
  <si>
    <t>Bentl kollég ell 78*2550000*4/12</t>
  </si>
  <si>
    <r>
      <t>Isk. gyak. Okt.9-10.évf (121*40000) (</t>
    </r>
    <r>
      <rPr>
        <i/>
        <sz val="10"/>
        <rFont val="Times New Roman"/>
        <family val="1"/>
      </rPr>
      <t>215*40000*8/12)</t>
    </r>
  </si>
  <si>
    <r>
      <t>Isk. gyak. Okt.9-10.évf (121*40000) (</t>
    </r>
    <r>
      <rPr>
        <i/>
        <sz val="10"/>
        <rFont val="Times New Roman"/>
        <family val="1"/>
      </rPr>
      <t>205*40000*4/12)</t>
    </r>
  </si>
  <si>
    <r>
      <t>Isk.szak. (szak.gyak.)</t>
    </r>
    <r>
      <rPr>
        <i/>
        <sz val="10"/>
        <rFont val="Times New Roman"/>
        <family val="1"/>
      </rPr>
      <t xml:space="preserve"> (</t>
    </r>
    <r>
      <rPr>
        <sz val="10"/>
        <rFont val="Times New Roman"/>
        <family val="1"/>
      </rPr>
      <t>75*156800*4/12)</t>
    </r>
  </si>
  <si>
    <r>
      <t xml:space="preserve">Gyógypedagógiai nev. visszahely. </t>
    </r>
    <r>
      <rPr>
        <b/>
        <sz val="10"/>
        <rFont val="Times New Roman"/>
        <family val="1"/>
      </rPr>
      <t>1*144000*8/12</t>
    </r>
    <r>
      <rPr>
        <sz val="10"/>
        <rFont val="Times New Roman"/>
        <family val="1"/>
      </rPr>
      <t xml:space="preserve"> </t>
    </r>
  </si>
  <si>
    <r>
      <t>Alapf.műv.zenem.ág.(295*105000)</t>
    </r>
    <r>
      <rPr>
        <b/>
        <sz val="9"/>
        <rFont val="Times New Roman"/>
        <family val="1"/>
      </rPr>
      <t xml:space="preserve"> (</t>
    </r>
    <r>
      <rPr>
        <sz val="9"/>
        <rFont val="Times New Roman"/>
        <family val="1"/>
      </rPr>
      <t>252*105000*8/12)</t>
    </r>
  </si>
  <si>
    <r>
      <t>Képzőm, táncm (144*50000*8/12/8*6)</t>
    </r>
    <r>
      <rPr>
        <i/>
        <sz val="8"/>
        <rFont val="Times New Roman"/>
        <family val="1"/>
      </rPr>
      <t xml:space="preserve"> (152*40000*8/12)</t>
    </r>
  </si>
  <si>
    <r>
      <t>Kollég.lakhatási feltételek megt</t>
    </r>
    <r>
      <rPr>
        <sz val="8"/>
        <rFont val="Times New Roman"/>
        <family val="1"/>
      </rPr>
      <t>.(78*186000*4/12)</t>
    </r>
    <r>
      <rPr>
        <b/>
        <sz val="9"/>
        <rFont val="Times New Roman"/>
        <family val="1"/>
      </rPr>
      <t>72*186000*8/12</t>
    </r>
  </si>
  <si>
    <r>
      <t>Kollég.lakhatási feltételek megt</t>
    </r>
    <r>
      <rPr>
        <sz val="8"/>
        <rFont val="Times New Roman"/>
        <family val="1"/>
      </rPr>
      <t xml:space="preserve">. </t>
    </r>
    <r>
      <rPr>
        <b/>
        <sz val="8"/>
        <rFont val="Times New Roman"/>
        <family val="1"/>
      </rPr>
      <t>72*177000*4/12</t>
    </r>
  </si>
  <si>
    <t>Városi Óvoda és Bölcsőde</t>
  </si>
  <si>
    <t xml:space="preserve">              -Városrehabilitáció</t>
  </si>
  <si>
    <t xml:space="preserve">              -Szent Imre tagiskola fejlesztés</t>
  </si>
  <si>
    <t xml:space="preserve">              -Zsóry fejlesztés</t>
  </si>
  <si>
    <t>Kimutatás az Európai Uniós forrással megvalósuló fejlesztésekről</t>
  </si>
  <si>
    <t xml:space="preserve">              -Polgármesteri Hivatal szervezetfejl.</t>
  </si>
  <si>
    <t xml:space="preserve"> - Kompetencia alapú oktatás TÁMOP előleg</t>
  </si>
  <si>
    <t xml:space="preserve">             -TISZK pályázati támogatás </t>
  </si>
  <si>
    <t xml:space="preserve">             -Ifjúsági komponens </t>
  </si>
  <si>
    <t xml:space="preserve">             -Kompetencia alapú oktatás </t>
  </si>
  <si>
    <t xml:space="preserve">              -TISZK pályázati támogatás </t>
  </si>
  <si>
    <t xml:space="preserve">              -Ifjúsági komponens </t>
  </si>
  <si>
    <t xml:space="preserve">              -Kompetencia alapú oktatás </t>
  </si>
  <si>
    <t>Önkormányzati sajátforrás *</t>
  </si>
  <si>
    <t>* Az önkormányzati saját forrás teljesítése tartalmazza a beszámolási időszak végéig megelőlegezett</t>
  </si>
  <si>
    <t xml:space="preserve">  támogatási összeget is.</t>
  </si>
  <si>
    <t xml:space="preserve"> - kiegészítő gyermekvédelmi tám.</t>
  </si>
  <si>
    <t>** A kötvény visszafizetését a kibocsátáskori MNB által közölt € árfolyamon számítva tartalmazza a táblázat.</t>
  </si>
  <si>
    <t>2009.  év</t>
  </si>
  <si>
    <t>Az önkormányzat 2009.évi kiadási előirányzatai összesen</t>
  </si>
  <si>
    <t>Az önkormányzat 2009. évi kiadási előirányzatai összesen</t>
  </si>
  <si>
    <t>Önállóan gazdálkodó intézmények  2009.évi költségvetési kiadási</t>
  </si>
  <si>
    <t>Önállóan gazdálkodó intézmények  2009. évi költségvetési kiadási</t>
  </si>
  <si>
    <t xml:space="preserve"> Részben önállóan gazdálkodó intézmények  2009. évi </t>
  </si>
  <si>
    <t xml:space="preserve"> Részben önállóan gazdálkodó intézmények  2009.évi </t>
  </si>
  <si>
    <t xml:space="preserve"> Részben önállóan gazdálkodó intézmények  2009.  évi </t>
  </si>
  <si>
    <t xml:space="preserve">                        A Polgármesteri Hivatal 2009.évi költségvetési kiadási</t>
  </si>
  <si>
    <t xml:space="preserve">                        A Polgármesteri Hivatal 2009. évi költségvetési kiadási</t>
  </si>
  <si>
    <t xml:space="preserve">     Az önkormányzat 2009. évi bevételi előirányzatai összesen</t>
  </si>
  <si>
    <t>Önállóan gazdálkodó költségvetési intézmények 2009. évi</t>
  </si>
  <si>
    <t>Megj.: PH adata nem tartalmazza a központosított bev. ill. az önk. sajátos felh. bevételeit.</t>
  </si>
  <si>
    <t>Részben-önállóan gazdálkodó költségvetési intézmények 2009. évi</t>
  </si>
  <si>
    <t>A Cigány Kisebbségi Önkormányzat 2009. évi bevételei és kiadásai</t>
  </si>
  <si>
    <t>Az Örmény Kisebbségi Önkormányzat 2009. évi költségvetése</t>
  </si>
  <si>
    <t>és visszafizetési kötelezettsége 2009. december 30-án</t>
  </si>
  <si>
    <t xml:space="preserve">                 az önkormányzat által felvett és visszafizetett hitelek-kötvények állományáról 2009. év</t>
  </si>
  <si>
    <t xml:space="preserve">december 31-én </t>
  </si>
  <si>
    <t xml:space="preserve">          az önkormányzat által nyújtott hitelek (kölcsönök) állományáról 2009. év</t>
  </si>
  <si>
    <t>tárgyév dec. 31-én</t>
  </si>
  <si>
    <t xml:space="preserve">                        BAZ. M-i Közalap.szaksz.feladatell.</t>
  </si>
  <si>
    <t xml:space="preserve">                        BAZ. M-i Közalap.haték.növ.</t>
  </si>
  <si>
    <t xml:space="preserve">                        BAZ. M-i Közalap.eszköz besz.</t>
  </si>
  <si>
    <t xml:space="preserve">                        Útravaló ösztönd. OKM-től</t>
  </si>
  <si>
    <t xml:space="preserve">                         OKM-től Kultúra Élmény </t>
  </si>
  <si>
    <t xml:space="preserve">                         Nemzeti Utánp: labdarúgás támogatása</t>
  </si>
  <si>
    <t xml:space="preserve">                          Tardi Önk.: Tanulói tk. támogatása</t>
  </si>
  <si>
    <t xml:space="preserve">                         Csfalu Önk. Tanulói tk. támogatása</t>
  </si>
  <si>
    <t>Települ.önk.üz.ig. feladat</t>
  </si>
  <si>
    <t>Település sport feladatok</t>
  </si>
  <si>
    <t>alap hzj. Óvoda 1-2. nev.év</t>
  </si>
  <si>
    <t>alap hzj.óvoda 3.nev.év</t>
  </si>
  <si>
    <t>Óvoda 1-3.nev. Év.</t>
  </si>
  <si>
    <t>Iskolai okt. 1-2. Évfolyam</t>
  </si>
  <si>
    <t>Iskolai okt. 3. Évfolyam</t>
  </si>
  <si>
    <t>Iskolai okt. 5-6. évfolyam</t>
  </si>
  <si>
    <t>ált.isk. 7. évfolyam  4 hó</t>
  </si>
  <si>
    <t>ált.isk. 8. évfolyam  4 hó</t>
  </si>
  <si>
    <t>alap hzj. Középfokú isk. 9-10. évfolyam</t>
  </si>
  <si>
    <t>alap hzj. Középfokú isk. 12-13. évf. 4 hó</t>
  </si>
  <si>
    <t>alap hzj. Középfokú isk. 11. évf. 4 hó</t>
  </si>
  <si>
    <t>szakképzés elm.képzés szakisk.3-4. évf.</t>
  </si>
  <si>
    <t>szakkép.elm.kép.felz. 9. évf. szakk.3-4. évf. 4 hó</t>
  </si>
  <si>
    <t>napközis fogl. Ált.isk. 1-4. évf. 8 hó</t>
  </si>
  <si>
    <t>napközis fogl. Ált.isk. 5-8. évf. 8 hó</t>
  </si>
  <si>
    <t>szakmai gyak.képzés 1 évf. képzésképz.&lt;1év</t>
  </si>
  <si>
    <t>szakmai gyak.képzés 1 évf. képz.képz.&lt;1év 4hó</t>
  </si>
  <si>
    <t>sajátos nev.ig.gyógyped.nev-ből vissszah. 8 hó</t>
  </si>
  <si>
    <t>sajátos nev.ig.beszédf.enyhe ért.fogy. 8hó</t>
  </si>
  <si>
    <t>sajátos nev.ig.beszédf.enyhe ért.fogy.  4 hó</t>
  </si>
  <si>
    <t>sajátos nev.ig.beszédf.enyhe ért.fogy.org. okok.</t>
  </si>
  <si>
    <t>sajátos nev.ig.beszédf.enyhe ért.fogy.org. okok.4hó</t>
  </si>
  <si>
    <t>nyelvi felkészítő 8hó</t>
  </si>
  <si>
    <t>ped.módsz.tám.mín.műv.okt. zene 8 hó</t>
  </si>
  <si>
    <t>ped.módsz.tám.mín.műv.okt. tánc 8 hó</t>
  </si>
  <si>
    <t>ped.módsz.tám.mín.műv.okt. képzőm.zene 4 hó</t>
  </si>
  <si>
    <t>Int. Tár. Iskolájába bejáró tanulók 4 hó</t>
  </si>
  <si>
    <t xml:space="preserve">kedvezményes étkeztetés </t>
  </si>
  <si>
    <t>kiegészítő hozz. Rendsz.gyv. Kedv. 5-6. évf.</t>
  </si>
  <si>
    <t>kollégiumi lakhatás felt. megteremtése 8 hó</t>
  </si>
  <si>
    <t>diáksport 8 hó</t>
  </si>
  <si>
    <t>diáksport 4 hó</t>
  </si>
  <si>
    <t>Hitel-állomány 2009.12.31-én</t>
  </si>
  <si>
    <t>Hitel-állomány 2009.12. 31-én</t>
  </si>
  <si>
    <t>2039.</t>
  </si>
  <si>
    <t xml:space="preserve"> - Gimnázium - útravaló ösztöndíjtám. OKM.</t>
  </si>
  <si>
    <t xml:space="preserve">                       - bértámogatás Munkaügyi Közp. </t>
  </si>
  <si>
    <t xml:space="preserve">                       - B-A-Z Megyei Önkorm.Mecénás pály.</t>
  </si>
  <si>
    <t>Gázzsámoly értékesítés - Bayer R. Kollégium</t>
  </si>
  <si>
    <t xml:space="preserve"> - Bayer R. Koll. - Bértámogatás Munkaügyi Kp.</t>
  </si>
  <si>
    <t xml:space="preserve">  - műfüves pálya építése</t>
  </si>
  <si>
    <t xml:space="preserve">  - orvosi gép-műszer</t>
  </si>
  <si>
    <t>Jóváh.létszám 2009. 12.31./fő/</t>
  </si>
  <si>
    <t>tényl.létszám 2009. 12.31./fő/</t>
  </si>
  <si>
    <t>2009.évi záró pénzkészlet</t>
  </si>
  <si>
    <t>Lift alkatrészértékesítés - Rendelőint.</t>
  </si>
  <si>
    <r>
      <t xml:space="preserve">            </t>
    </r>
    <r>
      <rPr>
        <i/>
        <sz val="9"/>
        <rFont val="Times New Roman"/>
        <family val="1"/>
      </rPr>
      <t>a.b.) Korlátozottan forgalomképes</t>
    </r>
  </si>
  <si>
    <r>
      <t xml:space="preserve">             </t>
    </r>
    <r>
      <rPr>
        <i/>
        <sz val="9"/>
        <rFont val="Times New Roman"/>
        <family val="1"/>
      </rPr>
      <t>a.b.) Korlátozottan forgalomképes</t>
    </r>
  </si>
  <si>
    <t xml:space="preserve">  a.) Törzsvagyon</t>
  </si>
  <si>
    <t xml:space="preserve">     a.) Törzsvagyon</t>
  </si>
  <si>
    <t>Korai fejlesztés 11 fő</t>
  </si>
  <si>
    <t>Fejlesztő felkészítés 3 fő</t>
  </si>
  <si>
    <t>Városfejlesztési Nonprofit Kft alaptőke</t>
  </si>
  <si>
    <t xml:space="preserve">VG ZRT részvény </t>
  </si>
  <si>
    <t xml:space="preserve">    -Rendelőint prémium évek program</t>
  </si>
  <si>
    <t xml:space="preserve"> -Polg. Hiv. Többcélú Kistérs.Társ. Vízkárelh.terv</t>
  </si>
  <si>
    <t xml:space="preserve"> -Polg. Hiv. Tisza-tavi Egycélú Kist. Társ.</t>
  </si>
  <si>
    <t>Szeméttelepi bekötő út felúj.</t>
  </si>
  <si>
    <t xml:space="preserve">  -  MSE vagyonvédelmi rendszer kiépítése</t>
  </si>
  <si>
    <t xml:space="preserve">  -  Váci M. úti játszótér bővítés</t>
  </si>
  <si>
    <t xml:space="preserve">  -  Közvilágítás bővítés </t>
  </si>
  <si>
    <t xml:space="preserve">  -  Közvilágítás bővítés Klementina</t>
  </si>
  <si>
    <t xml:space="preserve">  - Bölcsőde bővítés</t>
  </si>
  <si>
    <t xml:space="preserve">  - járdaszakaszok építése</t>
  </si>
  <si>
    <t xml:space="preserve">  - Eper út</t>
  </si>
  <si>
    <t xml:space="preserve">  -  Sas úti járda építés</t>
  </si>
  <si>
    <t xml:space="preserve">  - Taninform szoftver</t>
  </si>
  <si>
    <t xml:space="preserve">  - TÁMOP 3.1.4 ügyviteli eszk.</t>
  </si>
  <si>
    <t xml:space="preserve">  </t>
  </si>
  <si>
    <t xml:space="preserve"> -személygépkocsi beszerzés</t>
  </si>
  <si>
    <t>Pedagógiai szakmai szolg. Össz.</t>
  </si>
  <si>
    <t xml:space="preserve"> - gyermektartásdíj megelőlegezés</t>
  </si>
  <si>
    <t xml:space="preserve">  - TÁMOP - esélyegyenlőségi pály. 3.3.2</t>
  </si>
  <si>
    <t xml:space="preserve">  - TÁMOP -Ifjúsági pály. 5.2.5</t>
  </si>
  <si>
    <t xml:space="preserve"> - Önkormányzatoktól építéshatósági feladatokra</t>
  </si>
  <si>
    <t>PH-hoz tartozó részben-önállóan gazd. Int.</t>
  </si>
  <si>
    <t xml:space="preserve">                      Szent Imre tagisk . Bőv.</t>
  </si>
  <si>
    <t xml:space="preserve">                      TÁMOP 3.1.4 kompetencia pály</t>
  </si>
  <si>
    <t>Pedagógiai szakm. Szolg +TISZK</t>
  </si>
  <si>
    <t>Foglalkoztatási paktum</t>
  </si>
  <si>
    <t xml:space="preserve">                                           - Cigány Önk. Pály. Kieg.tá</t>
  </si>
  <si>
    <t>Szakmai és informatikai célok támog.</t>
  </si>
  <si>
    <t xml:space="preserve">   - CÉDE tám. - Váci M. úti játszótér</t>
  </si>
  <si>
    <t xml:space="preserve">    - TEKI tám. - Klementina közvilágítás</t>
  </si>
  <si>
    <t xml:space="preserve">    - TEKI tám. - Sas Út járda építés</t>
  </si>
  <si>
    <t>Közoktatás fejlesztés - SZISZI telj. motiv.</t>
  </si>
  <si>
    <t>Közoktatás fejlesztés-Alapfok telj. motiv.</t>
  </si>
  <si>
    <t>Osztalék bevétel (MÉH)</t>
  </si>
  <si>
    <t>föld értékesítés</t>
  </si>
  <si>
    <t>Árfolyamnyereség</t>
  </si>
  <si>
    <t>árfolyamnyereség</t>
  </si>
  <si>
    <t>közüzemi díjak</t>
  </si>
  <si>
    <t>telefonktg.</t>
  </si>
  <si>
    <t>Közéleti szakemberképzés</t>
  </si>
  <si>
    <t xml:space="preserve">             - Esélyegyenlőség</t>
  </si>
  <si>
    <t xml:space="preserve">             - Eper út</t>
  </si>
  <si>
    <t xml:space="preserve">             - Kerékpárút forg. Hálózat</t>
  </si>
  <si>
    <t xml:space="preserve">              - Esélyegyenlőség</t>
  </si>
  <si>
    <t xml:space="preserve">              - Eper út</t>
  </si>
  <si>
    <t xml:space="preserve">              - Kerékpárút forg. Hálózat</t>
  </si>
  <si>
    <t>Megjegyzés: A Polgármesteri Hivatal dologi kiadások pénzmaradvány-felhasználásra vonatkozó javaslata tartalmazza az Örmény Kisebbségi Önkormányzat 5 eFt-os pénzmaradványfelhasználást is.</t>
  </si>
  <si>
    <t>IV. Támogatási kölcs.visszatér. értékpapír kib. értékesítés bev.</t>
  </si>
  <si>
    <t>Értékpapírok értékesítése (kötvény hozama)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</si>
</sst>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.0"/>
    <numFmt numFmtId="166" formatCode="0.0"/>
    <numFmt numFmtId="167" formatCode="#,##0_ ;\-#,##0\ "/>
    <numFmt numFmtId="168" formatCode="_-* #,##0.00\ _F_t_-;\-* #,##0.00\ _F_t_-;_-* \-??\ _F_t_-;_-@_-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9"/>
      <name val="Arial"/>
      <family val="2"/>
    </font>
    <font>
      <b/>
      <sz val="11"/>
      <name val="Arial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i/>
      <sz val="10"/>
      <name val="Arial CE"/>
      <family val="0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1"/>
      <name val="Times New Roman"/>
      <family val="1"/>
    </font>
    <font>
      <b/>
      <u val="single"/>
      <sz val="11"/>
      <name val="Arial CE"/>
      <family val="2"/>
    </font>
    <font>
      <b/>
      <sz val="7"/>
      <name val="Arial CE"/>
      <family val="2"/>
    </font>
    <font>
      <b/>
      <sz val="8"/>
      <name val="Arial"/>
      <family val="2"/>
    </font>
    <font>
      <i/>
      <sz val="8"/>
      <name val="Arial CE"/>
      <family val="2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0"/>
      <name val="Times New Roman CE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sz val="9"/>
      <name val="Arial CE"/>
      <family val="2"/>
    </font>
    <font>
      <b/>
      <u val="single"/>
      <sz val="9"/>
      <name val="Arial CE"/>
      <family val="2"/>
    </font>
    <font>
      <b/>
      <sz val="6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6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0" fillId="22" borderId="7" applyNumberFormat="0" applyFont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12" fillId="0" borderId="0" applyProtection="0">
      <alignment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</cellStyleXfs>
  <cellXfs count="227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0" borderId="17" xfId="0" applyFont="1" applyBorder="1" applyAlignment="1">
      <alignment/>
    </xf>
    <xf numFmtId="0" fontId="0" fillId="0" borderId="17" xfId="0" applyBorder="1" applyAlignment="1">
      <alignment/>
    </xf>
    <xf numFmtId="0" fontId="11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1" fillId="0" borderId="15" xfId="0" applyFont="1" applyBorder="1" applyAlignment="1">
      <alignment/>
    </xf>
    <xf numFmtId="0" fontId="12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12" xfId="0" applyFont="1" applyBorder="1" applyAlignment="1">
      <alignment/>
    </xf>
    <xf numFmtId="0" fontId="11" fillId="0" borderId="18" xfId="0" applyFont="1" applyBorder="1" applyAlignment="1">
      <alignment/>
    </xf>
    <xf numFmtId="0" fontId="0" fillId="0" borderId="24" xfId="0" applyBorder="1" applyAlignment="1">
      <alignment/>
    </xf>
    <xf numFmtId="0" fontId="12" fillId="0" borderId="10" xfId="0" applyFont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9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1" fillId="0" borderId="28" xfId="0" applyFont="1" applyBorder="1" applyAlignment="1">
      <alignment/>
    </xf>
    <xf numFmtId="0" fontId="11" fillId="33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11" fillId="0" borderId="30" xfId="0" applyFont="1" applyBorder="1" applyAlignment="1">
      <alignment/>
    </xf>
    <xf numFmtId="0" fontId="0" fillId="0" borderId="0" xfId="0" applyAlignment="1">
      <alignment/>
    </xf>
    <xf numFmtId="0" fontId="11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1" fillId="33" borderId="17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33" borderId="28" xfId="0" applyFont="1" applyFill="1" applyBorder="1" applyAlignment="1">
      <alignment/>
    </xf>
    <xf numFmtId="0" fontId="11" fillId="0" borderId="28" xfId="0" applyFont="1" applyBorder="1" applyAlignment="1">
      <alignment/>
    </xf>
    <xf numFmtId="0" fontId="0" fillId="33" borderId="0" xfId="0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9" xfId="0" applyNumberFormat="1" applyBorder="1" applyAlignment="1">
      <alignment/>
    </xf>
    <xf numFmtId="3" fontId="0" fillId="33" borderId="28" xfId="0" applyNumberFormat="1" applyFill="1" applyBorder="1" applyAlignment="1">
      <alignment/>
    </xf>
    <xf numFmtId="0" fontId="12" fillId="0" borderId="22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11" fillId="0" borderId="18" xfId="0" applyFont="1" applyBorder="1" applyAlignment="1">
      <alignment/>
    </xf>
    <xf numFmtId="0" fontId="0" fillId="0" borderId="13" xfId="0" applyBorder="1" applyAlignment="1">
      <alignment wrapText="1"/>
    </xf>
    <xf numFmtId="0" fontId="11" fillId="0" borderId="17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9" fillId="0" borderId="13" xfId="0" applyFont="1" applyBorder="1" applyAlignment="1">
      <alignment horizontal="center"/>
    </xf>
    <xf numFmtId="3" fontId="9" fillId="0" borderId="20" xfId="0" applyNumberFormat="1" applyFont="1" applyBorder="1" applyAlignment="1">
      <alignment horizontal="right"/>
    </xf>
    <xf numFmtId="3" fontId="9" fillId="0" borderId="38" xfId="0" applyNumberFormat="1" applyFont="1" applyBorder="1" applyAlignment="1">
      <alignment horizontal="right"/>
    </xf>
    <xf numFmtId="0" fontId="9" fillId="0" borderId="22" xfId="0" applyFont="1" applyBorder="1" applyAlignment="1">
      <alignment vertical="center"/>
    </xf>
    <xf numFmtId="0" fontId="5" fillId="0" borderId="17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0" fillId="0" borderId="28" xfId="0" applyFont="1" applyBorder="1" applyAlignment="1">
      <alignment vertical="center"/>
    </xf>
    <xf numFmtId="3" fontId="0" fillId="0" borderId="12" xfId="0" applyNumberFormat="1" applyBorder="1" applyAlignment="1">
      <alignment/>
    </xf>
    <xf numFmtId="3" fontId="5" fillId="0" borderId="17" xfId="0" applyNumberFormat="1" applyFont="1" applyBorder="1" applyAlignment="1">
      <alignment/>
    </xf>
    <xf numFmtId="3" fontId="12" fillId="0" borderId="3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3" fontId="0" fillId="33" borderId="0" xfId="0" applyNumberFormat="1" applyFill="1" applyBorder="1" applyAlignment="1">
      <alignment/>
    </xf>
    <xf numFmtId="0" fontId="19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/>
    </xf>
    <xf numFmtId="3" fontId="20" fillId="0" borderId="15" xfId="0" applyNumberFormat="1" applyFont="1" applyBorder="1" applyAlignment="1">
      <alignment/>
    </xf>
    <xf numFmtId="3" fontId="20" fillId="0" borderId="13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33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0" fontId="12" fillId="0" borderId="30" xfId="0" applyFont="1" applyBorder="1" applyAlignment="1">
      <alignment horizontal="left" vertical="center" wrapText="1"/>
    </xf>
    <xf numFmtId="3" fontId="9" fillId="0" borderId="37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3" fontId="0" fillId="0" borderId="41" xfId="0" applyNumberFormat="1" applyBorder="1" applyAlignment="1">
      <alignment/>
    </xf>
    <xf numFmtId="3" fontId="20" fillId="0" borderId="19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3" fontId="23" fillId="33" borderId="17" xfId="0" applyNumberFormat="1" applyFont="1" applyFill="1" applyBorder="1" applyAlignment="1">
      <alignment/>
    </xf>
    <xf numFmtId="3" fontId="22" fillId="33" borderId="17" xfId="0" applyNumberFormat="1" applyFont="1" applyFill="1" applyBorder="1" applyAlignment="1">
      <alignment/>
    </xf>
    <xf numFmtId="0" fontId="11" fillId="0" borderId="28" xfId="0" applyFont="1" applyBorder="1" applyAlignment="1">
      <alignment horizontal="left" vertical="center" wrapText="1"/>
    </xf>
    <xf numFmtId="3" fontId="11" fillId="0" borderId="17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20" fillId="0" borderId="20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38" xfId="0" applyFont="1" applyBorder="1" applyAlignment="1">
      <alignment/>
    </xf>
    <xf numFmtId="0" fontId="21" fillId="33" borderId="28" xfId="0" applyFont="1" applyFill="1" applyBorder="1" applyAlignment="1">
      <alignment/>
    </xf>
    <xf numFmtId="0" fontId="21" fillId="0" borderId="28" xfId="0" applyFont="1" applyBorder="1" applyAlignment="1">
      <alignment/>
    </xf>
    <xf numFmtId="0" fontId="20" fillId="0" borderId="33" xfId="0" applyFont="1" applyBorder="1" applyAlignment="1">
      <alignment/>
    </xf>
    <xf numFmtId="0" fontId="21" fillId="33" borderId="23" xfId="0" applyFont="1" applyFill="1" applyBorder="1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1" fillId="0" borderId="12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3" fontId="20" fillId="0" borderId="0" xfId="0" applyNumberFormat="1" applyFont="1" applyAlignment="1">
      <alignment/>
    </xf>
    <xf numFmtId="3" fontId="21" fillId="33" borderId="17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10" fillId="0" borderId="28" xfId="0" applyFont="1" applyBorder="1" applyAlignment="1">
      <alignment/>
    </xf>
    <xf numFmtId="0" fontId="18" fillId="0" borderId="0" xfId="0" applyFont="1" applyAlignment="1">
      <alignment horizontal="centerContinuous"/>
    </xf>
    <xf numFmtId="0" fontId="11" fillId="0" borderId="17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19" fillId="0" borderId="0" xfId="0" applyFont="1" applyAlignment="1">
      <alignment/>
    </xf>
    <xf numFmtId="0" fontId="11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27" fillId="0" borderId="0" xfId="0" applyFont="1" applyAlignment="1">
      <alignment horizontal="center"/>
    </xf>
    <xf numFmtId="0" fontId="11" fillId="0" borderId="0" xfId="0" applyFont="1" applyAlignment="1">
      <alignment/>
    </xf>
    <xf numFmtId="164" fontId="12" fillId="0" borderId="10" xfId="40" applyNumberFormat="1" applyFont="1" applyBorder="1" applyAlignment="1">
      <alignment/>
    </xf>
    <xf numFmtId="0" fontId="27" fillId="0" borderId="0" xfId="0" applyFont="1" applyAlignment="1">
      <alignment/>
    </xf>
    <xf numFmtId="0" fontId="11" fillId="0" borderId="28" xfId="0" applyFont="1" applyBorder="1" applyAlignment="1">
      <alignment vertical="center"/>
    </xf>
    <xf numFmtId="164" fontId="12" fillId="0" borderId="18" xfId="40" applyNumberFormat="1" applyFont="1" applyBorder="1" applyAlignment="1">
      <alignment/>
    </xf>
    <xf numFmtId="164" fontId="12" fillId="0" borderId="15" xfId="40" applyNumberFormat="1" applyFont="1" applyBorder="1" applyAlignment="1">
      <alignment/>
    </xf>
    <xf numFmtId="164" fontId="12" fillId="0" borderId="16" xfId="4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31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21" xfId="0" applyFont="1" applyBorder="1" applyAlignment="1">
      <alignment vertical="center"/>
    </xf>
    <xf numFmtId="3" fontId="5" fillId="0" borderId="25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3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3" fontId="12" fillId="0" borderId="10" xfId="40" applyNumberFormat="1" applyFont="1" applyBorder="1" applyAlignment="1">
      <alignment horizontal="right"/>
    </xf>
    <xf numFmtId="3" fontId="9" fillId="0" borderId="10" xfId="40" applyNumberFormat="1" applyFont="1" applyBorder="1" applyAlignment="1">
      <alignment horizontal="right"/>
    </xf>
    <xf numFmtId="3" fontId="9" fillId="0" borderId="13" xfId="40" applyNumberFormat="1" applyFont="1" applyBorder="1" applyAlignment="1">
      <alignment horizontal="right"/>
    </xf>
    <xf numFmtId="3" fontId="9" fillId="0" borderId="16" xfId="40" applyNumberFormat="1" applyFont="1" applyBorder="1" applyAlignment="1">
      <alignment horizontal="right"/>
    </xf>
    <xf numFmtId="3" fontId="10" fillId="0" borderId="17" xfId="40" applyNumberFormat="1" applyFont="1" applyBorder="1" applyAlignment="1">
      <alignment horizontal="right"/>
    </xf>
    <xf numFmtId="0" fontId="5" fillId="0" borderId="25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20" fillId="0" borderId="13" xfId="0" applyFont="1" applyBorder="1" applyAlignment="1">
      <alignment vertical="center" wrapText="1"/>
    </xf>
    <xf numFmtId="3" fontId="21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0" xfId="0" applyFont="1" applyBorder="1" applyAlignment="1">
      <alignment vertical="center"/>
    </xf>
    <xf numFmtId="3" fontId="10" fillId="0" borderId="0" xfId="40" applyNumberFormat="1" applyFont="1" applyBorder="1" applyAlignment="1">
      <alignment horizontal="right" vertical="center"/>
    </xf>
    <xf numFmtId="0" fontId="11" fillId="0" borderId="42" xfId="0" applyFont="1" applyBorder="1" applyAlignment="1">
      <alignment/>
    </xf>
    <xf numFmtId="0" fontId="11" fillId="0" borderId="36" xfId="0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9" fillId="0" borderId="31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3" fillId="0" borderId="28" xfId="0" applyFont="1" applyBorder="1" applyAlignment="1">
      <alignment vertical="center"/>
    </xf>
    <xf numFmtId="164" fontId="22" fillId="0" borderId="0" xfId="40" applyNumberFormat="1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1" xfId="0" applyFont="1" applyBorder="1" applyAlignment="1">
      <alignment vertical="center" wrapText="1"/>
    </xf>
    <xf numFmtId="3" fontId="20" fillId="0" borderId="37" xfId="0" applyNumberFormat="1" applyFont="1" applyBorder="1" applyAlignment="1">
      <alignment/>
    </xf>
    <xf numFmtId="0" fontId="10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10" fillId="0" borderId="17" xfId="4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0" fillId="0" borderId="22" xfId="0" applyBorder="1" applyAlignment="1">
      <alignment vertical="center" wrapText="1"/>
    </xf>
    <xf numFmtId="0" fontId="5" fillId="0" borderId="19" xfId="0" applyFont="1" applyBorder="1" applyAlignment="1">
      <alignment horizontal="center" wrapText="1"/>
    </xf>
    <xf numFmtId="3" fontId="5" fillId="0" borderId="28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12" fillId="0" borderId="36" xfId="0" applyFont="1" applyBorder="1" applyAlignment="1">
      <alignment/>
    </xf>
    <xf numFmtId="0" fontId="12" fillId="0" borderId="23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36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3" fontId="5" fillId="0" borderId="39" xfId="0" applyNumberFormat="1" applyFont="1" applyBorder="1" applyAlignment="1">
      <alignment/>
    </xf>
    <xf numFmtId="0" fontId="11" fillId="0" borderId="42" xfId="0" applyFont="1" applyBorder="1" applyAlignment="1">
      <alignment/>
    </xf>
    <xf numFmtId="0" fontId="9" fillId="0" borderId="0" xfId="0" applyFont="1" applyAlignment="1">
      <alignment horizontal="right"/>
    </xf>
    <xf numFmtId="0" fontId="11" fillId="0" borderId="30" xfId="0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0" borderId="36" xfId="0" applyFont="1" applyBorder="1" applyAlignment="1">
      <alignment/>
    </xf>
    <xf numFmtId="0" fontId="11" fillId="0" borderId="21" xfId="0" applyFont="1" applyBorder="1" applyAlignment="1">
      <alignment/>
    </xf>
    <xf numFmtId="3" fontId="5" fillId="0" borderId="12" xfId="0" applyNumberFormat="1" applyFont="1" applyBorder="1" applyAlignment="1">
      <alignment horizontal="center" wrapText="1"/>
    </xf>
    <xf numFmtId="3" fontId="5" fillId="0" borderId="33" xfId="0" applyNumberFormat="1" applyFont="1" applyBorder="1" applyAlignment="1">
      <alignment horizontal="center" wrapText="1"/>
    </xf>
    <xf numFmtId="0" fontId="11" fillId="0" borderId="13" xfId="0" applyFont="1" applyBorder="1" applyAlignment="1">
      <alignment/>
    </xf>
    <xf numFmtId="0" fontId="11" fillId="33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3" fontId="0" fillId="0" borderId="39" xfId="0" applyNumberForma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0" fillId="33" borderId="0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0" fillId="0" borderId="0" xfId="0" applyAlignment="1">
      <alignment vertical="center"/>
    </xf>
    <xf numFmtId="3" fontId="3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31" fillId="33" borderId="0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11" fillId="0" borderId="28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24" fillId="33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44" xfId="0" applyFont="1" applyBorder="1" applyAlignment="1">
      <alignment/>
    </xf>
    <xf numFmtId="0" fontId="0" fillId="0" borderId="45" xfId="0" applyBorder="1" applyAlignment="1">
      <alignment/>
    </xf>
    <xf numFmtId="0" fontId="5" fillId="0" borderId="28" xfId="0" applyFont="1" applyBorder="1" applyAlignment="1">
      <alignment wrapText="1"/>
    </xf>
    <xf numFmtId="0" fontId="0" fillId="0" borderId="20" xfId="0" applyBorder="1" applyAlignment="1">
      <alignment wrapText="1"/>
    </xf>
    <xf numFmtId="3" fontId="9" fillId="0" borderId="18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vertical="center" wrapText="1"/>
    </xf>
    <xf numFmtId="0" fontId="16" fillId="0" borderId="28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right" vertical="center"/>
    </xf>
    <xf numFmtId="0" fontId="12" fillId="0" borderId="30" xfId="0" applyFont="1" applyBorder="1" applyAlignment="1">
      <alignment horizontal="left" vertical="center" wrapText="1"/>
    </xf>
    <xf numFmtId="3" fontId="12" fillId="0" borderId="15" xfId="0" applyNumberFormat="1" applyFont="1" applyBorder="1" applyAlignment="1">
      <alignment horizontal="right" vertical="center"/>
    </xf>
    <xf numFmtId="3" fontId="27" fillId="0" borderId="17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/>
    </xf>
    <xf numFmtId="0" fontId="12" fillId="0" borderId="20" xfId="0" applyFont="1" applyBorder="1" applyAlignment="1">
      <alignment vertical="center" wrapText="1"/>
    </xf>
    <xf numFmtId="0" fontId="27" fillId="0" borderId="28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/>
    </xf>
    <xf numFmtId="0" fontId="3" fillId="0" borderId="28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3" fontId="31" fillId="33" borderId="0" xfId="0" applyNumberFormat="1" applyFont="1" applyFill="1" applyBorder="1" applyAlignment="1">
      <alignment/>
    </xf>
    <xf numFmtId="3" fontId="32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3" fillId="0" borderId="17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64" fontId="22" fillId="0" borderId="0" xfId="40" applyNumberFormat="1" applyFont="1" applyBorder="1" applyAlignment="1">
      <alignment vertical="center" wrapText="1"/>
    </xf>
    <xf numFmtId="164" fontId="23" fillId="0" borderId="0" xfId="40" applyNumberFormat="1" applyFont="1" applyBorder="1" applyAlignment="1">
      <alignment vertical="center"/>
    </xf>
    <xf numFmtId="3" fontId="22" fillId="0" borderId="0" xfId="0" applyNumberFormat="1" applyFont="1" applyBorder="1" applyAlignment="1">
      <alignment/>
    </xf>
    <xf numFmtId="3" fontId="23" fillId="33" borderId="0" xfId="0" applyNumberFormat="1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23" fillId="33" borderId="0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20" fillId="0" borderId="0" xfId="0" applyFont="1" applyAlignment="1">
      <alignment/>
    </xf>
    <xf numFmtId="0" fontId="33" fillId="0" borderId="0" xfId="0" applyFont="1" applyAlignment="1">
      <alignment/>
    </xf>
    <xf numFmtId="0" fontId="21" fillId="0" borderId="18" xfId="0" applyFont="1" applyBorder="1" applyAlignment="1">
      <alignment horizontal="center"/>
    </xf>
    <xf numFmtId="10" fontId="0" fillId="0" borderId="13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5" fillId="0" borderId="17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10" fontId="5" fillId="0" borderId="17" xfId="0" applyNumberFormat="1" applyFont="1" applyBorder="1" applyAlignment="1">
      <alignment/>
    </xf>
    <xf numFmtId="10" fontId="0" fillId="0" borderId="32" xfId="0" applyNumberFormat="1" applyBorder="1" applyAlignment="1">
      <alignment/>
    </xf>
    <xf numFmtId="10" fontId="5" fillId="0" borderId="26" xfId="0" applyNumberFormat="1" applyFont="1" applyBorder="1" applyAlignment="1">
      <alignment/>
    </xf>
    <xf numFmtId="10" fontId="5" fillId="0" borderId="26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10" fontId="5" fillId="0" borderId="17" xfId="0" applyNumberFormat="1" applyFont="1" applyBorder="1" applyAlignment="1">
      <alignment/>
    </xf>
    <xf numFmtId="10" fontId="0" fillId="0" borderId="29" xfId="0" applyNumberFormat="1" applyBorder="1" applyAlignment="1">
      <alignment/>
    </xf>
    <xf numFmtId="10" fontId="0" fillId="0" borderId="27" xfId="0" applyNumberFormat="1" applyBorder="1" applyAlignment="1">
      <alignment/>
    </xf>
    <xf numFmtId="10" fontId="12" fillId="0" borderId="10" xfId="0" applyNumberFormat="1" applyFont="1" applyBorder="1" applyAlignment="1">
      <alignment horizontal="right" vertical="center"/>
    </xf>
    <xf numFmtId="10" fontId="12" fillId="0" borderId="15" xfId="0" applyNumberFormat="1" applyFont="1" applyBorder="1" applyAlignment="1">
      <alignment horizontal="right" vertical="center"/>
    </xf>
    <xf numFmtId="10" fontId="11" fillId="0" borderId="17" xfId="0" applyNumberFormat="1" applyFont="1" applyBorder="1" applyAlignment="1">
      <alignment horizontal="right" vertical="center"/>
    </xf>
    <xf numFmtId="10" fontId="10" fillId="0" borderId="17" xfId="0" applyNumberFormat="1" applyFont="1" applyBorder="1" applyAlignment="1">
      <alignment horizontal="right" vertical="center"/>
    </xf>
    <xf numFmtId="10" fontId="0" fillId="0" borderId="40" xfId="0" applyNumberFormat="1" applyBorder="1" applyAlignment="1">
      <alignment/>
    </xf>
    <xf numFmtId="3" fontId="11" fillId="0" borderId="0" xfId="54" applyNumberFormat="1" applyFont="1" applyBorder="1">
      <alignment/>
    </xf>
    <xf numFmtId="0" fontId="12" fillId="0" borderId="0" xfId="54" applyBorder="1">
      <alignment/>
    </xf>
    <xf numFmtId="0" fontId="18" fillId="0" borderId="0" xfId="54" applyFont="1" applyBorder="1" applyAlignment="1">
      <alignment horizontal="centerContinuous"/>
    </xf>
    <xf numFmtId="0" fontId="11" fillId="0" borderId="0" xfId="54" applyFont="1" applyBorder="1" applyAlignment="1">
      <alignment horizontal="centerContinuous"/>
    </xf>
    <xf numFmtId="0" fontId="19" fillId="0" borderId="0" xfId="54" applyFont="1" applyBorder="1" applyAlignment="1">
      <alignment horizontal="centerContinuous"/>
    </xf>
    <xf numFmtId="0" fontId="11" fillId="0" borderId="0" xfId="54" applyFont="1" applyBorder="1" applyAlignment="1">
      <alignment vertical="center"/>
    </xf>
    <xf numFmtId="0" fontId="11" fillId="0" borderId="0" xfId="54" applyFont="1" applyBorder="1" applyAlignment="1">
      <alignment horizontal="centerContinuous" vertical="center" wrapText="1"/>
    </xf>
    <xf numFmtId="0" fontId="12" fillId="0" borderId="0" xfId="54" applyFont="1" applyBorder="1">
      <alignment/>
    </xf>
    <xf numFmtId="3" fontId="12" fillId="0" borderId="0" xfId="54" applyNumberFormat="1" applyBorder="1">
      <alignment/>
    </xf>
    <xf numFmtId="0" fontId="15" fillId="0" borderId="0" xfId="54" applyFont="1" applyBorder="1">
      <alignment/>
    </xf>
    <xf numFmtId="0" fontId="12" fillId="0" borderId="0" xfId="54" applyFill="1" applyBorder="1">
      <alignment/>
    </xf>
    <xf numFmtId="0" fontId="11" fillId="0" borderId="0" xfId="54" applyFont="1" applyBorder="1">
      <alignment/>
    </xf>
    <xf numFmtId="0" fontId="0" fillId="0" borderId="0" xfId="0" applyFill="1" applyBorder="1" applyAlignment="1">
      <alignment/>
    </xf>
    <xf numFmtId="0" fontId="12" fillId="0" borderId="0" xfId="54" applyFont="1" applyBorder="1" applyAlignment="1">
      <alignment wrapText="1"/>
    </xf>
    <xf numFmtId="0" fontId="12" fillId="0" borderId="0" xfId="54" applyFont="1" applyBorder="1">
      <alignment/>
    </xf>
    <xf numFmtId="3" fontId="12" fillId="0" borderId="0" xfId="54" applyNumberFormat="1" applyFont="1" applyBorder="1">
      <alignment/>
    </xf>
    <xf numFmtId="0" fontId="2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17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35" fillId="33" borderId="28" xfId="0" applyFont="1" applyFill="1" applyBorder="1" applyAlignment="1">
      <alignment wrapText="1"/>
    </xf>
    <xf numFmtId="0" fontId="36" fillId="0" borderId="28" xfId="0" applyFont="1" applyBorder="1" applyAlignment="1">
      <alignment wrapText="1"/>
    </xf>
    <xf numFmtId="16" fontId="36" fillId="0" borderId="33" xfId="0" applyNumberFormat="1" applyFont="1" applyBorder="1" applyAlignment="1">
      <alignment wrapText="1"/>
    </xf>
    <xf numFmtId="16" fontId="36" fillId="0" borderId="20" xfId="0" applyNumberFormat="1" applyFont="1" applyBorder="1" applyAlignment="1">
      <alignment wrapText="1"/>
    </xf>
    <xf numFmtId="16" fontId="36" fillId="0" borderId="22" xfId="0" applyNumberFormat="1" applyFont="1" applyBorder="1" applyAlignment="1">
      <alignment wrapText="1"/>
    </xf>
    <xf numFmtId="16" fontId="36" fillId="0" borderId="31" xfId="0" applyNumberFormat="1" applyFont="1" applyBorder="1" applyAlignment="1">
      <alignment wrapText="1"/>
    </xf>
    <xf numFmtId="0" fontId="35" fillId="33" borderId="28" xfId="0" applyFont="1" applyFill="1" applyBorder="1" applyAlignment="1">
      <alignment vertical="center" wrapText="1"/>
    </xf>
    <xf numFmtId="0" fontId="36" fillId="0" borderId="20" xfId="0" applyFont="1" applyBorder="1" applyAlignment="1">
      <alignment wrapText="1"/>
    </xf>
    <xf numFmtId="0" fontId="36" fillId="0" borderId="31" xfId="0" applyFont="1" applyBorder="1" applyAlignment="1">
      <alignment wrapText="1"/>
    </xf>
    <xf numFmtId="0" fontId="36" fillId="0" borderId="22" xfId="0" applyFont="1" applyBorder="1" applyAlignment="1">
      <alignment wrapText="1"/>
    </xf>
    <xf numFmtId="0" fontId="36" fillId="0" borderId="20" xfId="0" applyFont="1" applyFill="1" applyBorder="1" applyAlignment="1">
      <alignment wrapText="1"/>
    </xf>
    <xf numFmtId="0" fontId="36" fillId="0" borderId="21" xfId="0" applyFont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36" fillId="0" borderId="30" xfId="0" applyFont="1" applyBorder="1" applyAlignment="1">
      <alignment wrapText="1"/>
    </xf>
    <xf numFmtId="0" fontId="20" fillId="0" borderId="14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11" xfId="0" applyFont="1" applyBorder="1" applyAlignment="1">
      <alignment/>
    </xf>
    <xf numFmtId="0" fontId="35" fillId="33" borderId="30" xfId="0" applyFont="1" applyFill="1" applyBorder="1" applyAlignment="1">
      <alignment wrapText="1"/>
    </xf>
    <xf numFmtId="0" fontId="21" fillId="33" borderId="0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0" fillId="0" borderId="10" xfId="0" applyFont="1" applyBorder="1" applyAlignment="1">
      <alignment/>
    </xf>
    <xf numFmtId="0" fontId="36" fillId="0" borderId="38" xfId="0" applyFont="1" applyBorder="1" applyAlignment="1">
      <alignment wrapText="1"/>
    </xf>
    <xf numFmtId="0" fontId="35" fillId="0" borderId="28" xfId="0" applyFont="1" applyBorder="1" applyAlignment="1">
      <alignment wrapText="1"/>
    </xf>
    <xf numFmtId="0" fontId="35" fillId="33" borderId="23" xfId="0" applyFont="1" applyFill="1" applyBorder="1" applyAlignment="1">
      <alignment wrapText="1"/>
    </xf>
    <xf numFmtId="0" fontId="36" fillId="0" borderId="33" xfId="0" applyFont="1" applyBorder="1" applyAlignment="1">
      <alignment wrapText="1"/>
    </xf>
    <xf numFmtId="0" fontId="20" fillId="0" borderId="19" xfId="0" applyFont="1" applyBorder="1" applyAlignment="1">
      <alignment/>
    </xf>
    <xf numFmtId="0" fontId="35" fillId="0" borderId="28" xfId="0" applyFont="1" applyBorder="1" applyAlignment="1">
      <alignment vertical="center" wrapText="1"/>
    </xf>
    <xf numFmtId="0" fontId="37" fillId="0" borderId="0" xfId="0" applyFont="1" applyAlignment="1">
      <alignment horizontal="right"/>
    </xf>
    <xf numFmtId="0" fontId="35" fillId="0" borderId="17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10" fontId="21" fillId="33" borderId="26" xfId="0" applyNumberFormat="1" applyFont="1" applyFill="1" applyBorder="1" applyAlignment="1">
      <alignment/>
    </xf>
    <xf numFmtId="3" fontId="20" fillId="0" borderId="10" xfId="0" applyNumberFormat="1" applyFont="1" applyBorder="1" applyAlignment="1">
      <alignment/>
    </xf>
    <xf numFmtId="10" fontId="21" fillId="33" borderId="40" xfId="0" applyNumberFormat="1" applyFont="1" applyFill="1" applyBorder="1" applyAlignment="1">
      <alignment/>
    </xf>
    <xf numFmtId="3" fontId="20" fillId="0" borderId="13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0" fillId="33" borderId="17" xfId="0" applyNumberFormat="1" applyFont="1" applyFill="1" applyBorder="1" applyAlignment="1">
      <alignment/>
    </xf>
    <xf numFmtId="3" fontId="20" fillId="0" borderId="11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10" fontId="21" fillId="33" borderId="17" xfId="0" applyNumberFormat="1" applyFont="1" applyFill="1" applyBorder="1" applyAlignment="1">
      <alignment/>
    </xf>
    <xf numFmtId="3" fontId="20" fillId="0" borderId="16" xfId="0" applyNumberFormat="1" applyFont="1" applyBorder="1" applyAlignment="1">
      <alignment/>
    </xf>
    <xf numFmtId="3" fontId="21" fillId="33" borderId="28" xfId="0" applyNumberFormat="1" applyFont="1" applyFill="1" applyBorder="1" applyAlignment="1">
      <alignment/>
    </xf>
    <xf numFmtId="3" fontId="20" fillId="0" borderId="15" xfId="0" applyNumberFormat="1" applyFont="1" applyBorder="1" applyAlignment="1">
      <alignment/>
    </xf>
    <xf numFmtId="3" fontId="21" fillId="33" borderId="15" xfId="0" applyNumberFormat="1" applyFont="1" applyFill="1" applyBorder="1" applyAlignment="1">
      <alignment/>
    </xf>
    <xf numFmtId="3" fontId="21" fillId="0" borderId="19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0" fontId="35" fillId="0" borderId="0" xfId="0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0" fontId="21" fillId="33" borderId="0" xfId="0" applyNumberFormat="1" applyFont="1" applyFill="1" applyBorder="1" applyAlignment="1">
      <alignment/>
    </xf>
    <xf numFmtId="0" fontId="36" fillId="0" borderId="13" xfId="0" applyFont="1" applyBorder="1" applyAlignment="1">
      <alignment wrapText="1"/>
    </xf>
    <xf numFmtId="3" fontId="20" fillId="0" borderId="11" xfId="0" applyNumberFormat="1" applyFont="1" applyBorder="1" applyAlignment="1">
      <alignment/>
    </xf>
    <xf numFmtId="3" fontId="21" fillId="33" borderId="17" xfId="0" applyNumberFormat="1" applyFont="1" applyFill="1" applyBorder="1" applyAlignment="1">
      <alignment/>
    </xf>
    <xf numFmtId="3" fontId="20" fillId="0" borderId="19" xfId="0" applyNumberFormat="1" applyFont="1" applyBorder="1" applyAlignment="1">
      <alignment/>
    </xf>
    <xf numFmtId="0" fontId="35" fillId="0" borderId="13" xfId="0" applyFont="1" applyBorder="1" applyAlignment="1">
      <alignment/>
    </xf>
    <xf numFmtId="0" fontId="36" fillId="0" borderId="13" xfId="0" applyFont="1" applyBorder="1" applyAlignment="1">
      <alignment/>
    </xf>
    <xf numFmtId="0" fontId="35" fillId="0" borderId="13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5" fillId="0" borderId="17" xfId="0" applyFont="1" applyBorder="1" applyAlignment="1">
      <alignment/>
    </xf>
    <xf numFmtId="0" fontId="36" fillId="0" borderId="10" xfId="0" applyFont="1" applyBorder="1" applyAlignment="1">
      <alignment/>
    </xf>
    <xf numFmtId="0" fontId="35" fillId="0" borderId="11" xfId="0" applyFont="1" applyBorder="1" applyAlignment="1">
      <alignment/>
    </xf>
    <xf numFmtId="3" fontId="35" fillId="0" borderId="13" xfId="0" applyNumberFormat="1" applyFont="1" applyBorder="1" applyAlignment="1">
      <alignment/>
    </xf>
    <xf numFmtId="10" fontId="35" fillId="0" borderId="13" xfId="0" applyNumberFormat="1" applyFont="1" applyBorder="1" applyAlignment="1">
      <alignment/>
    </xf>
    <xf numFmtId="3" fontId="35" fillId="0" borderId="17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3" fontId="35" fillId="0" borderId="11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22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3" fontId="20" fillId="0" borderId="21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0" fontId="21" fillId="0" borderId="20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5" fillId="0" borderId="28" xfId="0" applyFont="1" applyBorder="1" applyAlignment="1">
      <alignment/>
    </xf>
    <xf numFmtId="0" fontId="35" fillId="0" borderId="17" xfId="0" applyFont="1" applyBorder="1" applyAlignment="1">
      <alignment/>
    </xf>
    <xf numFmtId="3" fontId="20" fillId="0" borderId="24" xfId="0" applyNumberFormat="1" applyFont="1" applyBorder="1" applyAlignment="1">
      <alignment/>
    </xf>
    <xf numFmtId="10" fontId="20" fillId="0" borderId="18" xfId="0" applyNumberFormat="1" applyFont="1" applyBorder="1" applyAlignment="1">
      <alignment/>
    </xf>
    <xf numFmtId="10" fontId="20" fillId="0" borderId="10" xfId="0" applyNumberFormat="1" applyFont="1" applyBorder="1" applyAlignment="1">
      <alignment/>
    </xf>
    <xf numFmtId="10" fontId="20" fillId="0" borderId="15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10" fontId="20" fillId="0" borderId="29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10" fontId="20" fillId="0" borderId="13" xfId="0" applyNumberFormat="1" applyFont="1" applyBorder="1" applyAlignment="1">
      <alignment/>
    </xf>
    <xf numFmtId="0" fontId="20" fillId="0" borderId="22" xfId="0" applyFont="1" applyBorder="1" applyAlignment="1">
      <alignment wrapText="1"/>
    </xf>
    <xf numFmtId="3" fontId="20" fillId="0" borderId="31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10" fontId="20" fillId="0" borderId="32" xfId="0" applyNumberFormat="1" applyFont="1" applyBorder="1" applyAlignment="1">
      <alignment/>
    </xf>
    <xf numFmtId="10" fontId="35" fillId="0" borderId="11" xfId="0" applyNumberFormat="1" applyFont="1" applyBorder="1" applyAlignment="1">
      <alignment/>
    </xf>
    <xf numFmtId="10" fontId="35" fillId="0" borderId="17" xfId="0" applyNumberFormat="1" applyFont="1" applyBorder="1" applyAlignment="1">
      <alignment/>
    </xf>
    <xf numFmtId="0" fontId="36" fillId="0" borderId="10" xfId="0" applyFont="1" applyBorder="1" applyAlignment="1">
      <alignment/>
    </xf>
    <xf numFmtId="3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21" fillId="0" borderId="28" xfId="0" applyFont="1" applyBorder="1" applyAlignment="1">
      <alignment wrapText="1"/>
    </xf>
    <xf numFmtId="3" fontId="21" fillId="0" borderId="28" xfId="0" applyNumberFormat="1" applyFont="1" applyBorder="1" applyAlignment="1">
      <alignment/>
    </xf>
    <xf numFmtId="10" fontId="21" fillId="0" borderId="17" xfId="0" applyNumberFormat="1" applyFont="1" applyBorder="1" applyAlignment="1">
      <alignment/>
    </xf>
    <xf numFmtId="10" fontId="12" fillId="0" borderId="17" xfId="0" applyNumberFormat="1" applyFont="1" applyBorder="1" applyAlignment="1">
      <alignment horizontal="right" vertical="center"/>
    </xf>
    <xf numFmtId="0" fontId="20" fillId="0" borderId="22" xfId="0" applyFont="1" applyBorder="1" applyAlignment="1">
      <alignment vertical="center" wrapText="1"/>
    </xf>
    <xf numFmtId="0" fontId="20" fillId="0" borderId="22" xfId="0" applyFont="1" applyBorder="1" applyAlignment="1">
      <alignment vertical="center" shrinkToFit="1"/>
    </xf>
    <xf numFmtId="0" fontId="20" fillId="0" borderId="21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5" fillId="0" borderId="3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10" fontId="20" fillId="0" borderId="0" xfId="0" applyNumberFormat="1" applyFont="1" applyBorder="1" applyAlignment="1">
      <alignment/>
    </xf>
    <xf numFmtId="10" fontId="20" fillId="0" borderId="11" xfId="0" applyNumberFormat="1" applyFont="1" applyBorder="1" applyAlignment="1">
      <alignment/>
    </xf>
    <xf numFmtId="3" fontId="23" fillId="0" borderId="17" xfId="40" applyNumberFormat="1" applyFont="1" applyBorder="1" applyAlignment="1">
      <alignment horizontal="right" vertical="center"/>
    </xf>
    <xf numFmtId="3" fontId="22" fillId="0" borderId="13" xfId="4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/>
    </xf>
    <xf numFmtId="3" fontId="12" fillId="0" borderId="15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13" xfId="40" applyNumberFormat="1" applyFont="1" applyBorder="1" applyAlignment="1">
      <alignment horizontal="right"/>
    </xf>
    <xf numFmtId="3" fontId="11" fillId="0" borderId="17" xfId="40" applyNumberFormat="1" applyFont="1" applyBorder="1" applyAlignment="1">
      <alignment horizontal="right"/>
    </xf>
    <xf numFmtId="3" fontId="11" fillId="0" borderId="10" xfId="40" applyNumberFormat="1" applyFont="1" applyBorder="1" applyAlignment="1">
      <alignment horizontal="right"/>
    </xf>
    <xf numFmtId="3" fontId="11" fillId="0" borderId="17" xfId="40" applyNumberFormat="1" applyFont="1" applyBorder="1" applyAlignment="1">
      <alignment/>
    </xf>
    <xf numFmtId="10" fontId="20" fillId="33" borderId="26" xfId="0" applyNumberFormat="1" applyFont="1" applyFill="1" applyBorder="1" applyAlignment="1">
      <alignment/>
    </xf>
    <xf numFmtId="10" fontId="20" fillId="33" borderId="40" xfId="0" applyNumberFormat="1" applyFont="1" applyFill="1" applyBorder="1" applyAlignment="1">
      <alignment/>
    </xf>
    <xf numFmtId="10" fontId="20" fillId="33" borderId="43" xfId="0" applyNumberFormat="1" applyFont="1" applyFill="1" applyBorder="1" applyAlignment="1">
      <alignment/>
    </xf>
    <xf numFmtId="10" fontId="20" fillId="33" borderId="13" xfId="0" applyNumberFormat="1" applyFont="1" applyFill="1" applyBorder="1" applyAlignment="1">
      <alignment/>
    </xf>
    <xf numFmtId="10" fontId="21" fillId="33" borderId="43" xfId="0" applyNumberFormat="1" applyFont="1" applyFill="1" applyBorder="1" applyAlignment="1">
      <alignment/>
    </xf>
    <xf numFmtId="10" fontId="20" fillId="33" borderId="11" xfId="0" applyNumberFormat="1" applyFont="1" applyFill="1" applyBorder="1" applyAlignment="1">
      <alignment/>
    </xf>
    <xf numFmtId="10" fontId="20" fillId="33" borderId="27" xfId="0" applyNumberFormat="1" applyFont="1" applyFill="1" applyBorder="1" applyAlignment="1">
      <alignment/>
    </xf>
    <xf numFmtId="10" fontId="20" fillId="33" borderId="32" xfId="0" applyNumberFormat="1" applyFont="1" applyFill="1" applyBorder="1" applyAlignment="1">
      <alignment/>
    </xf>
    <xf numFmtId="3" fontId="22" fillId="0" borderId="19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21" fillId="0" borderId="13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10" fontId="35" fillId="0" borderId="32" xfId="0" applyNumberFormat="1" applyFont="1" applyBorder="1" applyAlignment="1">
      <alignment/>
    </xf>
    <xf numFmtId="10" fontId="35" fillId="0" borderId="35" xfId="0" applyNumberFormat="1" applyFont="1" applyBorder="1" applyAlignment="1">
      <alignment/>
    </xf>
    <xf numFmtId="10" fontId="35" fillId="0" borderId="26" xfId="0" applyNumberFormat="1" applyFont="1" applyBorder="1" applyAlignment="1">
      <alignment/>
    </xf>
    <xf numFmtId="10" fontId="35" fillId="0" borderId="29" xfId="0" applyNumberFormat="1" applyFont="1" applyBorder="1" applyAlignment="1">
      <alignment/>
    </xf>
    <xf numFmtId="10" fontId="21" fillId="33" borderId="26" xfId="0" applyNumberFormat="1" applyFont="1" applyFill="1" applyBorder="1" applyAlignment="1">
      <alignment/>
    </xf>
    <xf numFmtId="10" fontId="21" fillId="33" borderId="17" xfId="0" applyNumberFormat="1" applyFont="1" applyFill="1" applyBorder="1" applyAlignment="1">
      <alignment/>
    </xf>
    <xf numFmtId="10" fontId="21" fillId="33" borderId="0" xfId="0" applyNumberFormat="1" applyFont="1" applyFill="1" applyBorder="1" applyAlignment="1">
      <alignment/>
    </xf>
    <xf numFmtId="3" fontId="20" fillId="0" borderId="19" xfId="0" applyNumberFormat="1" applyFont="1" applyBorder="1" applyAlignment="1">
      <alignment/>
    </xf>
    <xf numFmtId="16" fontId="36" fillId="0" borderId="13" xfId="0" applyNumberFormat="1" applyFont="1" applyBorder="1" applyAlignment="1">
      <alignment wrapText="1"/>
    </xf>
    <xf numFmtId="3" fontId="38" fillId="0" borderId="17" xfId="0" applyNumberFormat="1" applyFont="1" applyBorder="1" applyAlignment="1">
      <alignment/>
    </xf>
    <xf numFmtId="10" fontId="35" fillId="0" borderId="10" xfId="0" applyNumberFormat="1" applyFont="1" applyBorder="1" applyAlignment="1">
      <alignment/>
    </xf>
    <xf numFmtId="0" fontId="38" fillId="0" borderId="17" xfId="0" applyFont="1" applyBorder="1" applyAlignment="1">
      <alignment/>
    </xf>
    <xf numFmtId="0" fontId="17" fillId="0" borderId="0" xfId="0" applyFont="1" applyAlignment="1">
      <alignment horizontal="centerContinuous"/>
    </xf>
    <xf numFmtId="0" fontId="21" fillId="0" borderId="46" xfId="0" applyFont="1" applyBorder="1" applyAlignment="1">
      <alignment horizontal="center"/>
    </xf>
    <xf numFmtId="3" fontId="20" fillId="0" borderId="47" xfId="0" applyNumberFormat="1" applyFont="1" applyBorder="1" applyAlignment="1">
      <alignment/>
    </xf>
    <xf numFmtId="0" fontId="20" fillId="0" borderId="47" xfId="0" applyFont="1" applyBorder="1" applyAlignment="1">
      <alignment/>
    </xf>
    <xf numFmtId="0" fontId="37" fillId="0" borderId="46" xfId="0" applyFont="1" applyBorder="1" applyAlignment="1">
      <alignment horizontal="center"/>
    </xf>
    <xf numFmtId="3" fontId="28" fillId="0" borderId="48" xfId="40" applyNumberFormat="1" applyFont="1" applyBorder="1" applyAlignment="1">
      <alignment/>
    </xf>
    <xf numFmtId="3" fontId="28" fillId="0" borderId="47" xfId="40" applyNumberFormat="1" applyFont="1" applyBorder="1" applyAlignment="1">
      <alignment/>
    </xf>
    <xf numFmtId="3" fontId="28" fillId="0" borderId="47" xfId="0" applyNumberFormat="1" applyFont="1" applyBorder="1" applyAlignment="1">
      <alignment/>
    </xf>
    <xf numFmtId="0" fontId="28" fillId="0" borderId="47" xfId="0" applyFont="1" applyBorder="1" applyAlignment="1">
      <alignment wrapText="1"/>
    </xf>
    <xf numFmtId="0" fontId="23" fillId="0" borderId="17" xfId="0" applyFont="1" applyBorder="1" applyAlignment="1">
      <alignment horizontal="centerContinuous" vertical="center"/>
    </xf>
    <xf numFmtId="0" fontId="22" fillId="0" borderId="13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7" xfId="0" applyFont="1" applyBorder="1" applyAlignment="1">
      <alignment/>
    </xf>
    <xf numFmtId="0" fontId="21" fillId="0" borderId="26" xfId="0" applyFont="1" applyBorder="1" applyAlignment="1">
      <alignment horizontal="centerContinuous" vertical="center" wrapText="1"/>
    </xf>
    <xf numFmtId="165" fontId="23" fillId="0" borderId="25" xfId="0" applyNumberFormat="1" applyFont="1" applyBorder="1" applyAlignment="1">
      <alignment horizontal="right"/>
    </xf>
    <xf numFmtId="0" fontId="21" fillId="0" borderId="17" xfId="0" applyFont="1" applyBorder="1" applyAlignment="1">
      <alignment horizontal="centerContinuous" vertical="center" wrapText="1"/>
    </xf>
    <xf numFmtId="165" fontId="22" fillId="0" borderId="20" xfId="0" applyNumberFormat="1" applyFont="1" applyBorder="1" applyAlignment="1">
      <alignment horizontal="right"/>
    </xf>
    <xf numFmtId="165" fontId="22" fillId="0" borderId="22" xfId="0" applyNumberFormat="1" applyFont="1" applyBorder="1" applyAlignment="1">
      <alignment horizontal="right"/>
    </xf>
    <xf numFmtId="165" fontId="22" fillId="0" borderId="38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0" fontId="11" fillId="33" borderId="0" xfId="0" applyFont="1" applyFill="1" applyBorder="1" applyAlignment="1">
      <alignment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0" fontId="41" fillId="0" borderId="28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0" fontId="38" fillId="0" borderId="18" xfId="0" applyFont="1" applyBorder="1" applyAlignment="1">
      <alignment/>
    </xf>
    <xf numFmtId="0" fontId="40" fillId="0" borderId="2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4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21" xfId="0" applyFont="1" applyBorder="1" applyAlignment="1">
      <alignment/>
    </xf>
    <xf numFmtId="10" fontId="20" fillId="0" borderId="37" xfId="0" applyNumberFormat="1" applyFont="1" applyBorder="1" applyAlignment="1">
      <alignment/>
    </xf>
    <xf numFmtId="0" fontId="40" fillId="0" borderId="14" xfId="0" applyFont="1" applyBorder="1" applyAlignment="1">
      <alignment/>
    </xf>
    <xf numFmtId="3" fontId="21" fillId="0" borderId="25" xfId="0" applyNumberFormat="1" applyFont="1" applyBorder="1" applyAlignment="1">
      <alignment/>
    </xf>
    <xf numFmtId="10" fontId="21" fillId="0" borderId="25" xfId="0" applyNumberFormat="1" applyFont="1" applyBorder="1" applyAlignment="1">
      <alignment/>
    </xf>
    <xf numFmtId="0" fontId="38" fillId="0" borderId="30" xfId="0" applyFont="1" applyBorder="1" applyAlignment="1">
      <alignment/>
    </xf>
    <xf numFmtId="0" fontId="38" fillId="0" borderId="0" xfId="0" applyFont="1" applyBorder="1" applyAlignment="1">
      <alignment/>
    </xf>
    <xf numFmtId="3" fontId="21" fillId="0" borderId="15" xfId="0" applyNumberFormat="1" applyFont="1" applyBorder="1" applyAlignment="1">
      <alignment/>
    </xf>
    <xf numFmtId="3" fontId="21" fillId="0" borderId="12" xfId="0" applyNumberFormat="1" applyFont="1" applyBorder="1" applyAlignment="1">
      <alignment/>
    </xf>
    <xf numFmtId="10" fontId="20" fillId="0" borderId="14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50" xfId="0" applyFont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30" xfId="0" applyFont="1" applyBorder="1" applyAlignment="1">
      <alignment/>
    </xf>
    <xf numFmtId="10" fontId="20" fillId="0" borderId="41" xfId="0" applyNumberFormat="1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5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31" xfId="0" applyFont="1" applyBorder="1" applyAlignment="1">
      <alignment/>
    </xf>
    <xf numFmtId="0" fontId="38" fillId="0" borderId="10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22" xfId="0" applyFont="1" applyBorder="1" applyAlignment="1">
      <alignment/>
    </xf>
    <xf numFmtId="0" fontId="38" fillId="0" borderId="28" xfId="0" applyFont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0" fillId="33" borderId="12" xfId="0" applyNumberFormat="1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0" fontId="38" fillId="0" borderId="21" xfId="0" applyFont="1" applyBorder="1" applyAlignment="1">
      <alignment/>
    </xf>
    <xf numFmtId="3" fontId="20" fillId="33" borderId="10" xfId="0" applyNumberFormat="1" applyFont="1" applyFill="1" applyBorder="1" applyAlignment="1">
      <alignment/>
    </xf>
    <xf numFmtId="3" fontId="20" fillId="33" borderId="14" xfId="0" applyNumberFormat="1" applyFont="1" applyFill="1" applyBorder="1" applyAlignment="1">
      <alignment/>
    </xf>
    <xf numFmtId="0" fontId="28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/>
    </xf>
    <xf numFmtId="3" fontId="21" fillId="0" borderId="33" xfId="0" applyNumberFormat="1" applyFont="1" applyBorder="1" applyAlignment="1">
      <alignment/>
    </xf>
    <xf numFmtId="3" fontId="20" fillId="0" borderId="38" xfId="0" applyNumberFormat="1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9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3" fontId="21" fillId="33" borderId="28" xfId="0" applyNumberFormat="1" applyFont="1" applyFill="1" applyBorder="1" applyAlignment="1">
      <alignment/>
    </xf>
    <xf numFmtId="10" fontId="20" fillId="0" borderId="12" xfId="0" applyNumberFormat="1" applyFont="1" applyBorder="1" applyAlignment="1">
      <alignment/>
    </xf>
    <xf numFmtId="0" fontId="40" fillId="0" borderId="29" xfId="0" applyFont="1" applyBorder="1" applyAlignment="1">
      <alignment/>
    </xf>
    <xf numFmtId="0" fontId="40" fillId="0" borderId="23" xfId="0" applyFont="1" applyBorder="1" applyAlignment="1">
      <alignment/>
    </xf>
    <xf numFmtId="3" fontId="20" fillId="0" borderId="51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0" fontId="40" fillId="0" borderId="19" xfId="0" applyFont="1" applyBorder="1" applyAlignment="1">
      <alignment/>
    </xf>
    <xf numFmtId="3" fontId="20" fillId="33" borderId="39" xfId="0" applyNumberFormat="1" applyFont="1" applyFill="1" applyBorder="1" applyAlignment="1">
      <alignment/>
    </xf>
    <xf numFmtId="3" fontId="21" fillId="33" borderId="26" xfId="0" applyNumberFormat="1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40" fillId="0" borderId="18" xfId="0" applyFont="1" applyBorder="1" applyAlignment="1">
      <alignment/>
    </xf>
    <xf numFmtId="0" fontId="40" fillId="0" borderId="24" xfId="0" applyFont="1" applyBorder="1" applyAlignment="1">
      <alignment/>
    </xf>
    <xf numFmtId="3" fontId="20" fillId="0" borderId="32" xfId="0" applyNumberFormat="1" applyFont="1" applyBorder="1" applyAlignment="1">
      <alignment/>
    </xf>
    <xf numFmtId="10" fontId="39" fillId="0" borderId="10" xfId="0" applyNumberFormat="1" applyFont="1" applyBorder="1" applyAlignment="1">
      <alignment/>
    </xf>
    <xf numFmtId="10" fontId="38" fillId="0" borderId="17" xfId="0" applyNumberFormat="1" applyFont="1" applyBorder="1" applyAlignment="1">
      <alignment/>
    </xf>
    <xf numFmtId="3" fontId="20" fillId="0" borderId="40" xfId="0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0" fontId="38" fillId="0" borderId="33" xfId="0" applyFont="1" applyBorder="1" applyAlignment="1">
      <alignment/>
    </xf>
    <xf numFmtId="3" fontId="20" fillId="33" borderId="15" xfId="0" applyNumberFormat="1" applyFont="1" applyFill="1" applyBorder="1" applyAlignment="1">
      <alignment/>
    </xf>
    <xf numFmtId="10" fontId="40" fillId="0" borderId="10" xfId="0" applyNumberFormat="1" applyFont="1" applyBorder="1" applyAlignment="1">
      <alignment/>
    </xf>
    <xf numFmtId="3" fontId="20" fillId="33" borderId="11" xfId="0" applyNumberFormat="1" applyFont="1" applyFill="1" applyBorder="1" applyAlignment="1">
      <alignment/>
    </xf>
    <xf numFmtId="3" fontId="20" fillId="33" borderId="16" xfId="0" applyNumberFormat="1" applyFont="1" applyFill="1" applyBorder="1" applyAlignment="1">
      <alignment/>
    </xf>
    <xf numFmtId="0" fontId="20" fillId="0" borderId="27" xfId="0" applyFont="1" applyBorder="1" applyAlignment="1">
      <alignment/>
    </xf>
    <xf numFmtId="0" fontId="41" fillId="0" borderId="25" xfId="0" applyFont="1" applyBorder="1" applyAlignment="1">
      <alignment horizontal="center" wrapText="1"/>
    </xf>
    <xf numFmtId="10" fontId="20" fillId="0" borderId="35" xfId="0" applyNumberFormat="1" applyFont="1" applyBorder="1" applyAlignment="1">
      <alignment/>
    </xf>
    <xf numFmtId="10" fontId="36" fillId="0" borderId="11" xfId="0" applyNumberFormat="1" applyFont="1" applyBorder="1" applyAlignment="1">
      <alignment/>
    </xf>
    <xf numFmtId="10" fontId="35" fillId="0" borderId="17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22" xfId="0" applyFont="1" applyBorder="1" applyAlignment="1">
      <alignment/>
    </xf>
    <xf numFmtId="0" fontId="40" fillId="0" borderId="37" xfId="0" applyFont="1" applyBorder="1" applyAlignment="1">
      <alignment/>
    </xf>
    <xf numFmtId="3" fontId="20" fillId="33" borderId="13" xfId="0" applyNumberFormat="1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13" xfId="0" applyNumberFormat="1" applyFont="1" applyFill="1" applyBorder="1" applyAlignment="1">
      <alignment/>
    </xf>
    <xf numFmtId="3" fontId="20" fillId="33" borderId="19" xfId="0" applyNumberFormat="1" applyFont="1" applyFill="1" applyBorder="1" applyAlignment="1">
      <alignment/>
    </xf>
    <xf numFmtId="3" fontId="21" fillId="33" borderId="19" xfId="0" applyNumberFormat="1" applyFont="1" applyFill="1" applyBorder="1" applyAlignment="1">
      <alignment/>
    </xf>
    <xf numFmtId="3" fontId="40" fillId="0" borderId="22" xfId="0" applyNumberFormat="1" applyFont="1" applyBorder="1" applyAlignment="1">
      <alignment/>
    </xf>
    <xf numFmtId="3" fontId="40" fillId="0" borderId="21" xfId="0" applyNumberFormat="1" applyFont="1" applyBorder="1" applyAlignment="1">
      <alignment/>
    </xf>
    <xf numFmtId="3" fontId="38" fillId="0" borderId="28" xfId="0" applyNumberFormat="1" applyFont="1" applyBorder="1" applyAlignment="1">
      <alignment/>
    </xf>
    <xf numFmtId="3" fontId="20" fillId="0" borderId="49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38" fillId="33" borderId="28" xfId="0" applyNumberFormat="1" applyFont="1" applyFill="1" applyBorder="1" applyAlignment="1">
      <alignment/>
    </xf>
    <xf numFmtId="10" fontId="20" fillId="0" borderId="19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10" fontId="40" fillId="0" borderId="13" xfId="0" applyNumberFormat="1" applyFont="1" applyBorder="1" applyAlignment="1">
      <alignment/>
    </xf>
    <xf numFmtId="3" fontId="20" fillId="0" borderId="27" xfId="0" applyNumberFormat="1" applyFont="1" applyBorder="1" applyAlignment="1">
      <alignment/>
    </xf>
    <xf numFmtId="3" fontId="20" fillId="0" borderId="43" xfId="0" applyNumberFormat="1" applyFont="1" applyBorder="1" applyAlignment="1">
      <alignment/>
    </xf>
    <xf numFmtId="10" fontId="21" fillId="0" borderId="19" xfId="0" applyNumberFormat="1" applyFont="1" applyBorder="1" applyAlignment="1">
      <alignment/>
    </xf>
    <xf numFmtId="0" fontId="20" fillId="0" borderId="13" xfId="0" applyFont="1" applyBorder="1" applyAlignment="1">
      <alignment/>
    </xf>
    <xf numFmtId="10" fontId="36" fillId="0" borderId="13" xfId="0" applyNumberFormat="1" applyFont="1" applyBorder="1" applyAlignment="1">
      <alignment/>
    </xf>
    <xf numFmtId="10" fontId="20" fillId="0" borderId="17" xfId="0" applyNumberFormat="1" applyFont="1" applyBorder="1" applyAlignment="1">
      <alignment/>
    </xf>
    <xf numFmtId="3" fontId="20" fillId="33" borderId="40" xfId="0" applyNumberFormat="1" applyFont="1" applyFill="1" applyBorder="1" applyAlignment="1">
      <alignment/>
    </xf>
    <xf numFmtId="3" fontId="21" fillId="33" borderId="15" xfId="0" applyNumberFormat="1" applyFont="1" applyFill="1" applyBorder="1" applyAlignment="1">
      <alignment/>
    </xf>
    <xf numFmtId="10" fontId="20" fillId="0" borderId="16" xfId="0" applyNumberFormat="1" applyFont="1" applyBorder="1" applyAlignment="1">
      <alignment/>
    </xf>
    <xf numFmtId="3" fontId="21" fillId="33" borderId="26" xfId="0" applyNumberFormat="1" applyFont="1" applyFill="1" applyBorder="1" applyAlignment="1">
      <alignment/>
    </xf>
    <xf numFmtId="0" fontId="40" fillId="0" borderId="23" xfId="0" applyFont="1" applyBorder="1" applyAlignment="1">
      <alignment/>
    </xf>
    <xf numFmtId="3" fontId="20" fillId="0" borderId="23" xfId="0" applyNumberFormat="1" applyFont="1" applyBorder="1" applyAlignment="1">
      <alignment/>
    </xf>
    <xf numFmtId="3" fontId="20" fillId="33" borderId="33" xfId="0" applyNumberFormat="1" applyFont="1" applyFill="1" applyBorder="1" applyAlignment="1">
      <alignment/>
    </xf>
    <xf numFmtId="3" fontId="20" fillId="33" borderId="37" xfId="0" applyNumberFormat="1" applyFont="1" applyFill="1" applyBorder="1" applyAlignment="1">
      <alignment/>
    </xf>
    <xf numFmtId="3" fontId="20" fillId="33" borderId="22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10" fontId="21" fillId="0" borderId="0" xfId="0" applyNumberFormat="1" applyFont="1" applyBorder="1" applyAlignment="1">
      <alignment/>
    </xf>
    <xf numFmtId="10" fontId="20" fillId="0" borderId="27" xfId="0" applyNumberFormat="1" applyFont="1" applyBorder="1" applyAlignment="1">
      <alignment/>
    </xf>
    <xf numFmtId="3" fontId="20" fillId="0" borderId="52" xfId="0" applyNumberFormat="1" applyFont="1" applyBorder="1" applyAlignment="1">
      <alignment/>
    </xf>
    <xf numFmtId="3" fontId="20" fillId="33" borderId="29" xfId="0" applyNumberFormat="1" applyFont="1" applyFill="1" applyBorder="1" applyAlignment="1">
      <alignment/>
    </xf>
    <xf numFmtId="3" fontId="20" fillId="33" borderId="49" xfId="0" applyNumberFormat="1" applyFont="1" applyFill="1" applyBorder="1" applyAlignment="1">
      <alignment/>
    </xf>
    <xf numFmtId="10" fontId="40" fillId="0" borderId="11" xfId="0" applyNumberFormat="1" applyFont="1" applyBorder="1" applyAlignment="1">
      <alignment/>
    </xf>
    <xf numFmtId="0" fontId="40" fillId="0" borderId="53" xfId="0" applyFont="1" applyBorder="1" applyAlignment="1">
      <alignment/>
    </xf>
    <xf numFmtId="3" fontId="21" fillId="0" borderId="27" xfId="0" applyNumberFormat="1" applyFont="1" applyBorder="1" applyAlignment="1">
      <alignment/>
    </xf>
    <xf numFmtId="10" fontId="40" fillId="0" borderId="32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10" fontId="38" fillId="0" borderId="26" xfId="0" applyNumberFormat="1" applyFont="1" applyBorder="1" applyAlignment="1">
      <alignment/>
    </xf>
    <xf numFmtId="0" fontId="20" fillId="0" borderId="37" xfId="0" applyFont="1" applyBorder="1" applyAlignment="1">
      <alignment/>
    </xf>
    <xf numFmtId="10" fontId="21" fillId="0" borderId="26" xfId="0" applyNumberFormat="1" applyFont="1" applyBorder="1" applyAlignment="1">
      <alignment/>
    </xf>
    <xf numFmtId="10" fontId="35" fillId="0" borderId="26" xfId="0" applyNumberFormat="1" applyFont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0" borderId="12" xfId="0" applyNumberFormat="1" applyFont="1" applyBorder="1" applyAlignment="1">
      <alignment/>
    </xf>
    <xf numFmtId="3" fontId="20" fillId="33" borderId="40" xfId="0" applyNumberFormat="1" applyFont="1" applyFill="1" applyBorder="1" applyAlignment="1">
      <alignment/>
    </xf>
    <xf numFmtId="3" fontId="38" fillId="33" borderId="17" xfId="0" applyNumberFormat="1" applyFont="1" applyFill="1" applyBorder="1" applyAlignment="1">
      <alignment/>
    </xf>
    <xf numFmtId="0" fontId="40" fillId="0" borderId="22" xfId="0" applyFont="1" applyBorder="1" applyAlignment="1">
      <alignment shrinkToFit="1"/>
    </xf>
    <xf numFmtId="0" fontId="40" fillId="0" borderId="31" xfId="0" applyFont="1" applyBorder="1" applyAlignment="1">
      <alignment shrinkToFit="1"/>
    </xf>
    <xf numFmtId="0" fontId="40" fillId="0" borderId="38" xfId="0" applyFont="1" applyBorder="1" applyAlignment="1">
      <alignment shrinkToFit="1"/>
    </xf>
    <xf numFmtId="0" fontId="38" fillId="0" borderId="28" xfId="0" applyFont="1" applyBorder="1" applyAlignment="1">
      <alignment shrinkToFit="1"/>
    </xf>
    <xf numFmtId="0" fontId="38" fillId="0" borderId="21" xfId="0" applyFont="1" applyBorder="1" applyAlignment="1">
      <alignment shrinkToFit="1"/>
    </xf>
    <xf numFmtId="0" fontId="40" fillId="0" borderId="22" xfId="0" applyFont="1" applyBorder="1" applyAlignment="1">
      <alignment/>
    </xf>
    <xf numFmtId="0" fontId="38" fillId="33" borderId="28" xfId="0" applyFont="1" applyFill="1" applyBorder="1" applyAlignment="1">
      <alignment wrapText="1"/>
    </xf>
    <xf numFmtId="0" fontId="38" fillId="33" borderId="33" xfId="0" applyFont="1" applyFill="1" applyBorder="1" applyAlignment="1">
      <alignment/>
    </xf>
    <xf numFmtId="0" fontId="40" fillId="0" borderId="21" xfId="0" applyFont="1" applyBorder="1" applyAlignment="1">
      <alignment/>
    </xf>
    <xf numFmtId="0" fontId="38" fillId="33" borderId="28" xfId="0" applyFont="1" applyFill="1" applyBorder="1" applyAlignment="1">
      <alignment/>
    </xf>
    <xf numFmtId="0" fontId="39" fillId="0" borderId="38" xfId="0" applyFont="1" applyBorder="1" applyAlignment="1">
      <alignment shrinkToFit="1"/>
    </xf>
    <xf numFmtId="0" fontId="39" fillId="0" borderId="38" xfId="0" applyFont="1" applyBorder="1" applyAlignment="1">
      <alignment/>
    </xf>
    <xf numFmtId="0" fontId="38" fillId="0" borderId="22" xfId="0" applyFont="1" applyBorder="1" applyAlignment="1">
      <alignment shrinkToFit="1"/>
    </xf>
    <xf numFmtId="0" fontId="40" fillId="0" borderId="38" xfId="0" applyFont="1" applyBorder="1" applyAlignment="1">
      <alignment/>
    </xf>
    <xf numFmtId="0" fontId="38" fillId="0" borderId="28" xfId="0" applyFont="1" applyBorder="1" applyAlignment="1">
      <alignment/>
    </xf>
    <xf numFmtId="0" fontId="38" fillId="0" borderId="31" xfId="0" applyFont="1" applyBorder="1" applyAlignment="1">
      <alignment shrinkToFit="1"/>
    </xf>
    <xf numFmtId="3" fontId="20" fillId="33" borderId="17" xfId="0" applyNumberFormat="1" applyFont="1" applyFill="1" applyBorder="1" applyAlignment="1">
      <alignment/>
    </xf>
    <xf numFmtId="10" fontId="21" fillId="0" borderId="12" xfId="0" applyNumberFormat="1" applyFont="1" applyBorder="1" applyAlignment="1">
      <alignment/>
    </xf>
    <xf numFmtId="0" fontId="38" fillId="0" borderId="20" xfId="0" applyFont="1" applyBorder="1" applyAlignment="1">
      <alignment/>
    </xf>
    <xf numFmtId="0" fontId="40" fillId="0" borderId="31" xfId="0" applyFont="1" applyFill="1" applyBorder="1" applyAlignment="1">
      <alignment/>
    </xf>
    <xf numFmtId="0" fontId="38" fillId="0" borderId="22" xfId="0" applyFont="1" applyBorder="1" applyAlignment="1">
      <alignment/>
    </xf>
    <xf numFmtId="3" fontId="20" fillId="0" borderId="20" xfId="0" applyNumberFormat="1" applyFont="1" applyBorder="1" applyAlignment="1">
      <alignment/>
    </xf>
    <xf numFmtId="3" fontId="20" fillId="33" borderId="30" xfId="0" applyNumberFormat="1" applyFont="1" applyFill="1" applyBorder="1" applyAlignment="1">
      <alignment/>
    </xf>
    <xf numFmtId="0" fontId="40" fillId="0" borderId="34" xfId="0" applyFont="1" applyBorder="1" applyAlignment="1">
      <alignment/>
    </xf>
    <xf numFmtId="10" fontId="20" fillId="0" borderId="26" xfId="0" applyNumberFormat="1" applyFont="1" applyBorder="1" applyAlignment="1">
      <alignment/>
    </xf>
    <xf numFmtId="10" fontId="20" fillId="0" borderId="40" xfId="0" applyNumberFormat="1" applyFont="1" applyBorder="1" applyAlignment="1">
      <alignment/>
    </xf>
    <xf numFmtId="0" fontId="20" fillId="0" borderId="32" xfId="0" applyFont="1" applyBorder="1" applyAlignment="1">
      <alignment/>
    </xf>
    <xf numFmtId="10" fontId="20" fillId="0" borderId="49" xfId="0" applyNumberFormat="1" applyFont="1" applyBorder="1" applyAlignment="1">
      <alignment/>
    </xf>
    <xf numFmtId="3" fontId="20" fillId="0" borderId="35" xfId="0" applyNumberFormat="1" applyFont="1" applyBorder="1" applyAlignment="1">
      <alignment/>
    </xf>
    <xf numFmtId="3" fontId="20" fillId="0" borderId="34" xfId="0" applyNumberFormat="1" applyFont="1" applyBorder="1" applyAlignment="1">
      <alignment/>
    </xf>
    <xf numFmtId="3" fontId="20" fillId="33" borderId="27" xfId="0" applyNumberFormat="1" applyFont="1" applyFill="1" applyBorder="1" applyAlignment="1">
      <alignment/>
    </xf>
    <xf numFmtId="10" fontId="40" fillId="0" borderId="35" xfId="0" applyNumberFormat="1" applyFont="1" applyBorder="1" applyAlignment="1">
      <alignment/>
    </xf>
    <xf numFmtId="10" fontId="40" fillId="0" borderId="15" xfId="0" applyNumberFormat="1" applyFont="1" applyBorder="1" applyAlignment="1">
      <alignment/>
    </xf>
    <xf numFmtId="0" fontId="23" fillId="0" borderId="0" xfId="0" applyFont="1" applyAlignment="1">
      <alignment/>
    </xf>
    <xf numFmtId="0" fontId="21" fillId="0" borderId="3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0" fillId="0" borderId="31" xfId="0" applyFont="1" applyBorder="1" applyAlignment="1">
      <alignment/>
    </xf>
    <xf numFmtId="3" fontId="20" fillId="0" borderId="54" xfId="0" applyNumberFormat="1" applyFont="1" applyBorder="1" applyAlignment="1">
      <alignment/>
    </xf>
    <xf numFmtId="3" fontId="20" fillId="0" borderId="55" xfId="0" applyNumberFormat="1" applyFont="1" applyBorder="1" applyAlignment="1">
      <alignment/>
    </xf>
    <xf numFmtId="0" fontId="20" fillId="0" borderId="53" xfId="0" applyFont="1" applyBorder="1" applyAlignment="1">
      <alignment/>
    </xf>
    <xf numFmtId="3" fontId="20" fillId="0" borderId="42" xfId="0" applyNumberFormat="1" applyFont="1" applyBorder="1" applyAlignment="1">
      <alignment/>
    </xf>
    <xf numFmtId="0" fontId="36" fillId="0" borderId="22" xfId="0" applyFont="1" applyBorder="1" applyAlignment="1">
      <alignment/>
    </xf>
    <xf numFmtId="3" fontId="20" fillId="0" borderId="56" xfId="0" applyNumberFormat="1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44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2" xfId="0" applyFont="1" applyBorder="1" applyAlignment="1">
      <alignment vertical="center"/>
    </xf>
    <xf numFmtId="0" fontId="20" fillId="0" borderId="57" xfId="0" applyFont="1" applyBorder="1" applyAlignment="1">
      <alignment/>
    </xf>
    <xf numFmtId="0" fontId="20" fillId="0" borderId="46" xfId="0" applyFont="1" applyBorder="1" applyAlignment="1">
      <alignment/>
    </xf>
    <xf numFmtId="0" fontId="20" fillId="0" borderId="58" xfId="0" applyFont="1" applyBorder="1" applyAlignment="1">
      <alignment/>
    </xf>
    <xf numFmtId="0" fontId="20" fillId="0" borderId="45" xfId="0" applyFont="1" applyBorder="1" applyAlignment="1">
      <alignment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3" fillId="0" borderId="33" xfId="0" applyFont="1" applyBorder="1" applyAlignment="1">
      <alignment/>
    </xf>
    <xf numFmtId="0" fontId="20" fillId="0" borderId="39" xfId="0" applyFont="1" applyBorder="1" applyAlignment="1">
      <alignment/>
    </xf>
    <xf numFmtId="0" fontId="21" fillId="0" borderId="12" xfId="0" applyFont="1" applyBorder="1" applyAlignment="1">
      <alignment horizontal="center" wrapText="1"/>
    </xf>
    <xf numFmtId="0" fontId="20" fillId="0" borderId="34" xfId="0" applyFont="1" applyBorder="1" applyAlignment="1">
      <alignment/>
    </xf>
    <xf numFmtId="0" fontId="21" fillId="0" borderId="18" xfId="0" applyFont="1" applyBorder="1" applyAlignment="1">
      <alignment/>
    </xf>
    <xf numFmtId="0" fontId="40" fillId="33" borderId="30" xfId="0" applyFont="1" applyFill="1" applyBorder="1" applyAlignment="1">
      <alignment/>
    </xf>
    <xf numFmtId="0" fontId="40" fillId="0" borderId="30" xfId="0" applyFont="1" applyFill="1" applyBorder="1" applyAlignment="1">
      <alignment/>
    </xf>
    <xf numFmtId="0" fontId="40" fillId="0" borderId="38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12" xfId="0" applyFont="1" applyBorder="1" applyAlignment="1">
      <alignment/>
    </xf>
    <xf numFmtId="0" fontId="20" fillId="0" borderId="0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3" fontId="21" fillId="0" borderId="0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 wrapText="1"/>
    </xf>
    <xf numFmtId="0" fontId="40" fillId="33" borderId="22" xfId="0" applyFont="1" applyFill="1" applyBorder="1" applyAlignment="1">
      <alignment/>
    </xf>
    <xf numFmtId="3" fontId="20" fillId="0" borderId="13" xfId="0" applyNumberFormat="1" applyFont="1" applyBorder="1" applyAlignment="1">
      <alignment horizontal="right"/>
    </xf>
    <xf numFmtId="0" fontId="21" fillId="0" borderId="15" xfId="0" applyFont="1" applyBorder="1" applyAlignment="1">
      <alignment/>
    </xf>
    <xf numFmtId="0" fontId="21" fillId="0" borderId="28" xfId="0" applyFont="1" applyBorder="1" applyAlignment="1">
      <alignment horizontal="center" vertical="center" wrapText="1"/>
    </xf>
    <xf numFmtId="0" fontId="20" fillId="0" borderId="12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41" xfId="0" applyFont="1" applyBorder="1" applyAlignment="1">
      <alignment/>
    </xf>
    <xf numFmtId="3" fontId="21" fillId="0" borderId="28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8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1" fillId="0" borderId="19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33" xfId="0" applyFont="1" applyBorder="1" applyAlignment="1">
      <alignment/>
    </xf>
    <xf numFmtId="10" fontId="21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21" fillId="0" borderId="23" xfId="0" applyFont="1" applyBorder="1" applyAlignment="1">
      <alignment horizont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0" fillId="0" borderId="29" xfId="0" applyFont="1" applyBorder="1" applyAlignment="1">
      <alignment/>
    </xf>
    <xf numFmtId="0" fontId="20" fillId="33" borderId="38" xfId="0" applyFont="1" applyFill="1" applyBorder="1" applyAlignment="1">
      <alignment/>
    </xf>
    <xf numFmtId="0" fontId="37" fillId="0" borderId="33" xfId="0" applyFont="1" applyBorder="1" applyAlignment="1">
      <alignment/>
    </xf>
    <xf numFmtId="0" fontId="21" fillId="0" borderId="25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3" fontId="20" fillId="0" borderId="37" xfId="0" applyNumberFormat="1" applyFont="1" applyBorder="1" applyAlignment="1">
      <alignment horizontal="right"/>
    </xf>
    <xf numFmtId="3" fontId="20" fillId="0" borderId="41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/>
    </xf>
    <xf numFmtId="3" fontId="21" fillId="0" borderId="51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right"/>
    </xf>
    <xf numFmtId="10" fontId="21" fillId="0" borderId="17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3" fontId="20" fillId="0" borderId="24" xfId="0" applyNumberFormat="1" applyFont="1" applyBorder="1" applyAlignment="1">
      <alignment/>
    </xf>
    <xf numFmtId="3" fontId="20" fillId="0" borderId="37" xfId="0" applyNumberFormat="1" applyFont="1" applyBorder="1" applyAlignment="1">
      <alignment/>
    </xf>
    <xf numFmtId="0" fontId="20" fillId="0" borderId="51" xfId="0" applyFont="1" applyBorder="1" applyAlignment="1">
      <alignment horizontal="right"/>
    </xf>
    <xf numFmtId="0" fontId="21" fillId="0" borderId="30" xfId="0" applyFont="1" applyBorder="1" applyAlignment="1">
      <alignment horizontal="center" wrapText="1"/>
    </xf>
    <xf numFmtId="0" fontId="21" fillId="0" borderId="33" xfId="0" applyFont="1" applyBorder="1" applyAlignment="1">
      <alignment horizontal="center" wrapText="1"/>
    </xf>
    <xf numFmtId="0" fontId="42" fillId="0" borderId="23" xfId="0" applyFont="1" applyBorder="1" applyAlignment="1">
      <alignment vertical="center"/>
    </xf>
    <xf numFmtId="0" fontId="21" fillId="0" borderId="28" xfId="0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16" fontId="35" fillId="0" borderId="28" xfId="0" applyNumberFormat="1" applyFont="1" applyBorder="1" applyAlignment="1">
      <alignment wrapText="1"/>
    </xf>
    <xf numFmtId="16" fontId="40" fillId="0" borderId="21" xfId="0" applyNumberFormat="1" applyFont="1" applyBorder="1" applyAlignment="1">
      <alignment wrapText="1"/>
    </xf>
    <xf numFmtId="0" fontId="20" fillId="0" borderId="28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5" xfId="0" applyFont="1" applyBorder="1" applyAlignment="1">
      <alignment/>
    </xf>
    <xf numFmtId="0" fontId="43" fillId="0" borderId="30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0" fontId="20" fillId="0" borderId="40" xfId="0" applyFont="1" applyBorder="1" applyAlignment="1">
      <alignment/>
    </xf>
    <xf numFmtId="0" fontId="0" fillId="0" borderId="13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7" xfId="0" applyFont="1" applyBorder="1" applyAlignment="1">
      <alignment horizontal="left" vertical="center"/>
    </xf>
    <xf numFmtId="0" fontId="20" fillId="0" borderId="16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0" fillId="0" borderId="50" xfId="0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19" xfId="0" applyFont="1" applyBorder="1" applyAlignment="1">
      <alignment/>
    </xf>
    <xf numFmtId="0" fontId="21" fillId="0" borderId="22" xfId="0" applyFont="1" applyBorder="1" applyAlignment="1">
      <alignment/>
    </xf>
    <xf numFmtId="0" fontId="20" fillId="0" borderId="13" xfId="0" applyFont="1" applyBorder="1" applyAlignment="1">
      <alignment/>
    </xf>
    <xf numFmtId="0" fontId="41" fillId="0" borderId="28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0" fillId="33" borderId="33" xfId="0" applyFont="1" applyFill="1" applyBorder="1" applyAlignment="1">
      <alignment wrapText="1"/>
    </xf>
    <xf numFmtId="3" fontId="40" fillId="33" borderId="21" xfId="0" applyNumberFormat="1" applyFont="1" applyFill="1" applyBorder="1" applyAlignment="1">
      <alignment/>
    </xf>
    <xf numFmtId="10" fontId="40" fillId="33" borderId="10" xfId="0" applyNumberFormat="1" applyFont="1" applyFill="1" applyBorder="1" applyAlignment="1">
      <alignment/>
    </xf>
    <xf numFmtId="3" fontId="40" fillId="33" borderId="18" xfId="0" applyNumberFormat="1" applyFont="1" applyFill="1" applyBorder="1" applyAlignment="1">
      <alignment/>
    </xf>
    <xf numFmtId="0" fontId="40" fillId="0" borderId="22" xfId="0" applyFont="1" applyBorder="1" applyAlignment="1">
      <alignment wrapText="1"/>
    </xf>
    <xf numFmtId="3" fontId="40" fillId="0" borderId="13" xfId="0" applyNumberFormat="1" applyFont="1" applyBorder="1" applyAlignment="1">
      <alignment/>
    </xf>
    <xf numFmtId="0" fontId="40" fillId="0" borderId="22" xfId="0" applyFont="1" applyFill="1" applyBorder="1" applyAlignment="1">
      <alignment wrapText="1"/>
    </xf>
    <xf numFmtId="0" fontId="40" fillId="0" borderId="31" xfId="0" applyFont="1" applyBorder="1" applyAlignment="1">
      <alignment wrapText="1"/>
    </xf>
    <xf numFmtId="10" fontId="40" fillId="33" borderId="15" xfId="0" applyNumberFormat="1" applyFont="1" applyFill="1" applyBorder="1" applyAlignment="1">
      <alignment/>
    </xf>
    <xf numFmtId="3" fontId="40" fillId="0" borderId="31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  <xf numFmtId="0" fontId="38" fillId="0" borderId="28" xfId="0" applyFont="1" applyBorder="1" applyAlignment="1">
      <alignment wrapText="1"/>
    </xf>
    <xf numFmtId="10" fontId="38" fillId="33" borderId="17" xfId="0" applyNumberFormat="1" applyFont="1" applyFill="1" applyBorder="1" applyAlignment="1">
      <alignment/>
    </xf>
    <xf numFmtId="3" fontId="38" fillId="0" borderId="25" xfId="0" applyNumberFormat="1" applyFont="1" applyBorder="1" applyAlignment="1">
      <alignment/>
    </xf>
    <xf numFmtId="0" fontId="46" fillId="0" borderId="21" xfId="0" applyFont="1" applyBorder="1" applyAlignment="1">
      <alignment wrapText="1"/>
    </xf>
    <xf numFmtId="3" fontId="40" fillId="0" borderId="17" xfId="0" applyNumberFormat="1" applyFont="1" applyBorder="1" applyAlignment="1">
      <alignment/>
    </xf>
    <xf numFmtId="10" fontId="40" fillId="33" borderId="17" xfId="0" applyNumberFormat="1" applyFont="1" applyFill="1" applyBorder="1" applyAlignment="1">
      <alignment/>
    </xf>
    <xf numFmtId="3" fontId="40" fillId="0" borderId="28" xfId="0" applyNumberFormat="1" applyFont="1" applyBorder="1" applyAlignment="1">
      <alignment/>
    </xf>
    <xf numFmtId="0" fontId="40" fillId="0" borderId="20" xfId="0" applyFont="1" applyFill="1" applyBorder="1" applyAlignment="1">
      <alignment wrapText="1"/>
    </xf>
    <xf numFmtId="3" fontId="40" fillId="0" borderId="21" xfId="0" applyNumberFormat="1" applyFont="1" applyFill="1" applyBorder="1" applyAlignment="1">
      <alignment/>
    </xf>
    <xf numFmtId="3" fontId="40" fillId="0" borderId="22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3" fontId="40" fillId="0" borderId="32" xfId="0" applyNumberFormat="1" applyFont="1" applyBorder="1" applyAlignment="1">
      <alignment horizontal="right"/>
    </xf>
    <xf numFmtId="10" fontId="40" fillId="33" borderId="13" xfId="0" applyNumberFormat="1" applyFont="1" applyFill="1" applyBorder="1" applyAlignment="1">
      <alignment/>
    </xf>
    <xf numFmtId="0" fontId="40" fillId="0" borderId="23" xfId="0" applyFont="1" applyBorder="1" applyAlignment="1">
      <alignment wrapText="1"/>
    </xf>
    <xf numFmtId="3" fontId="40" fillId="0" borderId="30" xfId="0" applyNumberFormat="1" applyFont="1" applyBorder="1" applyAlignment="1">
      <alignment/>
    </xf>
    <xf numFmtId="3" fontId="40" fillId="0" borderId="15" xfId="0" applyNumberFormat="1" applyFont="1" applyBorder="1" applyAlignment="1">
      <alignment/>
    </xf>
    <xf numFmtId="3" fontId="40" fillId="0" borderId="43" xfId="0" applyNumberFormat="1" applyFont="1" applyBorder="1" applyAlignment="1">
      <alignment horizontal="right"/>
    </xf>
    <xf numFmtId="0" fontId="46" fillId="0" borderId="28" xfId="0" applyFont="1" applyBorder="1" applyAlignment="1">
      <alignment wrapText="1"/>
    </xf>
    <xf numFmtId="3" fontId="20" fillId="0" borderId="25" xfId="0" applyNumberFormat="1" applyFont="1" applyBorder="1" applyAlignment="1">
      <alignment horizontal="right"/>
    </xf>
    <xf numFmtId="0" fontId="40" fillId="0" borderId="21" xfId="0" applyFont="1" applyBorder="1" applyAlignment="1">
      <alignment wrapText="1"/>
    </xf>
    <xf numFmtId="3" fontId="40" fillId="0" borderId="10" xfId="0" applyNumberFormat="1" applyFont="1" applyBorder="1" applyAlignment="1">
      <alignment/>
    </xf>
    <xf numFmtId="3" fontId="38" fillId="0" borderId="25" xfId="0" applyNumberFormat="1" applyFont="1" applyBorder="1" applyAlignment="1">
      <alignment horizontal="right"/>
    </xf>
    <xf numFmtId="3" fontId="46" fillId="0" borderId="28" xfId="0" applyNumberFormat="1" applyFont="1" applyBorder="1" applyAlignment="1">
      <alignment/>
    </xf>
    <xf numFmtId="3" fontId="46" fillId="0" borderId="17" xfId="0" applyNumberFormat="1" applyFont="1" applyBorder="1" applyAlignment="1">
      <alignment/>
    </xf>
    <xf numFmtId="3" fontId="40" fillId="0" borderId="14" xfId="0" applyNumberFormat="1" applyFont="1" applyBorder="1" applyAlignment="1">
      <alignment horizontal="right"/>
    </xf>
    <xf numFmtId="0" fontId="40" fillId="0" borderId="38" xfId="0" applyFont="1" applyBorder="1" applyAlignment="1">
      <alignment wrapText="1"/>
    </xf>
    <xf numFmtId="0" fontId="38" fillId="0" borderId="23" xfId="0" applyFont="1" applyBorder="1" applyAlignment="1">
      <alignment wrapText="1"/>
    </xf>
    <xf numFmtId="0" fontId="46" fillId="0" borderId="30" xfId="0" applyFont="1" applyBorder="1" applyAlignment="1">
      <alignment wrapText="1"/>
    </xf>
    <xf numFmtId="3" fontId="46" fillId="0" borderId="30" xfId="0" applyNumberFormat="1" applyFont="1" applyBorder="1" applyAlignment="1">
      <alignment/>
    </xf>
    <xf numFmtId="3" fontId="46" fillId="0" borderId="15" xfId="0" applyNumberFormat="1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3" fontId="38" fillId="0" borderId="30" xfId="0" applyNumberFormat="1" applyFont="1" applyBorder="1" applyAlignment="1">
      <alignment/>
    </xf>
    <xf numFmtId="3" fontId="38" fillId="0" borderId="15" xfId="0" applyNumberFormat="1" applyFont="1" applyBorder="1" applyAlignment="1">
      <alignment/>
    </xf>
    <xf numFmtId="0" fontId="38" fillId="33" borderId="23" xfId="0" applyFont="1" applyFill="1" applyBorder="1" applyAlignment="1">
      <alignment wrapText="1"/>
    </xf>
    <xf numFmtId="3" fontId="38" fillId="33" borderId="25" xfId="0" applyNumberFormat="1" applyFont="1" applyFill="1" applyBorder="1" applyAlignment="1">
      <alignment horizontal="right"/>
    </xf>
    <xf numFmtId="0" fontId="40" fillId="0" borderId="33" xfId="0" applyFont="1" applyBorder="1" applyAlignment="1">
      <alignment wrapText="1"/>
    </xf>
    <xf numFmtId="3" fontId="46" fillId="0" borderId="31" xfId="0" applyNumberFormat="1" applyFont="1" applyBorder="1" applyAlignment="1">
      <alignment/>
    </xf>
    <xf numFmtId="3" fontId="46" fillId="0" borderId="11" xfId="0" applyNumberFormat="1" applyFont="1" applyBorder="1" applyAlignment="1">
      <alignment/>
    </xf>
    <xf numFmtId="3" fontId="21" fillId="0" borderId="25" xfId="0" applyNumberFormat="1" applyFont="1" applyBorder="1" applyAlignment="1">
      <alignment horizontal="right"/>
    </xf>
    <xf numFmtId="0" fontId="38" fillId="0" borderId="0" xfId="0" applyFont="1" applyBorder="1" applyAlignment="1">
      <alignment wrapText="1"/>
    </xf>
    <xf numFmtId="3" fontId="38" fillId="33" borderId="0" xfId="0" applyNumberFormat="1" applyFont="1" applyFill="1" applyBorder="1" applyAlignment="1">
      <alignment/>
    </xf>
    <xf numFmtId="3" fontId="38" fillId="0" borderId="0" xfId="0" applyNumberFormat="1" applyFont="1" applyBorder="1" applyAlignment="1">
      <alignment/>
    </xf>
    <xf numFmtId="0" fontId="41" fillId="0" borderId="26" xfId="0" applyFont="1" applyBorder="1" applyAlignment="1">
      <alignment horizontal="center" vertical="center" wrapText="1"/>
    </xf>
    <xf numFmtId="3" fontId="40" fillId="0" borderId="15" xfId="0" applyNumberFormat="1" applyFont="1" applyBorder="1" applyAlignment="1">
      <alignment/>
    </xf>
    <xf numFmtId="0" fontId="40" fillId="0" borderId="13" xfId="0" applyFont="1" applyFill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9" xfId="0" applyFont="1" applyBorder="1" applyAlignment="1">
      <alignment wrapText="1"/>
    </xf>
    <xf numFmtId="3" fontId="40" fillId="0" borderId="19" xfId="0" applyNumberFormat="1" applyFont="1" applyBorder="1" applyAlignment="1">
      <alignment/>
    </xf>
    <xf numFmtId="0" fontId="38" fillId="0" borderId="0" xfId="0" applyFont="1" applyAlignment="1">
      <alignment horizontal="center"/>
    </xf>
    <xf numFmtId="0" fontId="40" fillId="33" borderId="12" xfId="0" applyFont="1" applyFill="1" applyBorder="1" applyAlignment="1">
      <alignment wrapText="1"/>
    </xf>
    <xf numFmtId="3" fontId="40" fillId="0" borderId="18" xfId="0" applyNumberFormat="1" applyFont="1" applyBorder="1" applyAlignment="1">
      <alignment/>
    </xf>
    <xf numFmtId="0" fontId="40" fillId="0" borderId="11" xfId="0" applyFont="1" applyBorder="1" applyAlignment="1">
      <alignment wrapText="1"/>
    </xf>
    <xf numFmtId="0" fontId="38" fillId="0" borderId="17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3" fontId="40" fillId="0" borderId="15" xfId="0" applyNumberFormat="1" applyFont="1" applyBorder="1" applyAlignment="1">
      <alignment horizontal="right"/>
    </xf>
    <xf numFmtId="3" fontId="40" fillId="0" borderId="30" xfId="0" applyNumberFormat="1" applyFont="1" applyBorder="1" applyAlignment="1">
      <alignment/>
    </xf>
    <xf numFmtId="0" fontId="38" fillId="0" borderId="19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3" fontId="40" fillId="0" borderId="12" xfId="0" applyNumberFormat="1" applyFont="1" applyBorder="1" applyAlignment="1">
      <alignment/>
    </xf>
    <xf numFmtId="3" fontId="40" fillId="0" borderId="39" xfId="0" applyNumberFormat="1" applyFont="1" applyBorder="1" applyAlignment="1">
      <alignment/>
    </xf>
    <xf numFmtId="3" fontId="40" fillId="0" borderId="33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3" fontId="40" fillId="0" borderId="37" xfId="0" applyNumberFormat="1" applyFont="1" applyBorder="1" applyAlignment="1">
      <alignment/>
    </xf>
    <xf numFmtId="3" fontId="40" fillId="0" borderId="16" xfId="0" applyNumberFormat="1" applyFont="1" applyBorder="1" applyAlignment="1">
      <alignment/>
    </xf>
    <xf numFmtId="3" fontId="38" fillId="0" borderId="15" xfId="0" applyNumberFormat="1" applyFont="1" applyBorder="1" applyAlignment="1">
      <alignment/>
    </xf>
    <xf numFmtId="3" fontId="38" fillId="0" borderId="39" xfId="0" applyNumberFormat="1" applyFont="1" applyBorder="1" applyAlignment="1">
      <alignment/>
    </xf>
    <xf numFmtId="3" fontId="38" fillId="0" borderId="33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38" fillId="0" borderId="17" xfId="0" applyNumberFormat="1" applyFont="1" applyBorder="1" applyAlignment="1">
      <alignment/>
    </xf>
    <xf numFmtId="3" fontId="38" fillId="0" borderId="25" xfId="0" applyNumberFormat="1" applyFont="1" applyBorder="1" applyAlignment="1">
      <alignment/>
    </xf>
    <xf numFmtId="3" fontId="38" fillId="0" borderId="28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3" fontId="40" fillId="0" borderId="24" xfId="0" applyNumberFormat="1" applyFont="1" applyBorder="1" applyAlignment="1">
      <alignment/>
    </xf>
    <xf numFmtId="3" fontId="40" fillId="0" borderId="20" xfId="0" applyNumberFormat="1" applyFont="1" applyBorder="1" applyAlignment="1">
      <alignment/>
    </xf>
    <xf numFmtId="3" fontId="40" fillId="0" borderId="21" xfId="0" applyNumberFormat="1" applyFont="1" applyBorder="1" applyAlignment="1">
      <alignment/>
    </xf>
    <xf numFmtId="10" fontId="38" fillId="33" borderId="0" xfId="0" applyNumberFormat="1" applyFont="1" applyFill="1" applyBorder="1" applyAlignment="1">
      <alignment/>
    </xf>
    <xf numFmtId="0" fontId="40" fillId="33" borderId="12" xfId="0" applyFont="1" applyFill="1" applyBorder="1" applyAlignment="1">
      <alignment vertical="center" wrapText="1"/>
    </xf>
    <xf numFmtId="10" fontId="21" fillId="0" borderId="18" xfId="0" applyNumberFormat="1" applyFont="1" applyBorder="1" applyAlignment="1">
      <alignment/>
    </xf>
    <xf numFmtId="0" fontId="40" fillId="0" borderId="13" xfId="0" applyFont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10" fontId="21" fillId="0" borderId="15" xfId="0" applyNumberFormat="1" applyFont="1" applyBorder="1" applyAlignment="1">
      <alignment/>
    </xf>
    <xf numFmtId="0" fontId="38" fillId="0" borderId="17" xfId="0" applyFont="1" applyBorder="1" applyAlignment="1">
      <alignment vertical="center" wrapText="1"/>
    </xf>
    <xf numFmtId="0" fontId="46" fillId="0" borderId="30" xfId="0" applyFont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3" fontId="36" fillId="0" borderId="22" xfId="0" applyNumberFormat="1" applyFont="1" applyFill="1" applyBorder="1" applyAlignment="1">
      <alignment/>
    </xf>
    <xf numFmtId="3" fontId="36" fillId="0" borderId="13" xfId="0" applyNumberFormat="1" applyFont="1" applyFill="1" applyBorder="1" applyAlignment="1">
      <alignment/>
    </xf>
    <xf numFmtId="3" fontId="36" fillId="0" borderId="37" xfId="0" applyNumberFormat="1" applyFont="1" applyFill="1" applyBorder="1" applyAlignment="1">
      <alignment/>
    </xf>
    <xf numFmtId="0" fontId="40" fillId="0" borderId="22" xfId="0" applyFont="1" applyBorder="1" applyAlignment="1">
      <alignment vertical="center" wrapText="1"/>
    </xf>
    <xf numFmtId="3" fontId="36" fillId="0" borderId="22" xfId="0" applyNumberFormat="1" applyFont="1" applyBorder="1" applyAlignment="1">
      <alignment/>
    </xf>
    <xf numFmtId="3" fontId="36" fillId="0" borderId="13" xfId="0" applyNumberFormat="1" applyFont="1" applyBorder="1" applyAlignment="1">
      <alignment/>
    </xf>
    <xf numFmtId="3" fontId="36" fillId="0" borderId="37" xfId="0" applyNumberFormat="1" applyFont="1" applyBorder="1" applyAlignment="1">
      <alignment/>
    </xf>
    <xf numFmtId="3" fontId="36" fillId="0" borderId="31" xfId="0" applyNumberFormat="1" applyFont="1" applyBorder="1" applyAlignment="1">
      <alignment/>
    </xf>
    <xf numFmtId="3" fontId="36" fillId="0" borderId="11" xfId="0" applyNumberFormat="1" applyFont="1" applyBorder="1" applyAlignment="1">
      <alignment/>
    </xf>
    <xf numFmtId="3" fontId="36" fillId="0" borderId="41" xfId="0" applyNumberFormat="1" applyFont="1" applyBorder="1" applyAlignment="1">
      <alignment/>
    </xf>
    <xf numFmtId="0" fontId="40" fillId="0" borderId="23" xfId="0" applyFont="1" applyBorder="1" applyAlignment="1">
      <alignment vertical="center" wrapText="1"/>
    </xf>
    <xf numFmtId="3" fontId="36" fillId="0" borderId="23" xfId="0" applyNumberFormat="1" applyFont="1" applyBorder="1" applyAlignment="1">
      <alignment/>
    </xf>
    <xf numFmtId="3" fontId="36" fillId="0" borderId="19" xfId="0" applyNumberFormat="1" applyFont="1" applyBorder="1" applyAlignment="1">
      <alignment/>
    </xf>
    <xf numFmtId="3" fontId="36" fillId="0" borderId="51" xfId="0" applyNumberFormat="1" applyFont="1" applyBorder="1" applyAlignment="1">
      <alignment/>
    </xf>
    <xf numFmtId="0" fontId="38" fillId="0" borderId="28" xfId="0" applyFont="1" applyBorder="1" applyAlignment="1">
      <alignment vertical="center" wrapText="1"/>
    </xf>
    <xf numFmtId="0" fontId="46" fillId="0" borderId="21" xfId="0" applyFont="1" applyBorder="1" applyAlignment="1">
      <alignment vertical="center" wrapText="1"/>
    </xf>
    <xf numFmtId="10" fontId="21" fillId="0" borderId="13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3" fontId="45" fillId="0" borderId="14" xfId="0" applyNumberFormat="1" applyFont="1" applyBorder="1" applyAlignment="1">
      <alignment/>
    </xf>
    <xf numFmtId="0" fontId="38" fillId="0" borderId="1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3" fontId="45" fillId="0" borderId="15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3" fontId="45" fillId="0" borderId="30" xfId="0" applyNumberFormat="1" applyFont="1" applyBorder="1" applyAlignment="1">
      <alignment/>
    </xf>
    <xf numFmtId="0" fontId="38" fillId="33" borderId="23" xfId="0" applyFont="1" applyFill="1" applyBorder="1" applyAlignment="1">
      <alignment vertical="center" wrapText="1"/>
    </xf>
    <xf numFmtId="0" fontId="40" fillId="0" borderId="33" xfId="0" applyFont="1" applyBorder="1" applyAlignment="1">
      <alignment vertical="center" wrapText="1"/>
    </xf>
    <xf numFmtId="3" fontId="45" fillId="0" borderId="19" xfId="0" applyNumberFormat="1" applyFont="1" applyBorder="1" applyAlignment="1">
      <alignment/>
    </xf>
    <xf numFmtId="3" fontId="20" fillId="33" borderId="18" xfId="0" applyNumberFormat="1" applyFont="1" applyFill="1" applyBorder="1" applyAlignment="1">
      <alignment/>
    </xf>
    <xf numFmtId="3" fontId="36" fillId="0" borderId="10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3" fontId="45" fillId="0" borderId="29" xfId="0" applyNumberFormat="1" applyFont="1" applyBorder="1" applyAlignment="1">
      <alignment/>
    </xf>
    <xf numFmtId="3" fontId="45" fillId="0" borderId="43" xfId="0" applyNumberFormat="1" applyFont="1" applyBorder="1" applyAlignment="1">
      <alignment/>
    </xf>
    <xf numFmtId="3" fontId="45" fillId="0" borderId="16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45" fillId="0" borderId="27" xfId="0" applyNumberFormat="1" applyFont="1" applyBorder="1" applyAlignment="1">
      <alignment/>
    </xf>
    <xf numFmtId="0" fontId="23" fillId="0" borderId="51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1" xfId="0" applyFont="1" applyBorder="1" applyAlignment="1">
      <alignment/>
    </xf>
    <xf numFmtId="0" fontId="40" fillId="33" borderId="33" xfId="0" applyFont="1" applyFill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38" fillId="0" borderId="33" xfId="0" applyFont="1" applyBorder="1" applyAlignment="1">
      <alignment vertical="center" wrapText="1"/>
    </xf>
    <xf numFmtId="0" fontId="40" fillId="0" borderId="38" xfId="0" applyFont="1" applyBorder="1" applyAlignment="1">
      <alignment vertical="center" wrapText="1"/>
    </xf>
    <xf numFmtId="0" fontId="38" fillId="0" borderId="23" xfId="0" applyFont="1" applyBorder="1" applyAlignment="1">
      <alignment vertical="center" wrapText="1"/>
    </xf>
    <xf numFmtId="10" fontId="40" fillId="0" borderId="19" xfId="0" applyNumberFormat="1" applyFont="1" applyBorder="1" applyAlignment="1">
      <alignment/>
    </xf>
    <xf numFmtId="0" fontId="38" fillId="0" borderId="0" xfId="0" applyFont="1" applyBorder="1" applyAlignment="1">
      <alignment vertical="center" wrapText="1"/>
    </xf>
    <xf numFmtId="10" fontId="38" fillId="0" borderId="0" xfId="0" applyNumberFormat="1" applyFont="1" applyBorder="1" applyAlignment="1">
      <alignment/>
    </xf>
    <xf numFmtId="0" fontId="22" fillId="0" borderId="22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5" fillId="0" borderId="28" xfId="0" applyFont="1" applyBorder="1" applyAlignment="1">
      <alignment/>
    </xf>
    <xf numFmtId="0" fontId="42" fillId="0" borderId="0" xfId="0" applyFont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1" fillId="0" borderId="28" xfId="0" applyFont="1" applyBorder="1" applyAlignment="1">
      <alignment horizontal="center" vertical="center"/>
    </xf>
    <xf numFmtId="0" fontId="20" fillId="0" borderId="22" xfId="0" applyFont="1" applyBorder="1" applyAlignment="1">
      <alignment/>
    </xf>
    <xf numFmtId="164" fontId="20" fillId="0" borderId="22" xfId="40" applyNumberFormat="1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164" fontId="20" fillId="0" borderId="31" xfId="40" applyNumberFormat="1" applyFont="1" applyBorder="1" applyAlignment="1">
      <alignment horizontal="center" vertical="center"/>
    </xf>
    <xf numFmtId="0" fontId="21" fillId="0" borderId="0" xfId="0" applyFont="1" applyAlignment="1">
      <alignment horizontal="centerContinuous"/>
    </xf>
    <xf numFmtId="0" fontId="21" fillId="0" borderId="51" xfId="0" applyFont="1" applyBorder="1" applyAlignment="1">
      <alignment horizontal="centerContinuous"/>
    </xf>
    <xf numFmtId="0" fontId="21" fillId="0" borderId="17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30" xfId="0" applyFont="1" applyBorder="1" applyAlignment="1">
      <alignment horizontal="center" vertical="center" wrapText="1"/>
    </xf>
    <xf numFmtId="3" fontId="23" fillId="0" borderId="0" xfId="40" applyNumberFormat="1" applyFont="1" applyBorder="1" applyAlignment="1">
      <alignment horizontal="right" vertical="center"/>
    </xf>
    <xf numFmtId="0" fontId="21" fillId="0" borderId="25" xfId="0" applyFont="1" applyBorder="1" applyAlignment="1">
      <alignment horizontal="center" wrapText="1"/>
    </xf>
    <xf numFmtId="3" fontId="22" fillId="0" borderId="18" xfId="40" applyNumberFormat="1" applyFont="1" applyBorder="1" applyAlignment="1">
      <alignment horizontal="right" vertical="center"/>
    </xf>
    <xf numFmtId="3" fontId="20" fillId="0" borderId="24" xfId="40" applyNumberFormat="1" applyFont="1" applyBorder="1" applyAlignment="1">
      <alignment horizontal="right" vertical="center"/>
    </xf>
    <xf numFmtId="3" fontId="22" fillId="0" borderId="18" xfId="0" applyNumberFormat="1" applyFont="1" applyBorder="1" applyAlignment="1">
      <alignment horizontal="right"/>
    </xf>
    <xf numFmtId="3" fontId="20" fillId="0" borderId="37" xfId="40" applyNumberFormat="1" applyFont="1" applyBorder="1" applyAlignment="1">
      <alignment horizontal="right" vertical="center"/>
    </xf>
    <xf numFmtId="3" fontId="22" fillId="0" borderId="13" xfId="0" applyNumberFormat="1" applyFont="1" applyBorder="1" applyAlignment="1">
      <alignment horizontal="right"/>
    </xf>
    <xf numFmtId="3" fontId="22" fillId="0" borderId="11" xfId="40" applyNumberFormat="1" applyFont="1" applyBorder="1" applyAlignment="1">
      <alignment horizontal="right" vertical="center"/>
    </xf>
    <xf numFmtId="3" fontId="20" fillId="0" borderId="41" xfId="4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/>
    </xf>
    <xf numFmtId="0" fontId="23" fillId="0" borderId="12" xfId="0" applyFont="1" applyBorder="1" applyAlignment="1">
      <alignment vertical="center"/>
    </xf>
    <xf numFmtId="10" fontId="0" fillId="0" borderId="34" xfId="0" applyNumberFormat="1" applyBorder="1" applyAlignment="1">
      <alignment/>
    </xf>
    <xf numFmtId="0" fontId="0" fillId="0" borderId="38" xfId="0" applyBorder="1" applyAlignment="1">
      <alignment/>
    </xf>
    <xf numFmtId="0" fontId="42" fillId="0" borderId="18" xfId="0" applyFont="1" applyBorder="1" applyAlignment="1">
      <alignment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23" fillId="0" borderId="28" xfId="0" applyFont="1" applyBorder="1" applyAlignment="1">
      <alignment/>
    </xf>
    <xf numFmtId="0" fontId="22" fillId="0" borderId="26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2" fillId="0" borderId="21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vertical="center"/>
    </xf>
    <xf numFmtId="0" fontId="22" fillId="0" borderId="21" xfId="0" applyFont="1" applyBorder="1" applyAlignment="1">
      <alignment/>
    </xf>
    <xf numFmtId="3" fontId="20" fillId="0" borderId="10" xfId="40" applyNumberFormat="1" applyFont="1" applyBorder="1" applyAlignment="1">
      <alignment horizontal="right"/>
    </xf>
    <xf numFmtId="0" fontId="28" fillId="0" borderId="22" xfId="0" applyFont="1" applyBorder="1" applyAlignment="1">
      <alignment/>
    </xf>
    <xf numFmtId="3" fontId="22" fillId="0" borderId="10" xfId="40" applyNumberFormat="1" applyFont="1" applyBorder="1" applyAlignment="1">
      <alignment horizontal="right"/>
    </xf>
    <xf numFmtId="0" fontId="34" fillId="0" borderId="22" xfId="0" applyFont="1" applyBorder="1" applyAlignment="1">
      <alignment/>
    </xf>
    <xf numFmtId="3" fontId="50" fillId="0" borderId="10" xfId="40" applyNumberFormat="1" applyFont="1" applyBorder="1" applyAlignment="1">
      <alignment horizontal="right"/>
    </xf>
    <xf numFmtId="0" fontId="22" fillId="0" borderId="22" xfId="0" applyFont="1" applyBorder="1" applyAlignment="1">
      <alignment/>
    </xf>
    <xf numFmtId="3" fontId="22" fillId="0" borderId="13" xfId="40" applyNumberFormat="1" applyFont="1" applyBorder="1" applyAlignment="1">
      <alignment horizontal="right"/>
    </xf>
    <xf numFmtId="0" fontId="22" fillId="0" borderId="31" xfId="0" applyFont="1" applyBorder="1" applyAlignment="1">
      <alignment/>
    </xf>
    <xf numFmtId="3" fontId="22" fillId="0" borderId="16" xfId="40" applyNumberFormat="1" applyFont="1" applyBorder="1" applyAlignment="1">
      <alignment horizontal="right"/>
    </xf>
    <xf numFmtId="3" fontId="23" fillId="0" borderId="17" xfId="40" applyNumberFormat="1" applyFont="1" applyBorder="1" applyAlignment="1">
      <alignment horizontal="right"/>
    </xf>
    <xf numFmtId="0" fontId="23" fillId="0" borderId="26" xfId="0" applyFont="1" applyBorder="1" applyAlignment="1">
      <alignment/>
    </xf>
    <xf numFmtId="0" fontId="22" fillId="0" borderId="18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justify"/>
    </xf>
    <xf numFmtId="3" fontId="5" fillId="0" borderId="17" xfId="0" applyNumberFormat="1" applyFont="1" applyBorder="1" applyAlignment="1">
      <alignment horizontal="center" wrapText="1"/>
    </xf>
    <xf numFmtId="0" fontId="23" fillId="0" borderId="2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Continuous" vertical="center" wrapText="1"/>
    </xf>
    <xf numFmtId="0" fontId="37" fillId="0" borderId="12" xfId="0" applyFont="1" applyBorder="1" applyAlignment="1">
      <alignment horizontal="centerContinuous" vertical="center" wrapText="1"/>
    </xf>
    <xf numFmtId="0" fontId="21" fillId="0" borderId="12" xfId="0" applyFont="1" applyBorder="1" applyAlignment="1">
      <alignment horizontal="centerContinuous" vertical="center" wrapText="1"/>
    </xf>
    <xf numFmtId="0" fontId="20" fillId="0" borderId="31" xfId="0" applyFont="1" applyBorder="1" applyAlignment="1">
      <alignment horizontal="left" vertical="center"/>
    </xf>
    <xf numFmtId="0" fontId="21" fillId="0" borderId="28" xfId="0" applyFont="1" applyBorder="1" applyAlignment="1">
      <alignment vertical="center" wrapText="1"/>
    </xf>
    <xf numFmtId="3" fontId="22" fillId="0" borderId="14" xfId="0" applyNumberFormat="1" applyFont="1" applyBorder="1" applyAlignment="1">
      <alignment/>
    </xf>
    <xf numFmtId="0" fontId="21" fillId="0" borderId="13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30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48" fillId="0" borderId="21" xfId="0" applyFont="1" applyBorder="1" applyAlignment="1">
      <alignment vertical="center" wrapText="1"/>
    </xf>
    <xf numFmtId="3" fontId="21" fillId="0" borderId="23" xfId="40" applyNumberFormat="1" applyFont="1" applyBorder="1" applyAlignment="1">
      <alignment horizontal="right" vertical="center"/>
    </xf>
    <xf numFmtId="3" fontId="20" fillId="0" borderId="13" xfId="40" applyNumberFormat="1" applyFont="1" applyBorder="1" applyAlignment="1">
      <alignment horizontal="right" vertical="center"/>
    </xf>
    <xf numFmtId="0" fontId="42" fillId="0" borderId="0" xfId="0" applyFont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42" fillId="0" borderId="20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42" fillId="0" borderId="21" xfId="0" applyFont="1" applyBorder="1" applyAlignment="1">
      <alignment wrapText="1"/>
    </xf>
    <xf numFmtId="0" fontId="21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20" fillId="0" borderId="30" xfId="0" applyFont="1" applyFill="1" applyBorder="1" applyAlignment="1">
      <alignment/>
    </xf>
    <xf numFmtId="3" fontId="11" fillId="0" borderId="17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164" fontId="12" fillId="0" borderId="10" xfId="40" applyNumberFormat="1" applyFont="1" applyBorder="1" applyAlignment="1">
      <alignment horizontal="right"/>
    </xf>
    <xf numFmtId="0" fontId="42" fillId="0" borderId="19" xfId="0" applyFont="1" applyBorder="1" applyAlignment="1">
      <alignment vertical="center" wrapText="1"/>
    </xf>
    <xf numFmtId="3" fontId="21" fillId="0" borderId="28" xfId="0" applyNumberFormat="1" applyFont="1" applyBorder="1" applyAlignment="1">
      <alignment horizontal="right"/>
    </xf>
    <xf numFmtId="10" fontId="21" fillId="0" borderId="17" xfId="0" applyNumberFormat="1" applyFont="1" applyBorder="1" applyAlignment="1">
      <alignment horizontal="right"/>
    </xf>
    <xf numFmtId="3" fontId="20" fillId="0" borderId="21" xfId="0" applyNumberFormat="1" applyFont="1" applyBorder="1" applyAlignment="1">
      <alignment horizontal="right"/>
    </xf>
    <xf numFmtId="10" fontId="21" fillId="0" borderId="12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right"/>
    </xf>
    <xf numFmtId="10" fontId="20" fillId="0" borderId="13" xfId="0" applyNumberFormat="1" applyFont="1" applyBorder="1" applyAlignment="1">
      <alignment horizontal="right"/>
    </xf>
    <xf numFmtId="10" fontId="21" fillId="0" borderId="19" xfId="0" applyNumberFormat="1" applyFont="1" applyBorder="1" applyAlignment="1">
      <alignment horizontal="right"/>
    </xf>
    <xf numFmtId="0" fontId="21" fillId="0" borderId="19" xfId="0" applyFont="1" applyBorder="1" applyAlignment="1">
      <alignment/>
    </xf>
    <xf numFmtId="0" fontId="42" fillId="0" borderId="19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right"/>
    </xf>
    <xf numFmtId="10" fontId="20" fillId="0" borderId="15" xfId="0" applyNumberFormat="1" applyFont="1" applyBorder="1" applyAlignment="1">
      <alignment horizontal="right"/>
    </xf>
    <xf numFmtId="0" fontId="21" fillId="0" borderId="23" xfId="0" applyFont="1" applyBorder="1" applyAlignment="1">
      <alignment/>
    </xf>
    <xf numFmtId="3" fontId="20" fillId="0" borderId="19" xfId="0" applyNumberFormat="1" applyFont="1" applyBorder="1" applyAlignment="1">
      <alignment horizontal="right"/>
    </xf>
    <xf numFmtId="3" fontId="20" fillId="0" borderId="51" xfId="0" applyNumberFormat="1" applyFont="1" applyBorder="1" applyAlignment="1">
      <alignment horizontal="right"/>
    </xf>
    <xf numFmtId="10" fontId="20" fillId="0" borderId="19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21" fillId="0" borderId="17" xfId="0" applyFont="1" applyBorder="1" applyAlignment="1">
      <alignment vertical="center"/>
    </xf>
    <xf numFmtId="0" fontId="42" fillId="0" borderId="17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10" fontId="21" fillId="0" borderId="15" xfId="0" applyNumberFormat="1" applyFont="1" applyBorder="1" applyAlignment="1">
      <alignment horizontal="right"/>
    </xf>
    <xf numFmtId="10" fontId="21" fillId="0" borderId="16" xfId="0" applyNumberFormat="1" applyFont="1" applyBorder="1" applyAlignment="1">
      <alignment/>
    </xf>
    <xf numFmtId="10" fontId="20" fillId="0" borderId="59" xfId="0" applyNumberFormat="1" applyFont="1" applyBorder="1" applyAlignment="1">
      <alignment/>
    </xf>
    <xf numFmtId="0" fontId="23" fillId="0" borderId="19" xfId="0" applyFont="1" applyBorder="1" applyAlignment="1">
      <alignment vertical="center"/>
    </xf>
    <xf numFmtId="0" fontId="20" fillId="0" borderId="11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0" fillId="0" borderId="13" xfId="0" applyFont="1" applyFill="1" applyBorder="1" applyAlignment="1">
      <alignment/>
    </xf>
    <xf numFmtId="0" fontId="21" fillId="0" borderId="20" xfId="0" applyFont="1" applyBorder="1" applyAlignment="1">
      <alignment/>
    </xf>
    <xf numFmtId="0" fontId="21" fillId="33" borderId="33" xfId="0" applyFont="1" applyFill="1" applyBorder="1" applyAlignment="1">
      <alignment/>
    </xf>
    <xf numFmtId="0" fontId="21" fillId="0" borderId="28" xfId="0" applyFont="1" applyBorder="1" applyAlignment="1">
      <alignment/>
    </xf>
    <xf numFmtId="0" fontId="21" fillId="33" borderId="33" xfId="0" applyFont="1" applyFill="1" applyBorder="1" applyAlignment="1">
      <alignment/>
    </xf>
    <xf numFmtId="0" fontId="21" fillId="0" borderId="13" xfId="0" applyFont="1" applyBorder="1" applyAlignment="1">
      <alignment/>
    </xf>
    <xf numFmtId="0" fontId="21" fillId="33" borderId="28" xfId="0" applyFont="1" applyFill="1" applyBorder="1" applyAlignment="1">
      <alignment/>
    </xf>
    <xf numFmtId="3" fontId="20" fillId="0" borderId="60" xfId="0" applyNumberFormat="1" applyFont="1" applyBorder="1" applyAlignment="1">
      <alignment/>
    </xf>
    <xf numFmtId="3" fontId="20" fillId="0" borderId="50" xfId="0" applyNumberFormat="1" applyFont="1" applyBorder="1" applyAlignment="1">
      <alignment/>
    </xf>
    <xf numFmtId="3" fontId="20" fillId="0" borderId="57" xfId="0" applyNumberFormat="1" applyFont="1" applyBorder="1" applyAlignment="1">
      <alignment/>
    </xf>
    <xf numFmtId="3" fontId="20" fillId="0" borderId="61" xfId="0" applyNumberFormat="1" applyFont="1" applyBorder="1" applyAlignment="1">
      <alignment/>
    </xf>
    <xf numFmtId="3" fontId="20" fillId="0" borderId="53" xfId="0" applyNumberFormat="1" applyFont="1" applyBorder="1" applyAlignment="1">
      <alignment/>
    </xf>
    <xf numFmtId="3" fontId="20" fillId="0" borderId="45" xfId="0" applyNumberFormat="1" applyFont="1" applyBorder="1" applyAlignment="1">
      <alignment/>
    </xf>
    <xf numFmtId="3" fontId="20" fillId="0" borderId="13" xfId="0" applyNumberFormat="1" applyFont="1" applyFill="1" applyBorder="1" applyAlignment="1">
      <alignment/>
    </xf>
    <xf numFmtId="0" fontId="42" fillId="0" borderId="22" xfId="0" applyFont="1" applyBorder="1" applyAlignment="1">
      <alignment horizontal="left" vertical="center"/>
    </xf>
    <xf numFmtId="3" fontId="28" fillId="0" borderId="31" xfId="0" applyNumberFormat="1" applyFont="1" applyBorder="1" applyAlignment="1">
      <alignment horizontal="right" vertical="center" wrapText="1"/>
    </xf>
    <xf numFmtId="3" fontId="20" fillId="0" borderId="32" xfId="0" applyNumberFormat="1" applyFont="1" applyBorder="1" applyAlignment="1">
      <alignment horizontal="right" vertical="center"/>
    </xf>
    <xf numFmtId="3" fontId="28" fillId="0" borderId="35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right" vertical="center"/>
    </xf>
    <xf numFmtId="3" fontId="28" fillId="0" borderId="11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33" borderId="17" xfId="0" applyFont="1" applyFill="1" applyBorder="1" applyAlignment="1">
      <alignment vertical="center" wrapText="1"/>
    </xf>
    <xf numFmtId="0" fontId="21" fillId="33" borderId="30" xfId="0" applyFont="1" applyFill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1" fillId="0" borderId="33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33" borderId="28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42" fillId="0" borderId="21" xfId="0" applyFont="1" applyBorder="1" applyAlignment="1">
      <alignment horizontal="left"/>
    </xf>
    <xf numFmtId="0" fontId="42" fillId="0" borderId="30" xfId="0" applyFont="1" applyBorder="1" applyAlignment="1">
      <alignment vertical="center"/>
    </xf>
    <xf numFmtId="0" fontId="42" fillId="0" borderId="30" xfId="0" applyFont="1" applyBorder="1" applyAlignment="1">
      <alignment vertical="center" wrapText="1"/>
    </xf>
    <xf numFmtId="0" fontId="42" fillId="0" borderId="20" xfId="0" applyFont="1" applyBorder="1" applyAlignment="1">
      <alignment vertical="center"/>
    </xf>
    <xf numFmtId="0" fontId="38" fillId="33" borderId="12" xfId="0" applyFont="1" applyFill="1" applyBorder="1" applyAlignment="1">
      <alignment/>
    </xf>
    <xf numFmtId="0" fontId="40" fillId="0" borderId="10" xfId="0" applyFont="1" applyBorder="1" applyAlignment="1">
      <alignment/>
    </xf>
    <xf numFmtId="0" fontId="38" fillId="0" borderId="17" xfId="0" applyFont="1" applyBorder="1" applyAlignment="1">
      <alignment shrinkToFit="1"/>
    </xf>
    <xf numFmtId="0" fontId="38" fillId="33" borderId="17" xfId="0" applyFont="1" applyFill="1" applyBorder="1" applyAlignment="1">
      <alignment/>
    </xf>
    <xf numFmtId="0" fontId="40" fillId="0" borderId="13" xfId="0" applyFont="1" applyBorder="1" applyAlignment="1">
      <alignment shrinkToFit="1"/>
    </xf>
    <xf numFmtId="0" fontId="48" fillId="0" borderId="21" xfId="0" applyFont="1" applyBorder="1" applyAlignment="1">
      <alignment wrapText="1"/>
    </xf>
    <xf numFmtId="0" fontId="23" fillId="0" borderId="21" xfId="0" applyFont="1" applyBorder="1" applyAlignment="1">
      <alignment horizontal="centerContinuous" wrapText="1"/>
    </xf>
    <xf numFmtId="0" fontId="22" fillId="0" borderId="21" xfId="0" applyFont="1" applyBorder="1" applyAlignment="1">
      <alignment wrapText="1"/>
    </xf>
    <xf numFmtId="3" fontId="22" fillId="0" borderId="21" xfId="0" applyNumberFormat="1" applyFont="1" applyBorder="1" applyAlignment="1">
      <alignment horizontal="right" wrapText="1"/>
    </xf>
    <xf numFmtId="0" fontId="22" fillId="0" borderId="22" xfId="0" applyFont="1" applyBorder="1" applyAlignment="1">
      <alignment wrapText="1"/>
    </xf>
    <xf numFmtId="3" fontId="22" fillId="0" borderId="22" xfId="40" applyNumberFormat="1" applyFont="1" applyBorder="1" applyAlignment="1">
      <alignment/>
    </xf>
    <xf numFmtId="3" fontId="22" fillId="0" borderId="31" xfId="40" applyNumberFormat="1" applyFont="1" applyBorder="1" applyAlignment="1">
      <alignment/>
    </xf>
    <xf numFmtId="0" fontId="22" fillId="0" borderId="30" xfId="0" applyFont="1" applyBorder="1" applyAlignment="1">
      <alignment wrapText="1"/>
    </xf>
    <xf numFmtId="0" fontId="23" fillId="0" borderId="28" xfId="0" applyFont="1" applyBorder="1" applyAlignment="1">
      <alignment wrapText="1"/>
    </xf>
    <xf numFmtId="3" fontId="23" fillId="0" borderId="28" xfId="40" applyNumberFormat="1" applyFont="1" applyBorder="1" applyAlignment="1">
      <alignment/>
    </xf>
    <xf numFmtId="3" fontId="23" fillId="0" borderId="28" xfId="40" applyNumberFormat="1" applyFont="1" applyBorder="1" applyAlignment="1">
      <alignment horizontal="right"/>
    </xf>
    <xf numFmtId="3" fontId="22" fillId="0" borderId="21" xfId="40" applyNumberFormat="1" applyFont="1" applyBorder="1" applyAlignment="1">
      <alignment/>
    </xf>
    <xf numFmtId="0" fontId="48" fillId="0" borderId="22" xfId="0" applyFont="1" applyBorder="1" applyAlignment="1">
      <alignment wrapText="1"/>
    </xf>
    <xf numFmtId="3" fontId="51" fillId="0" borderId="22" xfId="40" applyNumberFormat="1" applyFont="1" applyBorder="1" applyAlignment="1">
      <alignment/>
    </xf>
    <xf numFmtId="3" fontId="22" fillId="0" borderId="41" xfId="0" applyNumberFormat="1" applyFont="1" applyBorder="1" applyAlignment="1">
      <alignment horizontal="right"/>
    </xf>
    <xf numFmtId="3" fontId="23" fillId="0" borderId="28" xfId="0" applyNumberFormat="1" applyFont="1" applyBorder="1" applyAlignment="1">
      <alignment/>
    </xf>
    <xf numFmtId="3" fontId="23" fillId="0" borderId="28" xfId="0" applyNumberFormat="1" applyFont="1" applyBorder="1" applyAlignment="1">
      <alignment horizontal="right"/>
    </xf>
    <xf numFmtId="3" fontId="22" fillId="0" borderId="37" xfId="0" applyNumberFormat="1" applyFont="1" applyBorder="1" applyAlignment="1">
      <alignment horizontal="right"/>
    </xf>
    <xf numFmtId="10" fontId="22" fillId="0" borderId="13" xfId="0" applyNumberFormat="1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0" fontId="22" fillId="0" borderId="10" xfId="0" applyFont="1" applyBorder="1" applyAlignment="1">
      <alignment/>
    </xf>
    <xf numFmtId="10" fontId="22" fillId="0" borderId="11" xfId="0" applyNumberFormat="1" applyFont="1" applyBorder="1" applyAlignment="1">
      <alignment/>
    </xf>
    <xf numFmtId="10" fontId="23" fillId="0" borderId="17" xfId="0" applyNumberFormat="1" applyFont="1" applyBorder="1" applyAlignment="1">
      <alignment/>
    </xf>
    <xf numFmtId="3" fontId="22" fillId="0" borderId="15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10" fontId="22" fillId="0" borderId="15" xfId="0" applyNumberFormat="1" applyFont="1" applyBorder="1" applyAlignment="1">
      <alignment/>
    </xf>
    <xf numFmtId="0" fontId="20" fillId="0" borderId="13" xfId="0" applyFont="1" applyFill="1" applyBorder="1" applyAlignment="1">
      <alignment/>
    </xf>
    <xf numFmtId="3" fontId="11" fillId="0" borderId="18" xfId="0" applyNumberFormat="1" applyFont="1" applyBorder="1" applyAlignment="1">
      <alignment horizontal="right" vertical="center"/>
    </xf>
    <xf numFmtId="0" fontId="20" fillId="0" borderId="52" xfId="0" applyFont="1" applyBorder="1" applyAlignment="1">
      <alignment/>
    </xf>
    <xf numFmtId="0" fontId="20" fillId="0" borderId="31" xfId="0" applyFont="1" applyBorder="1" applyAlignment="1">
      <alignment vertical="center"/>
    </xf>
    <xf numFmtId="3" fontId="20" fillId="0" borderId="11" xfId="40" applyNumberFormat="1" applyFont="1" applyBorder="1" applyAlignment="1">
      <alignment horizontal="right" vertical="center"/>
    </xf>
    <xf numFmtId="166" fontId="0" fillId="0" borderId="18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6" xfId="0" applyNumberFormat="1" applyBorder="1" applyAlignment="1">
      <alignment/>
    </xf>
    <xf numFmtId="165" fontId="23" fillId="0" borderId="17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/>
    </xf>
    <xf numFmtId="0" fontId="20" fillId="0" borderId="18" xfId="0" applyFont="1" applyBorder="1" applyAlignment="1">
      <alignment wrapText="1"/>
    </xf>
    <xf numFmtId="0" fontId="0" fillId="0" borderId="13" xfId="0" applyFont="1" applyBorder="1" applyAlignment="1">
      <alignment/>
    </xf>
    <xf numFmtId="3" fontId="21" fillId="0" borderId="18" xfId="40" applyNumberFormat="1" applyFont="1" applyBorder="1" applyAlignment="1">
      <alignment/>
    </xf>
    <xf numFmtId="3" fontId="12" fillId="0" borderId="16" xfId="0" applyNumberFormat="1" applyFont="1" applyBorder="1" applyAlignment="1">
      <alignment horizontal="right"/>
    </xf>
    <xf numFmtId="0" fontId="42" fillId="0" borderId="20" xfId="0" applyFont="1" applyBorder="1" applyAlignment="1">
      <alignment horizontal="left"/>
    </xf>
    <xf numFmtId="10" fontId="38" fillId="0" borderId="13" xfId="0" applyNumberFormat="1" applyFont="1" applyBorder="1" applyAlignment="1">
      <alignment/>
    </xf>
    <xf numFmtId="10" fontId="5" fillId="0" borderId="43" xfId="0" applyNumberFormat="1" applyFon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2" xfId="0" applyNumberFormat="1" applyBorder="1" applyAlignment="1">
      <alignment/>
    </xf>
    <xf numFmtId="166" fontId="0" fillId="0" borderId="49" xfId="0" applyNumberFormat="1" applyBorder="1" applyAlignment="1">
      <alignment/>
    </xf>
    <xf numFmtId="0" fontId="20" fillId="33" borderId="31" xfId="0" applyFont="1" applyFill="1" applyBorder="1" applyAlignment="1">
      <alignment wrapText="1" shrinkToFit="1"/>
    </xf>
    <xf numFmtId="0" fontId="20" fillId="33" borderId="31" xfId="0" applyFont="1" applyFill="1" applyBorder="1" applyAlignment="1">
      <alignment wrapText="1"/>
    </xf>
    <xf numFmtId="0" fontId="21" fillId="0" borderId="30" xfId="0" applyFont="1" applyBorder="1" applyAlignment="1">
      <alignment/>
    </xf>
    <xf numFmtId="0" fontId="20" fillId="0" borderId="28" xfId="0" applyFont="1" applyBorder="1" applyAlignment="1">
      <alignment/>
    </xf>
    <xf numFmtId="3" fontId="20" fillId="33" borderId="41" xfId="0" applyNumberFormat="1" applyFont="1" applyFill="1" applyBorder="1" applyAlignment="1">
      <alignment/>
    </xf>
    <xf numFmtId="3" fontId="20" fillId="0" borderId="62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vertical="center"/>
    </xf>
    <xf numFmtId="10" fontId="20" fillId="0" borderId="11" xfId="0" applyNumberFormat="1" applyFont="1" applyBorder="1" applyAlignment="1">
      <alignment horizontal="right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2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16" xfId="0" applyFont="1" applyFill="1" applyBorder="1" applyAlignment="1">
      <alignment/>
    </xf>
    <xf numFmtId="0" fontId="21" fillId="0" borderId="25" xfId="0" applyFont="1" applyBorder="1" applyAlignment="1">
      <alignment horizontal="center"/>
    </xf>
    <xf numFmtId="3" fontId="22" fillId="0" borderId="10" xfId="0" applyNumberFormat="1" applyFont="1" applyBorder="1" applyAlignment="1">
      <alignment vertical="center"/>
    </xf>
    <xf numFmtId="3" fontId="22" fillId="0" borderId="24" xfId="0" applyNumberFormat="1" applyFont="1" applyBorder="1" applyAlignment="1">
      <alignment vertical="center"/>
    </xf>
    <xf numFmtId="3" fontId="22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22" fillId="0" borderId="16" xfId="0" applyNumberFormat="1" applyFont="1" applyBorder="1" applyAlignment="1">
      <alignment vertical="center"/>
    </xf>
    <xf numFmtId="0" fontId="0" fillId="0" borderId="59" xfId="0" applyBorder="1" applyAlignment="1">
      <alignment/>
    </xf>
    <xf numFmtId="3" fontId="21" fillId="0" borderId="10" xfId="0" applyNumberFormat="1" applyFont="1" applyBorder="1" applyAlignment="1">
      <alignment/>
    </xf>
    <xf numFmtId="0" fontId="0" fillId="0" borderId="22" xfId="0" applyFont="1" applyBorder="1" applyAlignment="1">
      <alignment vertical="center" wrapText="1"/>
    </xf>
    <xf numFmtId="10" fontId="21" fillId="0" borderId="28" xfId="0" applyNumberFormat="1" applyFont="1" applyBorder="1" applyAlignment="1">
      <alignment/>
    </xf>
    <xf numFmtId="10" fontId="20" fillId="33" borderId="17" xfId="0" applyNumberFormat="1" applyFont="1" applyFill="1" applyBorder="1" applyAlignment="1">
      <alignment/>
    </xf>
    <xf numFmtId="10" fontId="20" fillId="33" borderId="10" xfId="0" applyNumberFormat="1" applyFont="1" applyFill="1" applyBorder="1" applyAlignment="1">
      <alignment/>
    </xf>
    <xf numFmtId="10" fontId="20" fillId="33" borderId="12" xfId="0" applyNumberFormat="1" applyFont="1" applyFill="1" applyBorder="1" applyAlignment="1">
      <alignment/>
    </xf>
    <xf numFmtId="3" fontId="12" fillId="0" borderId="34" xfId="0" applyNumberFormat="1" applyFont="1" applyBorder="1" applyAlignment="1">
      <alignment horizontal="right" vertical="center"/>
    </xf>
    <xf numFmtId="3" fontId="40" fillId="0" borderId="23" xfId="0" applyNumberFormat="1" applyFont="1" applyBorder="1" applyAlignment="1">
      <alignment/>
    </xf>
    <xf numFmtId="10" fontId="36" fillId="0" borderId="18" xfId="0" applyNumberFormat="1" applyFont="1" applyBorder="1" applyAlignment="1">
      <alignment/>
    </xf>
    <xf numFmtId="10" fontId="36" fillId="0" borderId="10" xfId="0" applyNumberFormat="1" applyFont="1" applyBorder="1" applyAlignment="1">
      <alignment/>
    </xf>
    <xf numFmtId="10" fontId="36" fillId="0" borderId="15" xfId="0" applyNumberFormat="1" applyFont="1" applyBorder="1" applyAlignment="1">
      <alignment/>
    </xf>
    <xf numFmtId="0" fontId="20" fillId="0" borderId="36" xfId="0" applyFont="1" applyBorder="1" applyAlignment="1">
      <alignment/>
    </xf>
    <xf numFmtId="10" fontId="20" fillId="0" borderId="11" xfId="0" applyNumberFormat="1" applyFont="1" applyBorder="1" applyAlignment="1">
      <alignment/>
    </xf>
    <xf numFmtId="0" fontId="37" fillId="0" borderId="0" xfId="0" applyFont="1" applyBorder="1" applyAlignment="1">
      <alignment/>
    </xf>
    <xf numFmtId="3" fontId="37" fillId="0" borderId="0" xfId="40" applyNumberFormat="1" applyFont="1" applyBorder="1" applyAlignment="1">
      <alignment/>
    </xf>
    <xf numFmtId="3" fontId="28" fillId="0" borderId="59" xfId="0" applyNumberFormat="1" applyFont="1" applyBorder="1" applyAlignment="1">
      <alignment/>
    </xf>
    <xf numFmtId="3" fontId="28" fillId="0" borderId="59" xfId="40" applyNumberFormat="1" applyFont="1" applyBorder="1" applyAlignment="1">
      <alignment/>
    </xf>
    <xf numFmtId="0" fontId="37" fillId="0" borderId="63" xfId="0" applyFont="1" applyBorder="1" applyAlignment="1">
      <alignment/>
    </xf>
    <xf numFmtId="3" fontId="37" fillId="0" borderId="63" xfId="40" applyNumberFormat="1" applyFont="1" applyBorder="1" applyAlignment="1">
      <alignment/>
    </xf>
    <xf numFmtId="3" fontId="37" fillId="0" borderId="64" xfId="40" applyNumberFormat="1" applyFont="1" applyBorder="1" applyAlignment="1">
      <alignment/>
    </xf>
    <xf numFmtId="0" fontId="21" fillId="0" borderId="65" xfId="0" applyFont="1" applyBorder="1" applyAlignment="1">
      <alignment/>
    </xf>
    <xf numFmtId="10" fontId="20" fillId="0" borderId="17" xfId="0" applyNumberFormat="1" applyFont="1" applyBorder="1" applyAlignment="1">
      <alignment horizontal="center" wrapText="1"/>
    </xf>
    <xf numFmtId="0" fontId="42" fillId="0" borderId="22" xfId="0" applyFont="1" applyBorder="1" applyAlignment="1">
      <alignment vertical="center"/>
    </xf>
    <xf numFmtId="164" fontId="21" fillId="0" borderId="28" xfId="40" applyNumberFormat="1" applyFont="1" applyBorder="1" applyAlignment="1">
      <alignment horizontal="center" vertical="center"/>
    </xf>
    <xf numFmtId="3" fontId="20" fillId="0" borderId="22" xfId="40" applyNumberFormat="1" applyFont="1" applyBorder="1" applyAlignment="1">
      <alignment horizontal="right" vertical="center"/>
    </xf>
    <xf numFmtId="3" fontId="20" fillId="0" borderId="21" xfId="40" applyNumberFormat="1" applyFont="1" applyBorder="1" applyAlignment="1">
      <alignment horizontal="right" vertical="center"/>
    </xf>
    <xf numFmtId="3" fontId="20" fillId="0" borderId="10" xfId="40" applyNumberFormat="1" applyFont="1" applyBorder="1" applyAlignment="1">
      <alignment horizontal="right" vertical="center"/>
    </xf>
    <xf numFmtId="3" fontId="20" fillId="0" borderId="14" xfId="40" applyNumberFormat="1" applyFont="1" applyBorder="1" applyAlignment="1">
      <alignment horizontal="right" vertical="center"/>
    </xf>
    <xf numFmtId="3" fontId="20" fillId="0" borderId="15" xfId="40" applyNumberFormat="1" applyFont="1" applyBorder="1" applyAlignment="1">
      <alignment horizontal="right" vertical="center"/>
    </xf>
    <xf numFmtId="3" fontId="20" fillId="0" borderId="30" xfId="40" applyNumberFormat="1" applyFont="1" applyBorder="1" applyAlignment="1">
      <alignment horizontal="right" vertical="center"/>
    </xf>
    <xf numFmtId="3" fontId="21" fillId="0" borderId="17" xfId="40" applyNumberFormat="1" applyFont="1" applyBorder="1" applyAlignment="1">
      <alignment horizontal="right" vertical="center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3" fontId="20" fillId="0" borderId="19" xfId="40" applyNumberFormat="1" applyFont="1" applyBorder="1" applyAlignment="1">
      <alignment horizontal="right" vertical="center"/>
    </xf>
    <xf numFmtId="3" fontId="21" fillId="0" borderId="26" xfId="40" applyNumberFormat="1" applyFont="1" applyBorder="1" applyAlignment="1">
      <alignment horizontal="right" vertical="center"/>
    </xf>
    <xf numFmtId="0" fontId="21" fillId="0" borderId="33" xfId="0" applyFont="1" applyBorder="1" applyAlignment="1">
      <alignment vertical="center"/>
    </xf>
    <xf numFmtId="0" fontId="20" fillId="0" borderId="66" xfId="0" applyFont="1" applyBorder="1" applyAlignment="1">
      <alignment/>
    </xf>
    <xf numFmtId="0" fontId="20" fillId="0" borderId="67" xfId="0" applyFont="1" applyBorder="1" applyAlignment="1">
      <alignment/>
    </xf>
    <xf numFmtId="0" fontId="21" fillId="0" borderId="68" xfId="0" applyFont="1" applyBorder="1" applyAlignment="1">
      <alignment/>
    </xf>
    <xf numFmtId="3" fontId="20" fillId="0" borderId="18" xfId="40" applyNumberFormat="1" applyFont="1" applyBorder="1" applyAlignment="1">
      <alignment horizontal="right" vertical="center"/>
    </xf>
    <xf numFmtId="3" fontId="20" fillId="0" borderId="69" xfId="0" applyNumberFormat="1" applyFont="1" applyBorder="1" applyAlignment="1">
      <alignment/>
    </xf>
    <xf numFmtId="3" fontId="20" fillId="0" borderId="70" xfId="0" applyNumberFormat="1" applyFont="1" applyBorder="1" applyAlignment="1">
      <alignment/>
    </xf>
    <xf numFmtId="3" fontId="20" fillId="0" borderId="71" xfId="0" applyNumberFormat="1" applyFont="1" applyBorder="1" applyAlignment="1">
      <alignment/>
    </xf>
    <xf numFmtId="3" fontId="21" fillId="34" borderId="72" xfId="0" applyNumberFormat="1" applyFont="1" applyFill="1" applyBorder="1" applyAlignment="1">
      <alignment/>
    </xf>
    <xf numFmtId="3" fontId="20" fillId="0" borderId="73" xfId="0" applyNumberFormat="1" applyFont="1" applyBorder="1" applyAlignment="1">
      <alignment/>
    </xf>
    <xf numFmtId="3" fontId="20" fillId="0" borderId="74" xfId="0" applyNumberFormat="1" applyFont="1" applyBorder="1" applyAlignment="1">
      <alignment/>
    </xf>
    <xf numFmtId="3" fontId="20" fillId="0" borderId="72" xfId="0" applyNumberFormat="1" applyFont="1" applyBorder="1" applyAlignment="1">
      <alignment/>
    </xf>
    <xf numFmtId="3" fontId="20" fillId="0" borderId="75" xfId="0" applyNumberFormat="1" applyFont="1" applyBorder="1" applyAlignment="1">
      <alignment/>
    </xf>
    <xf numFmtId="3" fontId="21" fillId="34" borderId="71" xfId="0" applyNumberFormat="1" applyFont="1" applyFill="1" applyBorder="1" applyAlignment="1">
      <alignment/>
    </xf>
    <xf numFmtId="10" fontId="20" fillId="0" borderId="34" xfId="0" applyNumberFormat="1" applyFont="1" applyBorder="1" applyAlignment="1">
      <alignment horizontal="center" wrapText="1"/>
    </xf>
    <xf numFmtId="10" fontId="20" fillId="0" borderId="32" xfId="0" applyNumberFormat="1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164" fontId="20" fillId="0" borderId="21" xfId="40" applyNumberFormat="1" applyFont="1" applyBorder="1" applyAlignment="1">
      <alignment horizontal="center" vertical="center"/>
    </xf>
    <xf numFmtId="164" fontId="20" fillId="0" borderId="19" xfId="40" applyNumberFormat="1" applyFont="1" applyBorder="1" applyAlignment="1">
      <alignment horizontal="center" vertical="center"/>
    </xf>
    <xf numFmtId="10" fontId="20" fillId="0" borderId="22" xfId="0" applyNumberFormat="1" applyFont="1" applyBorder="1" applyAlignment="1">
      <alignment/>
    </xf>
    <xf numFmtId="10" fontId="20" fillId="0" borderId="31" xfId="0" applyNumberFormat="1" applyFont="1" applyBorder="1" applyAlignment="1">
      <alignment/>
    </xf>
    <xf numFmtId="10" fontId="20" fillId="0" borderId="30" xfId="0" applyNumberFormat="1" applyFont="1" applyBorder="1" applyAlignment="1">
      <alignment/>
    </xf>
    <xf numFmtId="10" fontId="40" fillId="0" borderId="22" xfId="0" applyNumberFormat="1" applyFont="1" applyBorder="1" applyAlignment="1">
      <alignment/>
    </xf>
    <xf numFmtId="10" fontId="40" fillId="0" borderId="31" xfId="0" applyNumberFormat="1" applyFont="1" applyBorder="1" applyAlignment="1">
      <alignment/>
    </xf>
    <xf numFmtId="10" fontId="38" fillId="0" borderId="28" xfId="0" applyNumberFormat="1" applyFont="1" applyBorder="1" applyAlignment="1">
      <alignment/>
    </xf>
    <xf numFmtId="3" fontId="20" fillId="0" borderId="44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0" fontId="40" fillId="0" borderId="33" xfId="0" applyNumberFormat="1" applyFont="1" applyBorder="1" applyAlignment="1">
      <alignment/>
    </xf>
    <xf numFmtId="10" fontId="40" fillId="0" borderId="22" xfId="0" applyNumberFormat="1" applyFont="1" applyBorder="1" applyAlignment="1">
      <alignment/>
    </xf>
    <xf numFmtId="10" fontId="40" fillId="0" borderId="30" xfId="0" applyNumberFormat="1" applyFont="1" applyBorder="1" applyAlignment="1">
      <alignment/>
    </xf>
    <xf numFmtId="10" fontId="38" fillId="0" borderId="33" xfId="0" applyNumberFormat="1" applyFont="1" applyBorder="1" applyAlignment="1">
      <alignment/>
    </xf>
    <xf numFmtId="10" fontId="38" fillId="0" borderId="28" xfId="0" applyNumberFormat="1" applyFont="1" applyBorder="1" applyAlignment="1">
      <alignment/>
    </xf>
    <xf numFmtId="10" fontId="40" fillId="0" borderId="21" xfId="0" applyNumberFormat="1" applyFont="1" applyBorder="1" applyAlignment="1">
      <alignment/>
    </xf>
    <xf numFmtId="10" fontId="40" fillId="0" borderId="23" xfId="0" applyNumberFormat="1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3" fontId="20" fillId="0" borderId="54" xfId="0" applyNumberFormat="1" applyFont="1" applyBorder="1" applyAlignment="1">
      <alignment/>
    </xf>
    <xf numFmtId="3" fontId="20" fillId="0" borderId="46" xfId="0" applyNumberFormat="1" applyFont="1" applyBorder="1" applyAlignment="1">
      <alignment/>
    </xf>
    <xf numFmtId="3" fontId="20" fillId="0" borderId="48" xfId="0" applyNumberFormat="1" applyFont="1" applyBorder="1" applyAlignment="1">
      <alignment/>
    </xf>
    <xf numFmtId="0" fontId="46" fillId="0" borderId="20" xfId="0" applyFont="1" applyBorder="1" applyAlignment="1">
      <alignment wrapText="1"/>
    </xf>
    <xf numFmtId="3" fontId="40" fillId="0" borderId="18" xfId="0" applyNumberFormat="1" applyFont="1" applyBorder="1" applyAlignment="1">
      <alignment/>
    </xf>
    <xf numFmtId="10" fontId="40" fillId="0" borderId="18" xfId="0" applyNumberFormat="1" applyFont="1" applyBorder="1" applyAlignment="1">
      <alignment/>
    </xf>
    <xf numFmtId="3" fontId="38" fillId="0" borderId="0" xfId="0" applyNumberFormat="1" applyFont="1" applyBorder="1" applyAlignment="1">
      <alignment horizontal="right"/>
    </xf>
    <xf numFmtId="3" fontId="20" fillId="33" borderId="20" xfId="0" applyNumberFormat="1" applyFont="1" applyFill="1" applyBorder="1" applyAlignment="1">
      <alignment/>
    </xf>
    <xf numFmtId="3" fontId="20" fillId="33" borderId="21" xfId="0" applyNumberFormat="1" applyFont="1" applyFill="1" applyBorder="1" applyAlignment="1">
      <alignment/>
    </xf>
    <xf numFmtId="10" fontId="40" fillId="0" borderId="13" xfId="0" applyNumberFormat="1" applyFont="1" applyBorder="1" applyAlignment="1">
      <alignment/>
    </xf>
    <xf numFmtId="10" fontId="38" fillId="0" borderId="12" xfId="0" applyNumberFormat="1" applyFont="1" applyBorder="1" applyAlignment="1">
      <alignment/>
    </xf>
    <xf numFmtId="3" fontId="20" fillId="0" borderId="61" xfId="0" applyNumberFormat="1" applyFont="1" applyBorder="1" applyAlignment="1">
      <alignment/>
    </xf>
    <xf numFmtId="3" fontId="20" fillId="0" borderId="53" xfId="0" applyNumberFormat="1" applyFont="1" applyBorder="1" applyAlignment="1">
      <alignment/>
    </xf>
    <xf numFmtId="3" fontId="20" fillId="0" borderId="50" xfId="0" applyNumberFormat="1" applyFont="1" applyBorder="1" applyAlignment="1">
      <alignment/>
    </xf>
    <xf numFmtId="3" fontId="21" fillId="0" borderId="76" xfId="0" applyNumberFormat="1" applyFont="1" applyBorder="1" applyAlignment="1">
      <alignment/>
    </xf>
    <xf numFmtId="3" fontId="35" fillId="0" borderId="44" xfId="0" applyNumberFormat="1" applyFont="1" applyBorder="1" applyAlignment="1">
      <alignment/>
    </xf>
    <xf numFmtId="3" fontId="11" fillId="0" borderId="15" xfId="40" applyNumberFormat="1" applyFont="1" applyBorder="1" applyAlignment="1">
      <alignment horizontal="right"/>
    </xf>
    <xf numFmtId="3" fontId="11" fillId="0" borderId="0" xfId="40" applyNumberFormat="1" applyFont="1" applyBorder="1" applyAlignment="1">
      <alignment horizontal="right"/>
    </xf>
    <xf numFmtId="10" fontId="21" fillId="0" borderId="27" xfId="0" applyNumberFormat="1" applyFont="1" applyBorder="1" applyAlignment="1">
      <alignment/>
    </xf>
    <xf numFmtId="3" fontId="11" fillId="0" borderId="13" xfId="40" applyNumberFormat="1" applyFont="1" applyBorder="1" applyAlignment="1">
      <alignment horizontal="right"/>
    </xf>
    <xf numFmtId="3" fontId="11" fillId="0" borderId="17" xfId="40" applyNumberFormat="1" applyFont="1" applyBorder="1" applyAlignment="1">
      <alignment horizontal="right"/>
    </xf>
    <xf numFmtId="3" fontId="12" fillId="0" borderId="0" xfId="40" applyNumberFormat="1" applyFont="1" applyBorder="1" applyAlignment="1">
      <alignment horizontal="right"/>
    </xf>
    <xf numFmtId="3" fontId="12" fillId="0" borderId="15" xfId="40" applyNumberFormat="1" applyFont="1" applyBorder="1" applyAlignment="1">
      <alignment horizontal="right"/>
    </xf>
    <xf numFmtId="0" fontId="35" fillId="0" borderId="28" xfId="0" applyFont="1" applyBorder="1" applyAlignment="1">
      <alignment vertical="center"/>
    </xf>
    <xf numFmtId="3" fontId="12" fillId="0" borderId="15" xfId="40" applyNumberFormat="1" applyFont="1" applyBorder="1" applyAlignment="1">
      <alignment horizontal="right"/>
    </xf>
    <xf numFmtId="0" fontId="10" fillId="0" borderId="23" xfId="0" applyFont="1" applyBorder="1" applyAlignment="1">
      <alignment vertical="center" wrapText="1"/>
    </xf>
    <xf numFmtId="3" fontId="0" fillId="0" borderId="11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5" fillId="0" borderId="26" xfId="0" applyNumberFormat="1" applyFont="1" applyBorder="1" applyAlignment="1">
      <alignment/>
    </xf>
    <xf numFmtId="0" fontId="12" fillId="0" borderId="22" xfId="0" applyFont="1" applyBorder="1" applyAlignment="1">
      <alignment horizontal="left" vertical="center" wrapText="1"/>
    </xf>
    <xf numFmtId="3" fontId="12" fillId="0" borderId="13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vertical="center"/>
    </xf>
    <xf numFmtId="3" fontId="12" fillId="0" borderId="37" xfId="0" applyNumberFormat="1" applyFont="1" applyBorder="1" applyAlignment="1">
      <alignment vertical="center"/>
    </xf>
    <xf numFmtId="10" fontId="12" fillId="0" borderId="13" xfId="0" applyNumberFormat="1" applyFont="1" applyBorder="1" applyAlignment="1">
      <alignment horizontal="right" vertical="center"/>
    </xf>
    <xf numFmtId="3" fontId="20" fillId="0" borderId="57" xfId="0" applyNumberFormat="1" applyFont="1" applyBorder="1" applyAlignment="1">
      <alignment/>
    </xf>
    <xf numFmtId="0" fontId="35" fillId="0" borderId="20" xfId="0" applyFont="1" applyBorder="1" applyAlignment="1">
      <alignment wrapText="1"/>
    </xf>
    <xf numFmtId="3" fontId="21" fillId="0" borderId="20" xfId="0" applyNumberFormat="1" applyFont="1" applyBorder="1" applyAlignment="1">
      <alignment/>
    </xf>
    <xf numFmtId="10" fontId="40" fillId="33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10" fontId="40" fillId="0" borderId="31" xfId="0" applyNumberFormat="1" applyFont="1" applyBorder="1" applyAlignment="1">
      <alignment/>
    </xf>
    <xf numFmtId="10" fontId="38" fillId="0" borderId="17" xfId="0" applyNumberFormat="1" applyFont="1" applyBorder="1" applyAlignment="1">
      <alignment/>
    </xf>
    <xf numFmtId="10" fontId="40" fillId="0" borderId="38" xfId="0" applyNumberFormat="1" applyFont="1" applyBorder="1" applyAlignment="1">
      <alignment/>
    </xf>
    <xf numFmtId="3" fontId="20" fillId="0" borderId="65" xfId="0" applyNumberFormat="1" applyFont="1" applyBorder="1" applyAlignment="1">
      <alignment/>
    </xf>
    <xf numFmtId="10" fontId="40" fillId="0" borderId="10" xfId="0" applyNumberFormat="1" applyFont="1" applyBorder="1" applyAlignment="1">
      <alignment/>
    </xf>
    <xf numFmtId="16" fontId="36" fillId="0" borderId="30" xfId="0" applyNumberFormat="1" applyFont="1" applyBorder="1" applyAlignment="1">
      <alignment wrapText="1"/>
    </xf>
    <xf numFmtId="3" fontId="12" fillId="0" borderId="30" xfId="40" applyNumberFormat="1" applyFont="1" applyBorder="1" applyAlignment="1">
      <alignment/>
    </xf>
    <xf numFmtId="0" fontId="5" fillId="0" borderId="0" xfId="0" applyFont="1" applyAlignment="1">
      <alignment/>
    </xf>
    <xf numFmtId="3" fontId="38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20" fillId="0" borderId="35" xfId="0" applyFont="1" applyBorder="1" applyAlignment="1">
      <alignment/>
    </xf>
    <xf numFmtId="0" fontId="23" fillId="0" borderId="33" xfId="0" applyFont="1" applyBorder="1" applyAlignment="1">
      <alignment horizontal="center"/>
    </xf>
    <xf numFmtId="0" fontId="21" fillId="0" borderId="22" xfId="0" applyFont="1" applyBorder="1" applyAlignment="1">
      <alignment wrapText="1"/>
    </xf>
    <xf numFmtId="0" fontId="36" fillId="0" borderId="31" xfId="0" applyFont="1" applyBorder="1" applyAlignment="1">
      <alignment/>
    </xf>
    <xf numFmtId="0" fontId="21" fillId="0" borderId="21" xfId="0" applyFont="1" applyBorder="1" applyAlignment="1">
      <alignment wrapText="1"/>
    </xf>
    <xf numFmtId="0" fontId="21" fillId="0" borderId="39" xfId="0" applyFont="1" applyBorder="1" applyAlignment="1">
      <alignment horizontal="center" vertical="center" wrapText="1"/>
    </xf>
    <xf numFmtId="10" fontId="20" fillId="33" borderId="26" xfId="0" applyNumberFormat="1" applyFont="1" applyFill="1" applyBorder="1" applyAlignment="1">
      <alignment/>
    </xf>
    <xf numFmtId="10" fontId="20" fillId="33" borderId="17" xfId="0" applyNumberFormat="1" applyFont="1" applyFill="1" applyBorder="1" applyAlignment="1">
      <alignment/>
    </xf>
    <xf numFmtId="0" fontId="20" fillId="0" borderId="25" xfId="0" applyFont="1" applyBorder="1" applyAlignment="1">
      <alignment/>
    </xf>
    <xf numFmtId="3" fontId="20" fillId="0" borderId="17" xfId="0" applyNumberFormat="1" applyFont="1" applyBorder="1" applyAlignment="1">
      <alignment/>
    </xf>
    <xf numFmtId="10" fontId="20" fillId="33" borderId="11" xfId="0" applyNumberFormat="1" applyFont="1" applyFill="1" applyBorder="1" applyAlignment="1">
      <alignment/>
    </xf>
    <xf numFmtId="10" fontId="20" fillId="33" borderId="35" xfId="0" applyNumberFormat="1" applyFont="1" applyFill="1" applyBorder="1" applyAlignment="1">
      <alignment/>
    </xf>
    <xf numFmtId="0" fontId="42" fillId="0" borderId="20" xfId="0" applyFont="1" applyBorder="1" applyAlignment="1">
      <alignment/>
    </xf>
    <xf numFmtId="0" fontId="42" fillId="0" borderId="22" xfId="0" applyFont="1" applyBorder="1" applyAlignment="1">
      <alignment/>
    </xf>
    <xf numFmtId="10" fontId="40" fillId="0" borderId="29" xfId="0" applyNumberFormat="1" applyFont="1" applyBorder="1" applyAlignment="1">
      <alignment/>
    </xf>
    <xf numFmtId="0" fontId="21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/>
    </xf>
    <xf numFmtId="0" fontId="36" fillId="0" borderId="22" xfId="0" applyFont="1" applyFill="1" applyBorder="1" applyAlignment="1">
      <alignment wrapText="1"/>
    </xf>
    <xf numFmtId="10" fontId="21" fillId="0" borderId="32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5" fillId="0" borderId="19" xfId="0" applyFont="1" applyBorder="1" applyAlignment="1">
      <alignment/>
    </xf>
    <xf numFmtId="10" fontId="12" fillId="0" borderId="18" xfId="0" applyNumberFormat="1" applyFont="1" applyBorder="1" applyAlignment="1">
      <alignment horizontal="right" vertical="center"/>
    </xf>
    <xf numFmtId="10" fontId="35" fillId="0" borderId="17" xfId="0" applyNumberFormat="1" applyFont="1" applyBorder="1" applyAlignment="1">
      <alignment/>
    </xf>
    <xf numFmtId="3" fontId="20" fillId="0" borderId="36" xfId="0" applyNumberFormat="1" applyFont="1" applyBorder="1" applyAlignment="1">
      <alignment/>
    </xf>
    <xf numFmtId="3" fontId="21" fillId="0" borderId="77" xfId="0" applyNumberFormat="1" applyFont="1" applyBorder="1" applyAlignment="1">
      <alignment/>
    </xf>
    <xf numFmtId="0" fontId="23" fillId="0" borderId="17" xfId="0" applyFont="1" applyBorder="1" applyAlignment="1">
      <alignment/>
    </xf>
    <xf numFmtId="10" fontId="40" fillId="0" borderId="12" xfId="0" applyNumberFormat="1" applyFont="1" applyBorder="1" applyAlignment="1">
      <alignment/>
    </xf>
    <xf numFmtId="10" fontId="40" fillId="0" borderId="15" xfId="0" applyNumberFormat="1" applyFont="1" applyBorder="1" applyAlignment="1">
      <alignment/>
    </xf>
    <xf numFmtId="10" fontId="20" fillId="0" borderId="18" xfId="0" applyNumberFormat="1" applyFont="1" applyBorder="1" applyAlignment="1">
      <alignment/>
    </xf>
    <xf numFmtId="10" fontId="20" fillId="0" borderId="13" xfId="0" applyNumberFormat="1" applyFont="1" applyBorder="1" applyAlignment="1">
      <alignment/>
    </xf>
    <xf numFmtId="10" fontId="20" fillId="0" borderId="15" xfId="0" applyNumberFormat="1" applyFont="1" applyBorder="1" applyAlignment="1">
      <alignment/>
    </xf>
    <xf numFmtId="10" fontId="20" fillId="0" borderId="10" xfId="0" applyNumberFormat="1" applyFont="1" applyBorder="1" applyAlignment="1">
      <alignment/>
    </xf>
    <xf numFmtId="0" fontId="20" fillId="0" borderId="42" xfId="0" applyFont="1" applyBorder="1" applyAlignment="1">
      <alignment/>
    </xf>
    <xf numFmtId="3" fontId="21" fillId="0" borderId="77" xfId="0" applyNumberFormat="1" applyFont="1" applyBorder="1" applyAlignment="1">
      <alignment/>
    </xf>
    <xf numFmtId="0" fontId="20" fillId="0" borderId="55" xfId="0" applyFont="1" applyBorder="1" applyAlignment="1">
      <alignment/>
    </xf>
    <xf numFmtId="0" fontId="20" fillId="0" borderId="56" xfId="0" applyFont="1" applyBorder="1" applyAlignment="1">
      <alignment/>
    </xf>
    <xf numFmtId="3" fontId="35" fillId="0" borderId="28" xfId="0" applyNumberFormat="1" applyFont="1" applyBorder="1" applyAlignment="1">
      <alignment/>
    </xf>
    <xf numFmtId="10" fontId="20" fillId="0" borderId="12" xfId="0" applyNumberFormat="1" applyFont="1" applyBorder="1" applyAlignment="1">
      <alignment/>
    </xf>
    <xf numFmtId="10" fontId="21" fillId="0" borderId="10" xfId="0" applyNumberFormat="1" applyFont="1" applyBorder="1" applyAlignment="1">
      <alignment/>
    </xf>
    <xf numFmtId="0" fontId="10" fillId="0" borderId="23" xfId="0" applyFont="1" applyBorder="1" applyAlignment="1">
      <alignment vertical="center"/>
    </xf>
    <xf numFmtId="3" fontId="21" fillId="0" borderId="19" xfId="40" applyNumberFormat="1" applyFont="1" applyBorder="1" applyAlignment="1">
      <alignment horizontal="right" vertical="center"/>
    </xf>
    <xf numFmtId="0" fontId="20" fillId="0" borderId="43" xfId="0" applyFont="1" applyBorder="1" applyAlignment="1">
      <alignment/>
    </xf>
    <xf numFmtId="3" fontId="21" fillId="0" borderId="24" xfId="40" applyNumberFormat="1" applyFont="1" applyBorder="1" applyAlignment="1">
      <alignment horizontal="right"/>
    </xf>
    <xf numFmtId="3" fontId="20" fillId="0" borderId="41" xfId="40" applyNumberFormat="1" applyFont="1" applyBorder="1" applyAlignment="1">
      <alignment horizontal="right"/>
    </xf>
    <xf numFmtId="3" fontId="21" fillId="0" borderId="42" xfId="40" applyNumberFormat="1" applyFont="1" applyBorder="1" applyAlignment="1">
      <alignment horizontal="right"/>
    </xf>
    <xf numFmtId="3" fontId="21" fillId="0" borderId="36" xfId="40" applyNumberFormat="1" applyFont="1" applyBorder="1" applyAlignment="1">
      <alignment horizontal="right"/>
    </xf>
    <xf numFmtId="3" fontId="20" fillId="0" borderId="22" xfId="40" applyNumberFormat="1" applyFont="1" applyBorder="1" applyAlignment="1">
      <alignment horizontal="right"/>
    </xf>
    <xf numFmtId="3" fontId="20" fillId="0" borderId="21" xfId="40" applyNumberFormat="1" applyFont="1" applyBorder="1" applyAlignment="1">
      <alignment horizontal="right"/>
    </xf>
    <xf numFmtId="3" fontId="20" fillId="0" borderId="30" xfId="40" applyNumberFormat="1" applyFont="1" applyBorder="1" applyAlignment="1">
      <alignment horizontal="right"/>
    </xf>
    <xf numFmtId="10" fontId="21" fillId="0" borderId="34" xfId="0" applyNumberFormat="1" applyFont="1" applyBorder="1" applyAlignment="1">
      <alignment/>
    </xf>
    <xf numFmtId="10" fontId="21" fillId="0" borderId="29" xfId="0" applyNumberFormat="1" applyFont="1" applyBorder="1" applyAlignment="1">
      <alignment/>
    </xf>
    <xf numFmtId="3" fontId="21" fillId="0" borderId="18" xfId="40" applyNumberFormat="1" applyFont="1" applyBorder="1" applyAlignment="1">
      <alignment horizontal="right"/>
    </xf>
    <xf numFmtId="3" fontId="20" fillId="0" borderId="15" xfId="40" applyNumberFormat="1" applyFont="1" applyBorder="1" applyAlignment="1">
      <alignment horizontal="right"/>
    </xf>
    <xf numFmtId="3" fontId="20" fillId="0" borderId="11" xfId="40" applyNumberFormat="1" applyFont="1" applyBorder="1" applyAlignment="1">
      <alignment horizontal="right"/>
    </xf>
    <xf numFmtId="3" fontId="21" fillId="0" borderId="10" xfId="40" applyNumberFormat="1" applyFont="1" applyBorder="1" applyAlignment="1">
      <alignment horizontal="right"/>
    </xf>
    <xf numFmtId="3" fontId="21" fillId="0" borderId="13" xfId="40" applyNumberFormat="1" applyFont="1" applyBorder="1" applyAlignment="1">
      <alignment horizontal="right"/>
    </xf>
    <xf numFmtId="3" fontId="20" fillId="0" borderId="13" xfId="40" applyNumberFormat="1" applyFont="1" applyBorder="1" applyAlignment="1">
      <alignment horizontal="right"/>
    </xf>
    <xf numFmtId="3" fontId="21" fillId="0" borderId="13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3" fontId="0" fillId="0" borderId="22" xfId="0" applyNumberFormat="1" applyBorder="1" applyAlignment="1">
      <alignment/>
    </xf>
    <xf numFmtId="3" fontId="36" fillId="0" borderId="21" xfId="0" applyNumberFormat="1" applyFont="1" applyBorder="1" applyAlignment="1">
      <alignment/>
    </xf>
    <xf numFmtId="3" fontId="36" fillId="0" borderId="29" xfId="0" applyNumberFormat="1" applyFont="1" applyFill="1" applyBorder="1" applyAlignment="1">
      <alignment/>
    </xf>
    <xf numFmtId="3" fontId="36" fillId="0" borderId="32" xfId="0" applyNumberFormat="1" applyFont="1" applyFill="1" applyBorder="1" applyAlignment="1">
      <alignment/>
    </xf>
    <xf numFmtId="3" fontId="36" fillId="0" borderId="43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3" fontId="12" fillId="0" borderId="0" xfId="4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3" fontId="11" fillId="0" borderId="0" xfId="4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38" fillId="0" borderId="12" xfId="0" applyFont="1" applyBorder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0" fontId="0" fillId="0" borderId="78" xfId="0" applyBorder="1" applyAlignment="1">
      <alignment/>
    </xf>
    <xf numFmtId="3" fontId="0" fillId="0" borderId="79" xfId="0" applyNumberFormat="1" applyBorder="1" applyAlignment="1">
      <alignment/>
    </xf>
    <xf numFmtId="3" fontId="0" fillId="0" borderId="80" xfId="0" applyNumberFormat="1" applyBorder="1" applyAlignment="1">
      <alignment/>
    </xf>
    <xf numFmtId="3" fontId="11" fillId="0" borderId="80" xfId="0" applyNumberFormat="1" applyFont="1" applyBorder="1" applyAlignment="1">
      <alignment/>
    </xf>
    <xf numFmtId="0" fontId="11" fillId="0" borderId="80" xfId="0" applyFont="1" applyBorder="1" applyAlignment="1">
      <alignment/>
    </xf>
    <xf numFmtId="0" fontId="11" fillId="0" borderId="80" xfId="0" applyFont="1" applyBorder="1" applyAlignment="1">
      <alignment horizontal="center" wrapText="1"/>
    </xf>
    <xf numFmtId="0" fontId="11" fillId="0" borderId="80" xfId="0" applyFont="1" applyBorder="1" applyAlignment="1">
      <alignment horizontal="center" vertical="center" wrapText="1"/>
    </xf>
    <xf numFmtId="0" fontId="0" fillId="0" borderId="81" xfId="0" applyBorder="1" applyAlignment="1">
      <alignment/>
    </xf>
    <xf numFmtId="0" fontId="0" fillId="0" borderId="80" xfId="0" applyFont="1" applyBorder="1" applyAlignment="1">
      <alignment/>
    </xf>
    <xf numFmtId="3" fontId="0" fillId="0" borderId="80" xfId="0" applyNumberFormat="1" applyBorder="1" applyAlignment="1">
      <alignment/>
    </xf>
    <xf numFmtId="3" fontId="0" fillId="0" borderId="79" xfId="0" applyNumberFormat="1" applyBorder="1" applyAlignment="1">
      <alignment/>
    </xf>
    <xf numFmtId="0" fontId="0" fillId="0" borderId="80" xfId="0" applyFont="1" applyBorder="1" applyAlignment="1">
      <alignment wrapText="1"/>
    </xf>
    <xf numFmtId="0" fontId="0" fillId="0" borderId="80" xfId="0" applyBorder="1" applyAlignment="1">
      <alignment/>
    </xf>
    <xf numFmtId="0" fontId="11" fillId="0" borderId="82" xfId="0" applyFont="1" applyBorder="1" applyAlignment="1">
      <alignment/>
    </xf>
    <xf numFmtId="3" fontId="11" fillId="0" borderId="82" xfId="0" applyNumberFormat="1" applyFont="1" applyBorder="1" applyAlignment="1">
      <alignment/>
    </xf>
    <xf numFmtId="0" fontId="18" fillId="0" borderId="80" xfId="0" applyFont="1" applyBorder="1" applyAlignment="1">
      <alignment/>
    </xf>
    <xf numFmtId="3" fontId="11" fillId="0" borderId="79" xfId="0" applyNumberFormat="1" applyFont="1" applyBorder="1" applyAlignment="1">
      <alignment/>
    </xf>
    <xf numFmtId="3" fontId="11" fillId="0" borderId="79" xfId="0" applyNumberFormat="1" applyFont="1" applyBorder="1" applyAlignment="1">
      <alignment/>
    </xf>
    <xf numFmtId="0" fontId="11" fillId="0" borderId="83" xfId="0" applyFont="1" applyBorder="1" applyAlignment="1">
      <alignment horizontal="center"/>
    </xf>
    <xf numFmtId="0" fontId="11" fillId="0" borderId="84" xfId="0" applyFont="1" applyBorder="1" applyAlignment="1">
      <alignment horizontal="center"/>
    </xf>
    <xf numFmtId="3" fontId="0" fillId="0" borderId="85" xfId="0" applyNumberFormat="1" applyBorder="1" applyAlignment="1">
      <alignment/>
    </xf>
    <xf numFmtId="3" fontId="0" fillId="0" borderId="86" xfId="0" applyNumberFormat="1" applyBorder="1" applyAlignment="1">
      <alignment/>
    </xf>
    <xf numFmtId="3" fontId="21" fillId="0" borderId="13" xfId="40" applyNumberFormat="1" applyFont="1" applyBorder="1" applyAlignment="1">
      <alignment/>
    </xf>
    <xf numFmtId="3" fontId="20" fillId="0" borderId="37" xfId="40" applyNumberFormat="1" applyFont="1" applyBorder="1" applyAlignment="1">
      <alignment horizontal="right"/>
    </xf>
    <xf numFmtId="3" fontId="21" fillId="0" borderId="29" xfId="0" applyNumberFormat="1" applyFont="1" applyBorder="1" applyAlignment="1">
      <alignment/>
    </xf>
    <xf numFmtId="3" fontId="28" fillId="0" borderId="36" xfId="40" applyNumberFormat="1" applyFont="1" applyBorder="1" applyAlignment="1">
      <alignment/>
    </xf>
    <xf numFmtId="0" fontId="21" fillId="0" borderId="47" xfId="0" applyFont="1" applyBorder="1" applyAlignment="1">
      <alignment horizontal="center"/>
    </xf>
    <xf numFmtId="3" fontId="28" fillId="0" borderId="36" xfId="0" applyNumberFormat="1" applyFont="1" applyBorder="1" applyAlignment="1">
      <alignment/>
    </xf>
    <xf numFmtId="0" fontId="37" fillId="0" borderId="87" xfId="0" applyFont="1" applyBorder="1" applyAlignment="1">
      <alignment/>
    </xf>
    <xf numFmtId="0" fontId="37" fillId="0" borderId="88" xfId="0" applyFont="1" applyBorder="1" applyAlignment="1">
      <alignment/>
    </xf>
    <xf numFmtId="3" fontId="37" fillId="0" borderId="88" xfId="40" applyNumberFormat="1" applyFont="1" applyBorder="1" applyAlignment="1">
      <alignment/>
    </xf>
    <xf numFmtId="3" fontId="37" fillId="0" borderId="89" xfId="40" applyNumberFormat="1" applyFont="1" applyBorder="1" applyAlignment="1">
      <alignment/>
    </xf>
    <xf numFmtId="3" fontId="28" fillId="0" borderId="90" xfId="40" applyNumberFormat="1" applyFont="1" applyBorder="1" applyAlignment="1">
      <alignment/>
    </xf>
    <xf numFmtId="3" fontId="21" fillId="0" borderId="63" xfId="40" applyNumberFormat="1" applyFont="1" applyBorder="1" applyAlignment="1">
      <alignment/>
    </xf>
    <xf numFmtId="3" fontId="21" fillId="0" borderId="88" xfId="40" applyNumberFormat="1" applyFont="1" applyBorder="1" applyAlignment="1">
      <alignment/>
    </xf>
    <xf numFmtId="3" fontId="28" fillId="0" borderId="37" xfId="40" applyNumberFormat="1" applyFont="1" applyBorder="1" applyAlignment="1">
      <alignment/>
    </xf>
    <xf numFmtId="3" fontId="21" fillId="0" borderId="91" xfId="40" applyNumberFormat="1" applyFont="1" applyBorder="1" applyAlignment="1">
      <alignment/>
    </xf>
    <xf numFmtId="3" fontId="11" fillId="0" borderId="19" xfId="40" applyNumberFormat="1" applyFont="1" applyBorder="1" applyAlignment="1">
      <alignment horizontal="right"/>
    </xf>
    <xf numFmtId="0" fontId="42" fillId="0" borderId="21" xfId="0" applyFont="1" applyBorder="1" applyAlignment="1">
      <alignment/>
    </xf>
    <xf numFmtId="3" fontId="12" fillId="0" borderId="15" xfId="40" applyNumberFormat="1" applyFont="1" applyBorder="1" applyAlignment="1">
      <alignment/>
    </xf>
    <xf numFmtId="0" fontId="36" fillId="0" borderId="54" xfId="0" applyFont="1" applyBorder="1" applyAlignment="1">
      <alignment/>
    </xf>
    <xf numFmtId="0" fontId="21" fillId="0" borderId="47" xfId="0" applyFont="1" applyBorder="1" applyAlignment="1">
      <alignment horizontal="centerContinuous"/>
    </xf>
    <xf numFmtId="0" fontId="36" fillId="0" borderId="46" xfId="0" applyFont="1" applyBorder="1" applyAlignment="1">
      <alignment/>
    </xf>
    <xf numFmtId="3" fontId="52" fillId="0" borderId="92" xfId="0" applyNumberFormat="1" applyFont="1" applyBorder="1" applyAlignment="1">
      <alignment/>
    </xf>
    <xf numFmtId="3" fontId="52" fillId="0" borderId="92" xfId="0" applyNumberFormat="1" applyFont="1" applyBorder="1" applyAlignment="1">
      <alignment horizontal="right"/>
    </xf>
    <xf numFmtId="0" fontId="36" fillId="0" borderId="47" xfId="0" applyFont="1" applyBorder="1" applyAlignment="1">
      <alignment/>
    </xf>
    <xf numFmtId="3" fontId="52" fillId="0" borderId="47" xfId="0" applyNumberFormat="1" applyFont="1" applyBorder="1" applyAlignment="1">
      <alignment/>
    </xf>
    <xf numFmtId="3" fontId="52" fillId="0" borderId="47" xfId="0" applyNumberFormat="1" applyFont="1" applyBorder="1" applyAlignment="1">
      <alignment horizontal="right"/>
    </xf>
    <xf numFmtId="3" fontId="40" fillId="0" borderId="92" xfId="0" applyNumberFormat="1" applyFont="1" applyBorder="1" applyAlignment="1">
      <alignment/>
    </xf>
    <xf numFmtId="165" fontId="52" fillId="0" borderId="47" xfId="0" applyNumberFormat="1" applyFont="1" applyBorder="1" applyAlignment="1">
      <alignment/>
    </xf>
    <xf numFmtId="165" fontId="52" fillId="0" borderId="92" xfId="0" applyNumberFormat="1" applyFont="1" applyBorder="1" applyAlignment="1">
      <alignment/>
    </xf>
    <xf numFmtId="165" fontId="52" fillId="0" borderId="47" xfId="0" applyNumberFormat="1" applyFont="1" applyBorder="1" applyAlignment="1">
      <alignment horizontal="right"/>
    </xf>
    <xf numFmtId="0" fontId="35" fillId="0" borderId="0" xfId="0" applyFont="1" applyAlignment="1">
      <alignment horizontal="centerContinuous"/>
    </xf>
    <xf numFmtId="3" fontId="21" fillId="0" borderId="0" xfId="0" applyNumberFormat="1" applyFont="1" applyAlignment="1">
      <alignment horizontal="centerContinuous"/>
    </xf>
    <xf numFmtId="0" fontId="36" fillId="0" borderId="0" xfId="0" applyFont="1" applyAlignment="1">
      <alignment/>
    </xf>
    <xf numFmtId="3" fontId="52" fillId="0" borderId="0" xfId="0" applyNumberFormat="1" applyFont="1" applyAlignment="1">
      <alignment/>
    </xf>
    <xf numFmtId="3" fontId="21" fillId="0" borderId="47" xfId="0" applyNumberFormat="1" applyFont="1" applyBorder="1" applyAlignment="1">
      <alignment horizontal="centerContinuous"/>
    </xf>
    <xf numFmtId="3" fontId="21" fillId="0" borderId="47" xfId="0" applyNumberFormat="1" applyFont="1" applyBorder="1" applyAlignment="1">
      <alignment horizontal="center"/>
    </xf>
    <xf numFmtId="3" fontId="20" fillId="0" borderId="46" xfId="0" applyNumberFormat="1" applyFont="1" applyBorder="1" applyAlignment="1">
      <alignment horizontal="right"/>
    </xf>
    <xf numFmtId="165" fontId="20" fillId="0" borderId="46" xfId="0" applyNumberFormat="1" applyFont="1" applyBorder="1" applyAlignment="1">
      <alignment horizontal="right"/>
    </xf>
    <xf numFmtId="165" fontId="20" fillId="0" borderId="92" xfId="0" applyNumberFormat="1" applyFont="1" applyBorder="1" applyAlignment="1">
      <alignment horizontal="right"/>
    </xf>
    <xf numFmtId="3" fontId="20" fillId="0" borderId="92" xfId="0" applyNumberFormat="1" applyFont="1" applyBorder="1" applyAlignment="1">
      <alignment horizontal="right"/>
    </xf>
    <xf numFmtId="0" fontId="36" fillId="0" borderId="0" xfId="0" applyFont="1" applyFill="1" applyBorder="1" applyAlignment="1">
      <alignment wrapText="1"/>
    </xf>
    <xf numFmtId="3" fontId="52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/>
    </xf>
    <xf numFmtId="3" fontId="52" fillId="0" borderId="0" xfId="0" applyNumberFormat="1" applyFont="1" applyFill="1" applyBorder="1" applyAlignment="1">
      <alignment horizontal="right"/>
    </xf>
    <xf numFmtId="3" fontId="52" fillId="0" borderId="46" xfId="0" applyNumberFormat="1" applyFont="1" applyBorder="1" applyAlignment="1">
      <alignment/>
    </xf>
    <xf numFmtId="165" fontId="52" fillId="0" borderId="46" xfId="0" applyNumberFormat="1" applyFont="1" applyBorder="1" applyAlignment="1">
      <alignment horizontal="right"/>
    </xf>
    <xf numFmtId="3" fontId="52" fillId="0" borderId="46" xfId="0" applyNumberFormat="1" applyFont="1" applyBorder="1" applyAlignment="1">
      <alignment horizontal="right"/>
    </xf>
    <xf numFmtId="3" fontId="20" fillId="0" borderId="47" xfId="0" applyNumberFormat="1" applyFont="1" applyBorder="1" applyAlignment="1">
      <alignment horizontal="right"/>
    </xf>
    <xf numFmtId="165" fontId="20" fillId="0" borderId="47" xfId="0" applyNumberFormat="1" applyFont="1" applyBorder="1" applyAlignment="1">
      <alignment horizontal="right"/>
    </xf>
    <xf numFmtId="3" fontId="52" fillId="0" borderId="93" xfId="0" applyNumberFormat="1" applyFont="1" applyBorder="1" applyAlignment="1">
      <alignment/>
    </xf>
    <xf numFmtId="3" fontId="52" fillId="0" borderId="93" xfId="0" applyNumberFormat="1" applyFont="1" applyBorder="1" applyAlignment="1">
      <alignment horizontal="right"/>
    </xf>
    <xf numFmtId="0" fontId="36" fillId="0" borderId="47" xfId="0" applyFont="1" applyFill="1" applyBorder="1" applyAlignment="1">
      <alignment/>
    </xf>
    <xf numFmtId="0" fontId="36" fillId="0" borderId="47" xfId="0" applyFont="1" applyBorder="1" applyAlignment="1">
      <alignment wrapText="1"/>
    </xf>
    <xf numFmtId="0" fontId="36" fillId="0" borderId="47" xfId="0" applyFont="1" applyFill="1" applyBorder="1" applyAlignment="1">
      <alignment wrapText="1"/>
    </xf>
    <xf numFmtId="3" fontId="52" fillId="0" borderId="47" xfId="0" applyNumberFormat="1" applyFont="1" applyFill="1" applyBorder="1" applyAlignment="1">
      <alignment/>
    </xf>
    <xf numFmtId="3" fontId="52" fillId="0" borderId="47" xfId="0" applyNumberFormat="1" applyFont="1" applyFill="1" applyBorder="1" applyAlignment="1">
      <alignment horizontal="right"/>
    </xf>
    <xf numFmtId="0" fontId="35" fillId="0" borderId="47" xfId="0" applyFont="1" applyFill="1" applyBorder="1" applyAlignment="1">
      <alignment wrapText="1"/>
    </xf>
    <xf numFmtId="3" fontId="21" fillId="0" borderId="47" xfId="0" applyNumberFormat="1" applyFont="1" applyBorder="1" applyAlignment="1">
      <alignment/>
    </xf>
    <xf numFmtId="3" fontId="38" fillId="0" borderId="47" xfId="0" applyNumberFormat="1" applyFont="1" applyBorder="1" applyAlignment="1">
      <alignment/>
    </xf>
    <xf numFmtId="3" fontId="52" fillId="0" borderId="94" xfId="0" applyNumberFormat="1" applyFont="1" applyBorder="1" applyAlignment="1">
      <alignment/>
    </xf>
    <xf numFmtId="3" fontId="20" fillId="0" borderId="94" xfId="0" applyNumberFormat="1" applyFont="1" applyBorder="1" applyAlignment="1">
      <alignment horizontal="right"/>
    </xf>
    <xf numFmtId="0" fontId="35" fillId="0" borderId="47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wrapText="1"/>
    </xf>
    <xf numFmtId="0" fontId="56" fillId="0" borderId="47" xfId="0" applyFont="1" applyBorder="1" applyAlignment="1">
      <alignment vertical="center"/>
    </xf>
    <xf numFmtId="3" fontId="0" fillId="0" borderId="47" xfId="0" applyNumberFormat="1" applyBorder="1" applyAlignment="1">
      <alignment vertical="center"/>
    </xf>
    <xf numFmtId="3" fontId="0" fillId="0" borderId="47" xfId="0" applyNumberFormat="1" applyBorder="1" applyAlignment="1">
      <alignment horizontal="right" vertical="center"/>
    </xf>
    <xf numFmtId="3" fontId="7" fillId="0" borderId="47" xfId="0" applyNumberFormat="1" applyFont="1" applyBorder="1" applyAlignment="1">
      <alignment vertical="center"/>
    </xf>
    <xf numFmtId="0" fontId="36" fillId="0" borderId="47" xfId="0" applyFont="1" applyBorder="1" applyAlignment="1">
      <alignment vertical="center"/>
    </xf>
    <xf numFmtId="3" fontId="40" fillId="0" borderId="47" xfId="0" applyNumberFormat="1" applyFont="1" applyBorder="1" applyAlignment="1">
      <alignment vertical="center"/>
    </xf>
    <xf numFmtId="3" fontId="52" fillId="0" borderId="47" xfId="0" applyNumberFormat="1" applyFont="1" applyBorder="1" applyAlignment="1">
      <alignment horizontal="right" vertical="center"/>
    </xf>
    <xf numFmtId="3" fontId="52" fillId="0" borderId="47" xfId="0" applyNumberFormat="1" applyFont="1" applyBorder="1" applyAlignment="1">
      <alignment vertical="center"/>
    </xf>
    <xf numFmtId="0" fontId="35" fillId="0" borderId="47" xfId="0" applyFont="1" applyBorder="1" applyAlignment="1">
      <alignment vertical="center"/>
    </xf>
    <xf numFmtId="3" fontId="11" fillId="0" borderId="47" xfId="0" applyNumberFormat="1" applyFont="1" applyBorder="1" applyAlignment="1">
      <alignment vertical="center"/>
    </xf>
    <xf numFmtId="3" fontId="38" fillId="0" borderId="47" xfId="0" applyNumberFormat="1" applyFont="1" applyBorder="1" applyAlignment="1">
      <alignment vertical="center"/>
    </xf>
    <xf numFmtId="3" fontId="21" fillId="0" borderId="47" xfId="0" applyNumberFormat="1" applyFont="1" applyBorder="1" applyAlignment="1">
      <alignment horizontal="right" vertical="center"/>
    </xf>
    <xf numFmtId="3" fontId="21" fillId="0" borderId="47" xfId="0" applyNumberFormat="1" applyFont="1" applyBorder="1" applyAlignment="1">
      <alignment vertical="center"/>
    </xf>
    <xf numFmtId="3" fontId="35" fillId="0" borderId="47" xfId="0" applyNumberFormat="1" applyFont="1" applyBorder="1" applyAlignment="1">
      <alignment vertical="center"/>
    </xf>
    <xf numFmtId="0" fontId="35" fillId="0" borderId="54" xfId="0" applyFont="1" applyBorder="1" applyAlignment="1">
      <alignment/>
    </xf>
    <xf numFmtId="0" fontId="35" fillId="0" borderId="46" xfId="0" applyFont="1" applyBorder="1" applyAlignment="1">
      <alignment/>
    </xf>
    <xf numFmtId="3" fontId="56" fillId="0" borderId="47" xfId="0" applyNumberFormat="1" applyFont="1" applyBorder="1" applyAlignment="1">
      <alignment horizontal="right" vertical="center"/>
    </xf>
    <xf numFmtId="3" fontId="35" fillId="0" borderId="47" xfId="0" applyNumberFormat="1" applyFont="1" applyBorder="1" applyAlignment="1">
      <alignment horizontal="right" vertical="center"/>
    </xf>
    <xf numFmtId="10" fontId="40" fillId="0" borderId="27" xfId="0" applyNumberFormat="1" applyFont="1" applyBorder="1" applyAlignment="1">
      <alignment/>
    </xf>
    <xf numFmtId="3" fontId="38" fillId="0" borderId="44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0" fontId="0" fillId="0" borderId="15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38" xfId="0" applyFont="1" applyBorder="1" applyAlignment="1">
      <alignment/>
    </xf>
    <xf numFmtId="3" fontId="0" fillId="0" borderId="16" xfId="0" applyNumberFormat="1" applyFont="1" applyBorder="1" applyAlignment="1">
      <alignment/>
    </xf>
    <xf numFmtId="10" fontId="0" fillId="0" borderId="16" xfId="0" applyNumberFormat="1" applyBorder="1" applyAlignment="1">
      <alignment/>
    </xf>
    <xf numFmtId="10" fontId="41" fillId="0" borderId="17" xfId="0" applyNumberFormat="1" applyFont="1" applyBorder="1" applyAlignment="1">
      <alignment/>
    </xf>
    <xf numFmtId="10" fontId="55" fillId="0" borderId="17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0" fontId="0" fillId="0" borderId="95" xfId="0" applyFont="1" applyBorder="1" applyAlignment="1">
      <alignment/>
    </xf>
    <xf numFmtId="0" fontId="21" fillId="0" borderId="11" xfId="0" applyFont="1" applyBorder="1" applyAlignment="1">
      <alignment/>
    </xf>
    <xf numFmtId="10" fontId="40" fillId="0" borderId="17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10" fontId="40" fillId="0" borderId="11" xfId="0" applyNumberFormat="1" applyFont="1" applyBorder="1" applyAlignment="1">
      <alignment/>
    </xf>
    <xf numFmtId="3" fontId="38" fillId="0" borderId="30" xfId="0" applyNumberFormat="1" applyFont="1" applyBorder="1" applyAlignment="1">
      <alignment/>
    </xf>
    <xf numFmtId="10" fontId="38" fillId="0" borderId="30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10" fontId="21" fillId="0" borderId="19" xfId="0" applyNumberFormat="1" applyFont="1" applyBorder="1" applyAlignment="1">
      <alignment/>
    </xf>
    <xf numFmtId="0" fontId="40" fillId="0" borderId="17" xfId="0" applyFont="1" applyBorder="1" applyAlignment="1">
      <alignment wrapText="1"/>
    </xf>
    <xf numFmtId="3" fontId="40" fillId="0" borderId="17" xfId="0" applyNumberFormat="1" applyFont="1" applyBorder="1" applyAlignment="1">
      <alignment/>
    </xf>
    <xf numFmtId="10" fontId="40" fillId="0" borderId="17" xfId="0" applyNumberFormat="1" applyFont="1" applyBorder="1" applyAlignment="1">
      <alignment/>
    </xf>
    <xf numFmtId="10" fontId="20" fillId="0" borderId="17" xfId="0" applyNumberFormat="1" applyFont="1" applyBorder="1" applyAlignment="1">
      <alignment/>
    </xf>
    <xf numFmtId="10" fontId="40" fillId="0" borderId="20" xfId="0" applyNumberFormat="1" applyFont="1" applyBorder="1" applyAlignment="1">
      <alignment/>
    </xf>
    <xf numFmtId="3" fontId="20" fillId="0" borderId="22" xfId="40" applyNumberFormat="1" applyFont="1" applyBorder="1" applyAlignment="1">
      <alignment/>
    </xf>
    <xf numFmtId="3" fontId="20" fillId="0" borderId="31" xfId="4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3" fontId="5" fillId="0" borderId="25" xfId="0" applyNumberFormat="1" applyFont="1" applyBorder="1" applyAlignment="1">
      <alignment/>
    </xf>
    <xf numFmtId="0" fontId="20" fillId="0" borderId="96" xfId="0" applyFont="1" applyBorder="1" applyAlignment="1">
      <alignment horizontal="center"/>
    </xf>
    <xf numFmtId="0" fontId="20" fillId="0" borderId="63" xfId="0" applyFont="1" applyBorder="1" applyAlignment="1">
      <alignment wrapText="1"/>
    </xf>
    <xf numFmtId="0" fontId="20" fillId="0" borderId="60" xfId="0" applyFont="1" applyBorder="1" applyAlignment="1">
      <alignment wrapText="1"/>
    </xf>
    <xf numFmtId="0" fontId="20" fillId="0" borderId="96" xfId="0" applyFont="1" applyBorder="1" applyAlignment="1">
      <alignment/>
    </xf>
    <xf numFmtId="3" fontId="20" fillId="0" borderId="96" xfId="0" applyNumberFormat="1" applyFont="1" applyBorder="1" applyAlignment="1">
      <alignment/>
    </xf>
    <xf numFmtId="0" fontId="20" fillId="0" borderId="50" xfId="0" applyFont="1" applyBorder="1" applyAlignment="1">
      <alignment wrapText="1"/>
    </xf>
    <xf numFmtId="0" fontId="20" fillId="0" borderId="63" xfId="0" applyFont="1" applyBorder="1" applyAlignment="1">
      <alignment/>
    </xf>
    <xf numFmtId="0" fontId="20" fillId="0" borderId="50" xfId="0" applyFont="1" applyFill="1" applyBorder="1" applyAlignment="1">
      <alignment/>
    </xf>
    <xf numFmtId="0" fontId="20" fillId="0" borderId="65" xfId="0" applyFont="1" applyFill="1" applyBorder="1" applyAlignment="1">
      <alignment/>
    </xf>
    <xf numFmtId="0" fontId="22" fillId="0" borderId="13" xfId="0" applyFont="1" applyBorder="1" applyAlignment="1">
      <alignment wrapText="1"/>
    </xf>
    <xf numFmtId="0" fontId="22" fillId="0" borderId="97" xfId="0" applyFont="1" applyBorder="1" applyAlignment="1">
      <alignment wrapText="1"/>
    </xf>
    <xf numFmtId="3" fontId="22" fillId="0" borderId="70" xfId="40" applyNumberFormat="1" applyFont="1" applyFill="1" applyBorder="1" applyAlignment="1" applyProtection="1">
      <alignment/>
      <protection/>
    </xf>
    <xf numFmtId="0" fontId="36" fillId="0" borderId="50" xfId="0" applyFont="1" applyBorder="1" applyAlignment="1">
      <alignment wrapText="1"/>
    </xf>
    <xf numFmtId="0" fontId="36" fillId="0" borderId="50" xfId="0" applyFont="1" applyBorder="1" applyAlignment="1">
      <alignment/>
    </xf>
    <xf numFmtId="0" fontId="20" fillId="0" borderId="65" xfId="0" applyFont="1" applyBorder="1" applyAlignment="1">
      <alignment wrapText="1"/>
    </xf>
    <xf numFmtId="3" fontId="0" fillId="0" borderId="0" xfId="0" applyNumberFormat="1" applyAlignment="1">
      <alignment/>
    </xf>
    <xf numFmtId="3" fontId="38" fillId="0" borderId="18" xfId="0" applyNumberFormat="1" applyFont="1" applyBorder="1" applyAlignment="1">
      <alignment/>
    </xf>
    <xf numFmtId="0" fontId="49" fillId="0" borderId="33" xfId="0" applyFont="1" applyBorder="1" applyAlignment="1">
      <alignment horizontal="left" vertical="center"/>
    </xf>
    <xf numFmtId="3" fontId="21" fillId="0" borderId="13" xfId="0" applyNumberFormat="1" applyFont="1" applyBorder="1" applyAlignment="1">
      <alignment/>
    </xf>
    <xf numFmtId="0" fontId="21" fillId="0" borderId="33" xfId="0" applyFont="1" applyBorder="1" applyAlignment="1">
      <alignment horizontal="left" vertical="center"/>
    </xf>
    <xf numFmtId="3" fontId="21" fillId="0" borderId="12" xfId="0" applyNumberFormat="1" applyFont="1" applyBorder="1" applyAlignment="1">
      <alignment horizontal="right" vertical="center" wrapText="1"/>
    </xf>
    <xf numFmtId="0" fontId="23" fillId="0" borderId="21" xfId="0" applyFont="1" applyBorder="1" applyAlignment="1">
      <alignment horizontal="center" vertical="center"/>
    </xf>
    <xf numFmtId="3" fontId="21" fillId="0" borderId="77" xfId="40" applyNumberFormat="1" applyFont="1" applyBorder="1" applyAlignment="1">
      <alignment horizontal="right"/>
    </xf>
    <xf numFmtId="0" fontId="21" fillId="0" borderId="31" xfId="0" applyFont="1" applyBorder="1" applyAlignment="1">
      <alignment/>
    </xf>
    <xf numFmtId="3" fontId="11" fillId="0" borderId="31" xfId="40" applyNumberFormat="1" applyFont="1" applyBorder="1" applyAlignment="1">
      <alignment horizontal="right"/>
    </xf>
    <xf numFmtId="3" fontId="11" fillId="0" borderId="11" xfId="40" applyNumberFormat="1" applyFont="1" applyBorder="1" applyAlignment="1">
      <alignment horizontal="right"/>
    </xf>
    <xf numFmtId="3" fontId="11" fillId="0" borderId="35" xfId="40" applyNumberFormat="1" applyFont="1" applyBorder="1" applyAlignment="1">
      <alignment horizontal="right"/>
    </xf>
    <xf numFmtId="3" fontId="11" fillId="0" borderId="28" xfId="40" applyNumberFormat="1" applyFont="1" applyBorder="1" applyAlignment="1">
      <alignment horizontal="right"/>
    </xf>
    <xf numFmtId="0" fontId="23" fillId="0" borderId="17" xfId="0" applyFont="1" applyBorder="1" applyAlignment="1">
      <alignment horizontal="center" vertical="center"/>
    </xf>
    <xf numFmtId="3" fontId="20" fillId="0" borderId="11" xfId="40" applyNumberFormat="1" applyFont="1" applyBorder="1" applyAlignment="1">
      <alignment/>
    </xf>
    <xf numFmtId="3" fontId="21" fillId="0" borderId="17" xfId="40" applyNumberFormat="1" applyFont="1" applyBorder="1" applyAlignment="1">
      <alignment/>
    </xf>
    <xf numFmtId="3" fontId="21" fillId="0" borderId="28" xfId="40" applyNumberFormat="1" applyFont="1" applyBorder="1" applyAlignment="1">
      <alignment/>
    </xf>
    <xf numFmtId="3" fontId="20" fillId="0" borderId="10" xfId="40" applyNumberFormat="1" applyFont="1" applyBorder="1" applyAlignment="1">
      <alignment/>
    </xf>
    <xf numFmtId="3" fontId="20" fillId="0" borderId="15" xfId="40" applyNumberFormat="1" applyFont="1" applyBorder="1" applyAlignment="1">
      <alignment/>
    </xf>
    <xf numFmtId="3" fontId="20" fillId="0" borderId="19" xfId="40" applyNumberFormat="1" applyFont="1" applyBorder="1" applyAlignment="1">
      <alignment/>
    </xf>
    <xf numFmtId="3" fontId="21" fillId="0" borderId="17" xfId="40" applyNumberFormat="1" applyFont="1" applyBorder="1" applyAlignment="1">
      <alignment vertical="center"/>
    </xf>
    <xf numFmtId="3" fontId="21" fillId="0" borderId="15" xfId="40" applyNumberFormat="1" applyFont="1" applyBorder="1" applyAlignment="1">
      <alignment vertical="center"/>
    </xf>
    <xf numFmtId="3" fontId="21" fillId="0" borderId="17" xfId="0" applyNumberFormat="1" applyFont="1" applyBorder="1" applyAlignment="1">
      <alignment vertical="center"/>
    </xf>
    <xf numFmtId="0" fontId="21" fillId="0" borderId="17" xfId="0" applyFont="1" applyBorder="1" applyAlignment="1">
      <alignment/>
    </xf>
    <xf numFmtId="10" fontId="21" fillId="0" borderId="26" xfId="0" applyNumberFormat="1" applyFont="1" applyBorder="1" applyAlignment="1">
      <alignment/>
    </xf>
    <xf numFmtId="3" fontId="20" fillId="0" borderId="32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3" fontId="35" fillId="0" borderId="17" xfId="0" applyNumberFormat="1" applyFont="1" applyBorder="1" applyAlignment="1">
      <alignment/>
    </xf>
    <xf numFmtId="3" fontId="21" fillId="0" borderId="15" xfId="40" applyNumberFormat="1" applyFont="1" applyBorder="1" applyAlignment="1">
      <alignment horizontal="right" vertical="center"/>
    </xf>
    <xf numFmtId="3" fontId="21" fillId="0" borderId="16" xfId="40" applyNumberFormat="1" applyFont="1" applyBorder="1" applyAlignment="1">
      <alignment horizontal="right"/>
    </xf>
    <xf numFmtId="3" fontId="21" fillId="0" borderId="14" xfId="40" applyNumberFormat="1" applyFont="1" applyBorder="1" applyAlignment="1">
      <alignment horizontal="right"/>
    </xf>
    <xf numFmtId="3" fontId="21" fillId="0" borderId="37" xfId="40" applyNumberFormat="1" applyFont="1" applyBorder="1" applyAlignment="1">
      <alignment horizontal="right"/>
    </xf>
    <xf numFmtId="3" fontId="21" fillId="0" borderId="41" xfId="40" applyNumberFormat="1" applyFont="1" applyBorder="1" applyAlignment="1">
      <alignment horizontal="right"/>
    </xf>
    <xf numFmtId="3" fontId="11" fillId="0" borderId="18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6" xfId="0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42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21" xfId="0" applyFont="1" applyBorder="1" applyAlignment="1">
      <alignment vertical="center"/>
    </xf>
    <xf numFmtId="3" fontId="21" fillId="0" borderId="10" xfId="40" applyNumberFormat="1" applyFont="1" applyBorder="1" applyAlignment="1">
      <alignment horizontal="right" vertical="center"/>
    </xf>
    <xf numFmtId="3" fontId="21" fillId="0" borderId="0" xfId="40" applyNumberFormat="1" applyFont="1" applyBorder="1" applyAlignment="1">
      <alignment horizontal="right" vertical="center"/>
    </xf>
    <xf numFmtId="3" fontId="21" fillId="0" borderId="21" xfId="40" applyNumberFormat="1" applyFont="1" applyBorder="1" applyAlignment="1">
      <alignment horizontal="right" vertical="center"/>
    </xf>
    <xf numFmtId="3" fontId="21" fillId="0" borderId="28" xfId="40" applyNumberFormat="1" applyFont="1" applyBorder="1" applyAlignment="1">
      <alignment horizontal="right" vertical="center"/>
    </xf>
    <xf numFmtId="164" fontId="20" fillId="0" borderId="18" xfId="40" applyNumberFormat="1" applyFont="1" applyBorder="1" applyAlignment="1">
      <alignment horizontal="center" vertical="center"/>
    </xf>
    <xf numFmtId="164" fontId="20" fillId="0" borderId="10" xfId="40" applyNumberFormat="1" applyFont="1" applyBorder="1" applyAlignment="1">
      <alignment horizontal="center" vertical="center"/>
    </xf>
    <xf numFmtId="10" fontId="21" fillId="0" borderId="0" xfId="0" applyNumberFormat="1" applyFont="1" applyBorder="1" applyAlignment="1">
      <alignment/>
    </xf>
    <xf numFmtId="0" fontId="38" fillId="0" borderId="17" xfId="0" applyFont="1" applyBorder="1" applyAlignment="1">
      <alignment horizontal="left" wrapText="1"/>
    </xf>
    <xf numFmtId="3" fontId="36" fillId="0" borderId="22" xfId="0" applyNumberFormat="1" applyFont="1" applyBorder="1" applyAlignment="1">
      <alignment/>
    </xf>
    <xf numFmtId="0" fontId="20" fillId="0" borderId="11" xfId="0" applyFont="1" applyFill="1" applyBorder="1" applyAlignment="1">
      <alignment/>
    </xf>
    <xf numFmtId="0" fontId="36" fillId="0" borderId="10" xfId="0" applyFont="1" applyBorder="1" applyAlignment="1">
      <alignment wrapText="1"/>
    </xf>
    <xf numFmtId="10" fontId="21" fillId="0" borderId="12" xfId="0" applyNumberFormat="1" applyFont="1" applyBorder="1" applyAlignment="1">
      <alignment/>
    </xf>
    <xf numFmtId="10" fontId="21" fillId="0" borderId="13" xfId="0" applyNumberFormat="1" applyFont="1" applyBorder="1" applyAlignment="1">
      <alignment/>
    </xf>
    <xf numFmtId="0" fontId="21" fillId="0" borderId="13" xfId="0" applyFont="1" applyBorder="1" applyAlignment="1">
      <alignment horizontal="centerContinuous" vertical="center" wrapText="1"/>
    </xf>
    <xf numFmtId="0" fontId="21" fillId="0" borderId="19" xfId="0" applyFont="1" applyBorder="1" applyAlignment="1">
      <alignment horizontal="centerContinuous" vertical="center" wrapText="1"/>
    </xf>
    <xf numFmtId="0" fontId="21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21" fillId="0" borderId="21" xfId="0" applyFont="1" applyBorder="1" applyAlignment="1">
      <alignment horizontal="centerContinuous" vertical="center" wrapText="1"/>
    </xf>
    <xf numFmtId="0" fontId="21" fillId="0" borderId="18" xfId="0" applyFont="1" applyBorder="1" applyAlignment="1">
      <alignment horizontal="centerContinuous" vertical="center" wrapText="1"/>
    </xf>
    <xf numFmtId="0" fontId="21" fillId="0" borderId="11" xfId="0" applyFont="1" applyBorder="1" applyAlignment="1">
      <alignment horizontal="centerContinuous" vertical="center" wrapText="1"/>
    </xf>
    <xf numFmtId="0" fontId="21" fillId="0" borderId="15" xfId="0" applyFont="1" applyBorder="1" applyAlignment="1">
      <alignment horizontal="centerContinuous" vertical="center" wrapText="1"/>
    </xf>
    <xf numFmtId="3" fontId="21" fillId="0" borderId="10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9" xfId="0" applyNumberFormat="1" applyFont="1" applyBorder="1" applyAlignment="1">
      <alignment horizontal="right" vertical="center" wrapText="1"/>
    </xf>
    <xf numFmtId="10" fontId="21" fillId="0" borderId="18" xfId="0" applyNumberFormat="1" applyFont="1" applyBorder="1" applyAlignment="1">
      <alignment/>
    </xf>
    <xf numFmtId="10" fontId="21" fillId="0" borderId="11" xfId="0" applyNumberFormat="1" applyFont="1" applyBorder="1" applyAlignment="1">
      <alignment/>
    </xf>
    <xf numFmtId="10" fontId="21" fillId="0" borderId="15" xfId="0" applyNumberFormat="1" applyFont="1" applyBorder="1" applyAlignment="1">
      <alignment/>
    </xf>
    <xf numFmtId="10" fontId="20" fillId="0" borderId="13" xfId="0" applyNumberFormat="1" applyFont="1" applyBorder="1" applyAlignment="1">
      <alignment horizontal="right" vertical="center"/>
    </xf>
    <xf numFmtId="10" fontId="28" fillId="0" borderId="16" xfId="0" applyNumberFormat="1" applyFont="1" applyBorder="1" applyAlignment="1">
      <alignment horizontal="right" vertical="center" wrapText="1"/>
    </xf>
    <xf numFmtId="0" fontId="21" fillId="0" borderId="38" xfId="0" applyFont="1" applyBorder="1" applyAlignment="1">
      <alignment/>
    </xf>
    <xf numFmtId="3" fontId="11" fillId="0" borderId="25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 horizontal="right"/>
    </xf>
    <xf numFmtId="3" fontId="11" fillId="0" borderId="24" xfId="0" applyNumberFormat="1" applyFont="1" applyBorder="1" applyAlignment="1">
      <alignment horizontal="right"/>
    </xf>
    <xf numFmtId="3" fontId="11" fillId="0" borderId="37" xfId="0" applyNumberFormat="1" applyFont="1" applyBorder="1" applyAlignment="1">
      <alignment horizontal="right"/>
    </xf>
    <xf numFmtId="3" fontId="11" fillId="0" borderId="39" xfId="0" applyNumberFormat="1" applyFont="1" applyBorder="1" applyAlignment="1">
      <alignment horizontal="right"/>
    </xf>
    <xf numFmtId="3" fontId="11" fillId="0" borderId="52" xfId="0" applyNumberFormat="1" applyFont="1" applyBorder="1" applyAlignment="1">
      <alignment horizontal="right"/>
    </xf>
    <xf numFmtId="10" fontId="21" fillId="0" borderId="40" xfId="0" applyNumberFormat="1" applyFont="1" applyBorder="1" applyAlignment="1">
      <alignment/>
    </xf>
    <xf numFmtId="10" fontId="21" fillId="0" borderId="49" xfId="0" applyNumberFormat="1" applyFont="1" applyBorder="1" applyAlignment="1">
      <alignment/>
    </xf>
    <xf numFmtId="3" fontId="35" fillId="33" borderId="17" xfId="0" applyNumberFormat="1" applyFont="1" applyFill="1" applyBorder="1" applyAlignment="1">
      <alignment/>
    </xf>
    <xf numFmtId="3" fontId="12" fillId="0" borderId="34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horizontal="lef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3" fontId="23" fillId="0" borderId="13" xfId="0" applyNumberFormat="1" applyFont="1" applyBorder="1" applyAlignment="1">
      <alignment horizontal="right" vertical="center" wrapText="1"/>
    </xf>
    <xf numFmtId="3" fontId="22" fillId="0" borderId="10" xfId="40" applyNumberFormat="1" applyFont="1" applyBorder="1" applyAlignment="1">
      <alignment horizontal="right" vertical="center"/>
    </xf>
    <xf numFmtId="3" fontId="20" fillId="0" borderId="16" xfId="40" applyNumberFormat="1" applyFont="1" applyBorder="1" applyAlignment="1">
      <alignment horizontal="right" vertical="center"/>
    </xf>
    <xf numFmtId="3" fontId="21" fillId="0" borderId="39" xfId="0" applyNumberFormat="1" applyFont="1" applyBorder="1" applyAlignment="1">
      <alignment horizontal="right" vertical="center" wrapText="1"/>
    </xf>
    <xf numFmtId="3" fontId="21" fillId="0" borderId="37" xfId="0" applyNumberFormat="1" applyFont="1" applyBorder="1" applyAlignment="1">
      <alignment horizontal="right" vertical="center" wrapText="1"/>
    </xf>
    <xf numFmtId="3" fontId="23" fillId="0" borderId="37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10" fontId="21" fillId="0" borderId="12" xfId="0" applyNumberFormat="1" applyFont="1" applyBorder="1" applyAlignment="1">
      <alignment horizontal="right" vertical="center" wrapText="1"/>
    </xf>
    <xf numFmtId="10" fontId="21" fillId="0" borderId="13" xfId="0" applyNumberFormat="1" applyFont="1" applyBorder="1" applyAlignment="1">
      <alignment horizontal="right" vertical="center" wrapText="1"/>
    </xf>
    <xf numFmtId="0" fontId="0" fillId="0" borderId="22" xfId="0" applyFont="1" applyBorder="1" applyAlignment="1">
      <alignment wrapText="1"/>
    </xf>
    <xf numFmtId="3" fontId="12" fillId="0" borderId="47" xfId="0" applyNumberFormat="1" applyFont="1" applyBorder="1" applyAlignment="1">
      <alignment/>
    </xf>
    <xf numFmtId="0" fontId="40" fillId="0" borderId="22" xfId="0" applyFont="1" applyBorder="1" applyAlignment="1">
      <alignment horizontal="left" wrapText="1"/>
    </xf>
    <xf numFmtId="0" fontId="36" fillId="0" borderId="22" xfId="0" applyFont="1" applyBorder="1" applyAlignment="1">
      <alignment horizontal="left" wrapText="1"/>
    </xf>
    <xf numFmtId="0" fontId="36" fillId="0" borderId="31" xfId="0" applyFont="1" applyBorder="1" applyAlignment="1">
      <alignment horizontal="left" wrapText="1"/>
    </xf>
    <xf numFmtId="0" fontId="36" fillId="0" borderId="38" xfId="0" applyFont="1" applyBorder="1" applyAlignment="1">
      <alignment horizontal="left" wrapText="1"/>
    </xf>
    <xf numFmtId="0" fontId="35" fillId="0" borderId="28" xfId="0" applyFont="1" applyBorder="1" applyAlignment="1">
      <alignment horizontal="left" wrapText="1"/>
    </xf>
    <xf numFmtId="3" fontId="20" fillId="0" borderId="47" xfId="0" applyNumberFormat="1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0" fontId="20" fillId="0" borderId="50" xfId="0" applyFont="1" applyBorder="1" applyAlignment="1">
      <alignment vertical="center" wrapText="1"/>
    </xf>
    <xf numFmtId="3" fontId="21" fillId="0" borderId="59" xfId="0" applyNumberFormat="1" applyFont="1" applyBorder="1" applyAlignment="1">
      <alignment horizontal="center" vertical="center"/>
    </xf>
    <xf numFmtId="3" fontId="20" fillId="0" borderId="59" xfId="0" applyNumberFormat="1" applyFont="1" applyBorder="1" applyAlignment="1">
      <alignment vertical="center"/>
    </xf>
    <xf numFmtId="0" fontId="20" fillId="0" borderId="57" xfId="0" applyFont="1" applyBorder="1" applyAlignment="1">
      <alignment vertical="center" wrapText="1"/>
    </xf>
    <xf numFmtId="3" fontId="20" fillId="0" borderId="54" xfId="0" applyNumberFormat="1" applyFont="1" applyBorder="1" applyAlignment="1">
      <alignment vertical="center"/>
    </xf>
    <xf numFmtId="3" fontId="21" fillId="0" borderId="99" xfId="0" applyNumberFormat="1" applyFont="1" applyBorder="1" applyAlignment="1">
      <alignment horizontal="center" vertical="center"/>
    </xf>
    <xf numFmtId="0" fontId="23" fillId="0" borderId="44" xfId="0" applyFont="1" applyBorder="1" applyAlignment="1">
      <alignment vertical="center"/>
    </xf>
    <xf numFmtId="3" fontId="21" fillId="0" borderId="76" xfId="0" applyNumberFormat="1" applyFont="1" applyBorder="1" applyAlignment="1">
      <alignment horizontal="right" vertical="center"/>
    </xf>
    <xf numFmtId="3" fontId="21" fillId="0" borderId="100" xfId="0" applyNumberFormat="1" applyFont="1" applyBorder="1" applyAlignment="1">
      <alignment horizontal="right" vertical="center"/>
    </xf>
    <xf numFmtId="3" fontId="21" fillId="0" borderId="59" xfId="0" applyNumberFormat="1" applyFont="1" applyBorder="1" applyAlignment="1">
      <alignment horizontal="right" vertical="center"/>
    </xf>
    <xf numFmtId="3" fontId="21" fillId="0" borderId="99" xfId="0" applyNumberFormat="1" applyFont="1" applyBorder="1" applyAlignment="1">
      <alignment horizontal="right" vertical="center"/>
    </xf>
    <xf numFmtId="3" fontId="35" fillId="0" borderId="25" xfId="0" applyNumberFormat="1" applyFont="1" applyBorder="1" applyAlignment="1">
      <alignment/>
    </xf>
    <xf numFmtId="0" fontId="21" fillId="0" borderId="2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7" xfId="0" applyFont="1" applyFill="1" applyBorder="1" applyAlignment="1">
      <alignment/>
    </xf>
    <xf numFmtId="3" fontId="0" fillId="0" borderId="47" xfId="0" applyNumberFormat="1" applyBorder="1" applyAlignment="1">
      <alignment/>
    </xf>
    <xf numFmtId="0" fontId="21" fillId="0" borderId="33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3" fontId="11" fillId="0" borderId="23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10" fontId="21" fillId="0" borderId="43" xfId="0" applyNumberFormat="1" applyFont="1" applyBorder="1" applyAlignment="1">
      <alignment/>
    </xf>
    <xf numFmtId="0" fontId="21" fillId="0" borderId="60" xfId="0" applyFont="1" applyBorder="1" applyAlignment="1">
      <alignment wrapText="1"/>
    </xf>
    <xf numFmtId="10" fontId="20" fillId="0" borderId="98" xfId="0" applyNumberFormat="1" applyFont="1" applyBorder="1" applyAlignment="1">
      <alignment/>
    </xf>
    <xf numFmtId="3" fontId="12" fillId="0" borderId="63" xfId="0" applyNumberFormat="1" applyFont="1" applyBorder="1" applyAlignment="1">
      <alignment/>
    </xf>
    <xf numFmtId="3" fontId="20" fillId="0" borderId="63" xfId="0" applyNumberFormat="1" applyFont="1" applyBorder="1" applyAlignment="1">
      <alignment/>
    </xf>
    <xf numFmtId="10" fontId="20" fillId="0" borderId="64" xfId="0" applyNumberFormat="1" applyFont="1" applyBorder="1" applyAlignment="1">
      <alignment/>
    </xf>
    <xf numFmtId="0" fontId="21" fillId="0" borderId="53" xfId="0" applyFont="1" applyBorder="1" applyAlignment="1">
      <alignment wrapText="1"/>
    </xf>
    <xf numFmtId="0" fontId="44" fillId="0" borderId="50" xfId="0" applyFont="1" applyBorder="1" applyAlignment="1">
      <alignment wrapText="1"/>
    </xf>
    <xf numFmtId="0" fontId="20" fillId="0" borderId="57" xfId="0" applyFont="1" applyBorder="1" applyAlignment="1">
      <alignment wrapText="1"/>
    </xf>
    <xf numFmtId="3" fontId="12" fillId="0" borderId="54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3" fontId="12" fillId="0" borderId="96" xfId="0" applyNumberFormat="1" applyFont="1" applyBorder="1" applyAlignment="1">
      <alignment/>
    </xf>
    <xf numFmtId="3" fontId="25" fillId="0" borderId="47" xfId="0" applyNumberFormat="1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10" fontId="9" fillId="0" borderId="18" xfId="0" applyNumberFormat="1" applyFont="1" applyBorder="1" applyAlignment="1">
      <alignment horizontal="right"/>
    </xf>
    <xf numFmtId="10" fontId="40" fillId="33" borderId="19" xfId="0" applyNumberFormat="1" applyFont="1" applyFill="1" applyBorder="1" applyAlignment="1">
      <alignment/>
    </xf>
    <xf numFmtId="10" fontId="38" fillId="33" borderId="10" xfId="0" applyNumberFormat="1" applyFont="1" applyFill="1" applyBorder="1" applyAlignment="1">
      <alignment/>
    </xf>
    <xf numFmtId="10" fontId="38" fillId="33" borderId="15" xfId="0" applyNumberFormat="1" applyFont="1" applyFill="1" applyBorder="1" applyAlignment="1">
      <alignment/>
    </xf>
    <xf numFmtId="10" fontId="39" fillId="0" borderId="10" xfId="0" applyNumberFormat="1" applyFont="1" applyBorder="1" applyAlignment="1">
      <alignment/>
    </xf>
    <xf numFmtId="3" fontId="21" fillId="0" borderId="17" xfId="0" applyNumberFormat="1" applyFont="1" applyBorder="1" applyAlignment="1">
      <alignment wrapText="1"/>
    </xf>
    <xf numFmtId="3" fontId="21" fillId="0" borderId="25" xfId="0" applyNumberFormat="1" applyFont="1" applyBorder="1" applyAlignment="1">
      <alignment wrapText="1"/>
    </xf>
    <xf numFmtId="3" fontId="21" fillId="0" borderId="44" xfId="40" applyNumberFormat="1" applyFont="1" applyBorder="1" applyAlignment="1">
      <alignment horizontal="right" vertical="center"/>
    </xf>
    <xf numFmtId="3" fontId="20" fillId="0" borderId="47" xfId="40" applyNumberFormat="1" applyFont="1" applyFill="1" applyBorder="1" applyAlignment="1" applyProtection="1">
      <alignment vertical="center"/>
      <protection/>
    </xf>
    <xf numFmtId="3" fontId="44" fillId="0" borderId="47" xfId="0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63" xfId="0" applyFont="1" applyBorder="1" applyAlignment="1">
      <alignment/>
    </xf>
    <xf numFmtId="3" fontId="0" fillId="0" borderId="63" xfId="0" applyNumberFormat="1" applyBorder="1" applyAlignment="1">
      <alignment/>
    </xf>
    <xf numFmtId="3" fontId="20" fillId="0" borderId="99" xfId="0" applyNumberFormat="1" applyFont="1" applyBorder="1" applyAlignment="1">
      <alignment vertical="center"/>
    </xf>
    <xf numFmtId="0" fontId="20" fillId="0" borderId="30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3" fillId="0" borderId="22" xfId="0" applyFont="1" applyBorder="1" applyAlignment="1">
      <alignment vertical="center" wrapText="1"/>
    </xf>
    <xf numFmtId="3" fontId="21" fillId="0" borderId="39" xfId="0" applyNumberFormat="1" applyFont="1" applyBorder="1" applyAlignment="1">
      <alignment horizontal="centerContinuous" vertical="center" wrapText="1"/>
    </xf>
    <xf numFmtId="3" fontId="21" fillId="0" borderId="37" xfId="0" applyNumberFormat="1" applyFont="1" applyBorder="1" applyAlignment="1">
      <alignment horizontal="centerContinuous" vertical="center" wrapText="1"/>
    </xf>
    <xf numFmtId="3" fontId="20" fillId="0" borderId="37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centerContinuous" vertical="center" wrapText="1"/>
    </xf>
    <xf numFmtId="3" fontId="21" fillId="0" borderId="18" xfId="0" applyNumberFormat="1" applyFont="1" applyBorder="1" applyAlignment="1">
      <alignment horizontal="centerContinuous" vertical="center" wrapText="1"/>
    </xf>
    <xf numFmtId="3" fontId="21" fillId="0" borderId="13" xfId="0" applyNumberFormat="1" applyFont="1" applyBorder="1" applyAlignment="1">
      <alignment horizontal="centerContinuous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3" fontId="21" fillId="0" borderId="11" xfId="0" applyNumberFormat="1" applyFont="1" applyBorder="1" applyAlignment="1">
      <alignment horizontal="centerContinuous" vertical="center" wrapText="1"/>
    </xf>
    <xf numFmtId="0" fontId="20" fillId="0" borderId="0" xfId="54" applyFont="1">
      <alignment/>
    </xf>
    <xf numFmtId="0" fontId="42" fillId="0" borderId="0" xfId="54" applyFont="1" applyAlignment="1">
      <alignment horizontal="centerContinuous"/>
    </xf>
    <xf numFmtId="0" fontId="21" fillId="0" borderId="0" xfId="54" applyFont="1" applyAlignment="1">
      <alignment horizontal="centerContinuous"/>
    </xf>
    <xf numFmtId="0" fontId="21" fillId="0" borderId="44" xfId="54" applyFont="1" applyBorder="1" applyAlignment="1">
      <alignment horizontal="centerContinuous"/>
    </xf>
    <xf numFmtId="0" fontId="21" fillId="0" borderId="100" xfId="54" applyFont="1" applyBorder="1" applyAlignment="1">
      <alignment horizontal="centerContinuous"/>
    </xf>
    <xf numFmtId="0" fontId="21" fillId="0" borderId="25" xfId="54" applyFont="1" applyBorder="1" applyAlignment="1">
      <alignment horizontal="centerContinuous"/>
    </xf>
    <xf numFmtId="0" fontId="21" fillId="0" borderId="17" xfId="54" applyFont="1" applyBorder="1" applyAlignment="1">
      <alignment vertical="center"/>
    </xf>
    <xf numFmtId="0" fontId="35" fillId="0" borderId="17" xfId="54" applyFont="1" applyBorder="1" applyAlignment="1">
      <alignment horizontal="left" vertical="center" wrapText="1"/>
    </xf>
    <xf numFmtId="0" fontId="35" fillId="0" borderId="17" xfId="54" applyFont="1" applyBorder="1" applyAlignment="1">
      <alignment horizontal="center" vertical="center" wrapText="1"/>
    </xf>
    <xf numFmtId="0" fontId="35" fillId="0" borderId="17" xfId="54" applyFont="1" applyBorder="1" applyAlignment="1">
      <alignment horizontal="centerContinuous" vertical="center" wrapText="1"/>
    </xf>
    <xf numFmtId="0" fontId="35" fillId="0" borderId="26" xfId="54" applyFont="1" applyBorder="1" applyAlignment="1">
      <alignment horizontal="centerContinuous" vertical="center" wrapText="1"/>
    </xf>
    <xf numFmtId="0" fontId="40" fillId="0" borderId="10" xfId="54" applyFont="1" applyBorder="1" applyAlignment="1">
      <alignment wrapText="1"/>
    </xf>
    <xf numFmtId="3" fontId="20" fillId="0" borderId="10" xfId="54" applyNumberFormat="1" applyFont="1" applyBorder="1">
      <alignment/>
    </xf>
    <xf numFmtId="10" fontId="20" fillId="0" borderId="10" xfId="54" applyNumberFormat="1" applyFont="1" applyBorder="1">
      <alignment/>
    </xf>
    <xf numFmtId="3" fontId="20" fillId="0" borderId="29" xfId="54" applyNumberFormat="1" applyFont="1" applyBorder="1">
      <alignment/>
    </xf>
    <xf numFmtId="3" fontId="20" fillId="0" borderId="13" xfId="54" applyNumberFormat="1" applyFont="1" applyBorder="1">
      <alignment/>
    </xf>
    <xf numFmtId="0" fontId="40" fillId="0" borderId="13" xfId="54" applyFont="1" applyBorder="1" applyAlignment="1">
      <alignment wrapText="1"/>
    </xf>
    <xf numFmtId="3" fontId="20" fillId="0" borderId="15" xfId="54" applyNumberFormat="1" applyFont="1" applyBorder="1">
      <alignment/>
    </xf>
    <xf numFmtId="0" fontId="40" fillId="0" borderId="15" xfId="54" applyFont="1" applyFill="1" applyBorder="1" applyAlignment="1">
      <alignment wrapText="1"/>
    </xf>
    <xf numFmtId="0" fontId="40" fillId="0" borderId="11" xfId="54" applyFont="1" applyBorder="1" applyAlignment="1">
      <alignment wrapText="1"/>
    </xf>
    <xf numFmtId="3" fontId="20" fillId="0" borderId="11" xfId="54" applyNumberFormat="1" applyFont="1" applyBorder="1">
      <alignment/>
    </xf>
    <xf numFmtId="10" fontId="20" fillId="0" borderId="15" xfId="54" applyNumberFormat="1" applyFont="1" applyBorder="1">
      <alignment/>
    </xf>
    <xf numFmtId="3" fontId="20" fillId="0" borderId="35" xfId="54" applyNumberFormat="1" applyFont="1" applyBorder="1">
      <alignment/>
    </xf>
    <xf numFmtId="0" fontId="38" fillId="0" borderId="17" xfId="54" applyFont="1" applyBorder="1" applyAlignment="1">
      <alignment wrapText="1"/>
    </xf>
    <xf numFmtId="3" fontId="21" fillId="0" borderId="17" xfId="54" applyNumberFormat="1" applyFont="1" applyBorder="1">
      <alignment/>
    </xf>
    <xf numFmtId="10" fontId="21" fillId="0" borderId="17" xfId="54" applyNumberFormat="1" applyFont="1" applyBorder="1">
      <alignment/>
    </xf>
    <xf numFmtId="3" fontId="21" fillId="0" borderId="26" xfId="54" applyNumberFormat="1" applyFont="1" applyBorder="1">
      <alignment/>
    </xf>
    <xf numFmtId="0" fontId="38" fillId="0" borderId="44" xfId="54" applyFont="1" applyBorder="1" applyAlignment="1">
      <alignment wrapText="1"/>
    </xf>
    <xf numFmtId="3" fontId="21" fillId="0" borderId="62" xfId="54" applyNumberFormat="1" applyFont="1" applyBorder="1">
      <alignment/>
    </xf>
    <xf numFmtId="10" fontId="20" fillId="0" borderId="17" xfId="54" applyNumberFormat="1" applyFont="1" applyBorder="1">
      <alignment/>
    </xf>
    <xf numFmtId="0" fontId="38" fillId="0" borderId="62" xfId="54" applyFont="1" applyBorder="1" applyAlignment="1">
      <alignment wrapText="1"/>
    </xf>
    <xf numFmtId="0" fontId="40" fillId="0" borderId="18" xfId="54" applyFont="1" applyBorder="1" applyAlignment="1">
      <alignment wrapText="1"/>
    </xf>
    <xf numFmtId="3" fontId="20" fillId="0" borderId="18" xfId="54" applyNumberFormat="1" applyFont="1" applyBorder="1">
      <alignment/>
    </xf>
    <xf numFmtId="0" fontId="20" fillId="0" borderId="18" xfId="54" applyFont="1" applyBorder="1">
      <alignment/>
    </xf>
    <xf numFmtId="0" fontId="38" fillId="0" borderId="0" xfId="54" applyFont="1" applyBorder="1" applyAlignment="1">
      <alignment wrapText="1"/>
    </xf>
    <xf numFmtId="3" fontId="21" fillId="0" borderId="0" xfId="54" applyNumberFormat="1" applyFont="1" applyBorder="1">
      <alignment/>
    </xf>
    <xf numFmtId="0" fontId="35" fillId="0" borderId="26" xfId="54" applyFont="1" applyBorder="1" applyAlignment="1">
      <alignment horizontal="left" vertical="center" wrapText="1"/>
    </xf>
    <xf numFmtId="10" fontId="20" fillId="0" borderId="29" xfId="54" applyNumberFormat="1" applyFont="1" applyBorder="1">
      <alignment/>
    </xf>
    <xf numFmtId="0" fontId="40" fillId="0" borderId="29" xfId="54" applyFont="1" applyBorder="1" applyAlignment="1">
      <alignment wrapText="1"/>
    </xf>
    <xf numFmtId="3" fontId="20" fillId="0" borderId="32" xfId="54" applyNumberFormat="1" applyFont="1" applyBorder="1">
      <alignment/>
    </xf>
    <xf numFmtId="0" fontId="40" fillId="0" borderId="30" xfId="0" applyFont="1" applyFill="1" applyBorder="1" applyAlignment="1">
      <alignment wrapText="1"/>
    </xf>
    <xf numFmtId="0" fontId="40" fillId="0" borderId="32" xfId="54" applyFont="1" applyBorder="1" applyAlignment="1">
      <alignment wrapText="1"/>
    </xf>
    <xf numFmtId="10" fontId="20" fillId="0" borderId="27" xfId="54" applyNumberFormat="1" applyFont="1" applyBorder="1">
      <alignment/>
    </xf>
    <xf numFmtId="0" fontId="38" fillId="0" borderId="28" xfId="54" applyFont="1" applyBorder="1" applyAlignment="1">
      <alignment wrapText="1"/>
    </xf>
    <xf numFmtId="0" fontId="40" fillId="0" borderId="30" xfId="54" applyFont="1" applyBorder="1" applyAlignment="1">
      <alignment wrapText="1"/>
    </xf>
    <xf numFmtId="0" fontId="38" fillId="0" borderId="12" xfId="54" applyFont="1" applyBorder="1" applyAlignment="1">
      <alignment wrapText="1"/>
    </xf>
    <xf numFmtId="3" fontId="20" fillId="0" borderId="27" xfId="54" applyNumberFormat="1" applyFont="1" applyBorder="1">
      <alignment/>
    </xf>
    <xf numFmtId="0" fontId="40" fillId="0" borderId="28" xfId="54" applyFont="1" applyBorder="1" applyAlignment="1">
      <alignment wrapText="1"/>
    </xf>
    <xf numFmtId="3" fontId="20" fillId="0" borderId="17" xfId="54" applyNumberFormat="1" applyFont="1" applyBorder="1">
      <alignment/>
    </xf>
    <xf numFmtId="0" fontId="40" fillId="0" borderId="17" xfId="54" applyFont="1" applyBorder="1" applyAlignment="1">
      <alignment wrapText="1"/>
    </xf>
    <xf numFmtId="3" fontId="20" fillId="0" borderId="26" xfId="54" applyNumberFormat="1" applyFont="1" applyBorder="1">
      <alignment/>
    </xf>
    <xf numFmtId="0" fontId="38" fillId="0" borderId="30" xfId="54" applyFont="1" applyBorder="1" applyAlignment="1">
      <alignment wrapText="1"/>
    </xf>
    <xf numFmtId="3" fontId="21" fillId="0" borderId="15" xfId="54" applyNumberFormat="1" applyFont="1" applyBorder="1">
      <alignment/>
    </xf>
    <xf numFmtId="0" fontId="38" fillId="0" borderId="15" xfId="54" applyFont="1" applyBorder="1" applyAlignment="1">
      <alignment wrapText="1"/>
    </xf>
    <xf numFmtId="3" fontId="21" fillId="0" borderId="27" xfId="54" applyNumberFormat="1" applyFont="1" applyBorder="1">
      <alignment/>
    </xf>
    <xf numFmtId="0" fontId="48" fillId="0" borderId="0" xfId="0" applyFont="1" applyAlignment="1">
      <alignment/>
    </xf>
    <xf numFmtId="0" fontId="23" fillId="0" borderId="47" xfId="0" applyFont="1" applyBorder="1" applyAlignment="1">
      <alignment horizontal="center"/>
    </xf>
    <xf numFmtId="0" fontId="23" fillId="0" borderId="47" xfId="0" applyFont="1" applyBorder="1" applyAlignment="1">
      <alignment horizontal="center" wrapText="1"/>
    </xf>
    <xf numFmtId="0" fontId="23" fillId="0" borderId="47" xfId="0" applyFont="1" applyBorder="1" applyAlignment="1">
      <alignment/>
    </xf>
    <xf numFmtId="0" fontId="28" fillId="0" borderId="47" xfId="0" applyFont="1" applyBorder="1" applyAlignment="1">
      <alignment/>
    </xf>
    <xf numFmtId="0" fontId="28" fillId="0" borderId="47" xfId="0" applyFont="1" applyBorder="1" applyAlignment="1">
      <alignment horizontal="justify"/>
    </xf>
    <xf numFmtId="3" fontId="22" fillId="0" borderId="47" xfId="0" applyNumberFormat="1" applyFont="1" applyBorder="1" applyAlignment="1">
      <alignment/>
    </xf>
    <xf numFmtId="10" fontId="22" fillId="0" borderId="47" xfId="0" applyNumberFormat="1" applyFont="1" applyBorder="1" applyAlignment="1">
      <alignment/>
    </xf>
    <xf numFmtId="3" fontId="22" fillId="0" borderId="47" xfId="0" applyNumberFormat="1" applyFont="1" applyBorder="1" applyAlignment="1">
      <alignment horizontal="justify"/>
    </xf>
    <xf numFmtId="0" fontId="20" fillId="0" borderId="30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3" fontId="11" fillId="0" borderId="13" xfId="40" applyNumberFormat="1" applyFont="1" applyBorder="1" applyAlignment="1">
      <alignment horizontal="right"/>
    </xf>
    <xf numFmtId="0" fontId="0" fillId="0" borderId="101" xfId="0" applyFont="1" applyBorder="1" applyAlignment="1">
      <alignment/>
    </xf>
    <xf numFmtId="0" fontId="0" fillId="0" borderId="102" xfId="0" applyFont="1" applyBorder="1" applyAlignment="1">
      <alignment/>
    </xf>
    <xf numFmtId="3" fontId="0" fillId="0" borderId="102" xfId="0" applyNumberFormat="1" applyBorder="1" applyAlignment="1">
      <alignment/>
    </xf>
    <xf numFmtId="3" fontId="0" fillId="0" borderId="102" xfId="0" applyNumberFormat="1" applyFont="1" applyBorder="1" applyAlignment="1">
      <alignment/>
    </xf>
    <xf numFmtId="0" fontId="0" fillId="0" borderId="47" xfId="0" applyBorder="1" applyAlignment="1">
      <alignment/>
    </xf>
    <xf numFmtId="0" fontId="36" fillId="0" borderId="19" xfId="0" applyFont="1" applyBorder="1" applyAlignment="1">
      <alignment horizontal="left" wrapText="1"/>
    </xf>
    <xf numFmtId="0" fontId="0" fillId="0" borderId="30" xfId="0" applyFont="1" applyFill="1" applyBorder="1" applyAlignment="1">
      <alignment/>
    </xf>
    <xf numFmtId="0" fontId="0" fillId="0" borderId="103" xfId="0" applyFont="1" applyFill="1" applyBorder="1" applyAlignment="1">
      <alignment/>
    </xf>
    <xf numFmtId="0" fontId="58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22" xfId="0" applyFont="1" applyBorder="1" applyAlignment="1">
      <alignment vertical="center" wrapText="1"/>
    </xf>
    <xf numFmtId="3" fontId="5" fillId="0" borderId="13" xfId="0" applyNumberFormat="1" applyFont="1" applyBorder="1" applyAlignment="1">
      <alignment/>
    </xf>
    <xf numFmtId="10" fontId="5" fillId="0" borderId="2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/>
    </xf>
    <xf numFmtId="10" fontId="5" fillId="0" borderId="40" xfId="0" applyNumberFormat="1" applyFont="1" applyBorder="1" applyAlignment="1">
      <alignment/>
    </xf>
    <xf numFmtId="3" fontId="21" fillId="0" borderId="11" xfId="40" applyNumberFormat="1" applyFont="1" applyBorder="1" applyAlignment="1">
      <alignment/>
    </xf>
    <xf numFmtId="164" fontId="20" fillId="0" borderId="13" xfId="40" applyNumberFormat="1" applyFont="1" applyBorder="1" applyAlignment="1">
      <alignment horizontal="center" vertical="center"/>
    </xf>
    <xf numFmtId="3" fontId="11" fillId="0" borderId="0" xfId="40" applyNumberFormat="1" applyFont="1" applyBorder="1" applyAlignment="1">
      <alignment horizontal="right"/>
    </xf>
    <xf numFmtId="3" fontId="20" fillId="0" borderId="13" xfId="40" applyNumberFormat="1" applyFont="1" applyBorder="1" applyAlignment="1">
      <alignment/>
    </xf>
    <xf numFmtId="3" fontId="20" fillId="0" borderId="36" xfId="0" applyNumberFormat="1" applyFont="1" applyBorder="1" applyAlignment="1">
      <alignment/>
    </xf>
    <xf numFmtId="10" fontId="36" fillId="0" borderId="32" xfId="0" applyNumberFormat="1" applyFont="1" applyBorder="1" applyAlignment="1">
      <alignment/>
    </xf>
    <xf numFmtId="10" fontId="36" fillId="0" borderId="13" xfId="0" applyNumberFormat="1" applyFont="1" applyBorder="1" applyAlignment="1">
      <alignment/>
    </xf>
    <xf numFmtId="3" fontId="20" fillId="0" borderId="11" xfId="0" applyNumberFormat="1" applyFont="1" applyBorder="1" applyAlignment="1">
      <alignment horizontal="right"/>
    </xf>
    <xf numFmtId="3" fontId="11" fillId="0" borderId="28" xfId="0" applyNumberFormat="1" applyFont="1" applyBorder="1" applyAlignment="1">
      <alignment/>
    </xf>
    <xf numFmtId="0" fontId="40" fillId="0" borderId="50" xfId="0" applyFont="1" applyBorder="1" applyAlignment="1">
      <alignment wrapText="1"/>
    </xf>
    <xf numFmtId="3" fontId="45" fillId="0" borderId="47" xfId="0" applyNumberFormat="1" applyFont="1" applyBorder="1" applyAlignment="1">
      <alignment/>
    </xf>
    <xf numFmtId="10" fontId="59" fillId="0" borderId="13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right"/>
    </xf>
    <xf numFmtId="3" fontId="0" fillId="0" borderId="85" xfId="0" applyNumberFormat="1" applyFill="1" applyBorder="1" applyAlignment="1">
      <alignment/>
    </xf>
    <xf numFmtId="3" fontId="0" fillId="0" borderId="10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 wrapText="1"/>
    </xf>
    <xf numFmtId="3" fontId="0" fillId="0" borderId="105" xfId="0" applyNumberFormat="1" applyBorder="1" applyAlignment="1">
      <alignment/>
    </xf>
    <xf numFmtId="0" fontId="0" fillId="0" borderId="54" xfId="0" applyBorder="1" applyAlignment="1">
      <alignment/>
    </xf>
    <xf numFmtId="0" fontId="0" fillId="0" borderId="46" xfId="0" applyBorder="1" applyAlignment="1">
      <alignment/>
    </xf>
    <xf numFmtId="0" fontId="5" fillId="0" borderId="106" xfId="0" applyFont="1" applyBorder="1" applyAlignment="1">
      <alignment/>
    </xf>
    <xf numFmtId="3" fontId="5" fillId="0" borderId="107" xfId="0" applyNumberFormat="1" applyFont="1" applyBorder="1" applyAlignment="1">
      <alignment/>
    </xf>
    <xf numFmtId="10" fontId="5" fillId="0" borderId="100" xfId="0" applyNumberFormat="1" applyFont="1" applyBorder="1" applyAlignment="1">
      <alignment/>
    </xf>
    <xf numFmtId="0" fontId="0" fillId="0" borderId="105" xfId="0" applyFont="1" applyBorder="1" applyAlignment="1">
      <alignment/>
    </xf>
    <xf numFmtId="0" fontId="0" fillId="0" borderId="108" xfId="0" applyFont="1" applyBorder="1" applyAlignment="1">
      <alignment/>
    </xf>
    <xf numFmtId="0" fontId="5" fillId="0" borderId="109" xfId="0" applyFont="1" applyBorder="1" applyAlignment="1">
      <alignment/>
    </xf>
    <xf numFmtId="0" fontId="0" fillId="0" borderId="109" xfId="0" applyFont="1" applyBorder="1" applyAlignment="1">
      <alignment/>
    </xf>
    <xf numFmtId="10" fontId="0" fillId="0" borderId="59" xfId="0" applyNumberFormat="1" applyBorder="1" applyAlignment="1">
      <alignment/>
    </xf>
    <xf numFmtId="0" fontId="0" fillId="0" borderId="109" xfId="0" applyFont="1" applyBorder="1" applyAlignment="1">
      <alignment/>
    </xf>
    <xf numFmtId="0" fontId="5" fillId="0" borderId="110" xfId="0" applyFont="1" applyBorder="1" applyAlignment="1">
      <alignment/>
    </xf>
    <xf numFmtId="10" fontId="0" fillId="0" borderId="58" xfId="0" applyNumberFormat="1" applyBorder="1" applyAlignment="1">
      <alignment/>
    </xf>
    <xf numFmtId="0" fontId="0" fillId="0" borderId="109" xfId="0" applyBorder="1" applyAlignment="1">
      <alignment/>
    </xf>
    <xf numFmtId="0" fontId="0" fillId="0" borderId="110" xfId="0" applyFont="1" applyBorder="1" applyAlignment="1">
      <alignment/>
    </xf>
    <xf numFmtId="3" fontId="0" fillId="0" borderId="101" xfId="0" applyNumberFormat="1" applyBorder="1" applyAlignment="1">
      <alignment/>
    </xf>
    <xf numFmtId="0" fontId="0" fillId="0" borderId="58" xfId="0" applyBorder="1" applyAlignment="1">
      <alignment/>
    </xf>
    <xf numFmtId="0" fontId="5" fillId="0" borderId="44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0" fontId="5" fillId="0" borderId="76" xfId="0" applyFont="1" applyBorder="1" applyAlignment="1">
      <alignment vertical="center" wrapText="1"/>
    </xf>
    <xf numFmtId="0" fontId="5" fillId="0" borderId="100" xfId="0" applyFont="1" applyBorder="1" applyAlignment="1">
      <alignment vertical="center" wrapText="1"/>
    </xf>
    <xf numFmtId="0" fontId="11" fillId="0" borderId="22" xfId="0" applyFont="1" applyBorder="1" applyAlignment="1">
      <alignment/>
    </xf>
    <xf numFmtId="0" fontId="11" fillId="0" borderId="21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46" xfId="0" applyFont="1" applyBorder="1" applyAlignment="1">
      <alignment/>
    </xf>
    <xf numFmtId="0" fontId="40" fillId="0" borderId="47" xfId="0" applyFont="1" applyFill="1" applyBorder="1" applyAlignment="1">
      <alignment/>
    </xf>
    <xf numFmtId="3" fontId="37" fillId="0" borderId="111" xfId="40" applyNumberFormat="1" applyFont="1" applyBorder="1" applyAlignment="1">
      <alignment/>
    </xf>
    <xf numFmtId="3" fontId="20" fillId="0" borderId="59" xfId="0" applyNumberFormat="1" applyFont="1" applyBorder="1" applyAlignment="1">
      <alignment/>
    </xf>
    <xf numFmtId="3" fontId="38" fillId="0" borderId="89" xfId="40" applyNumberFormat="1" applyFont="1" applyBorder="1" applyAlignment="1">
      <alignment/>
    </xf>
    <xf numFmtId="0" fontId="21" fillId="0" borderId="29" xfId="0" applyFont="1" applyBorder="1" applyAlignment="1">
      <alignment horizontal="center"/>
    </xf>
    <xf numFmtId="3" fontId="28" fillId="0" borderId="32" xfId="0" applyNumberFormat="1" applyFont="1" applyBorder="1" applyAlignment="1">
      <alignment/>
    </xf>
    <xf numFmtId="3" fontId="28" fillId="0" borderId="32" xfId="40" applyNumberFormat="1" applyFont="1" applyBorder="1" applyAlignment="1">
      <alignment/>
    </xf>
    <xf numFmtId="0" fontId="12" fillId="0" borderId="13" xfId="0" applyFont="1" applyBorder="1" applyAlignment="1">
      <alignment horizontal="center"/>
    </xf>
    <xf numFmtId="3" fontId="12" fillId="0" borderId="13" xfId="0" applyNumberFormat="1" applyFont="1" applyBorder="1" applyAlignment="1">
      <alignment horizontal="right"/>
    </xf>
    <xf numFmtId="3" fontId="95" fillId="0" borderId="0" xfId="0" applyNumberFormat="1" applyFont="1" applyAlignment="1">
      <alignment/>
    </xf>
    <xf numFmtId="0" fontId="34" fillId="0" borderId="112" xfId="0" applyFont="1" applyBorder="1" applyAlignment="1">
      <alignment/>
    </xf>
    <xf numFmtId="3" fontId="38" fillId="0" borderId="12" xfId="0" applyNumberFormat="1" applyFont="1" applyBorder="1" applyAlignment="1">
      <alignment/>
    </xf>
    <xf numFmtId="3" fontId="38" fillId="0" borderId="40" xfId="0" applyNumberFormat="1" applyFont="1" applyBorder="1" applyAlignment="1">
      <alignment/>
    </xf>
    <xf numFmtId="0" fontId="20" fillId="0" borderId="97" xfId="0" applyFont="1" applyBorder="1" applyAlignment="1">
      <alignment/>
    </xf>
    <xf numFmtId="0" fontId="20" fillId="0" borderId="72" xfId="0" applyFont="1" applyBorder="1" applyAlignment="1">
      <alignment/>
    </xf>
    <xf numFmtId="0" fontId="35" fillId="0" borderId="113" xfId="0" applyFont="1" applyBorder="1" applyAlignment="1">
      <alignment/>
    </xf>
    <xf numFmtId="3" fontId="21" fillId="0" borderId="114" xfId="0" applyNumberFormat="1" applyFont="1" applyBorder="1" applyAlignment="1">
      <alignment/>
    </xf>
    <xf numFmtId="3" fontId="21" fillId="0" borderId="115" xfId="0" applyNumberFormat="1" applyFont="1" applyBorder="1" applyAlignment="1">
      <alignment/>
    </xf>
    <xf numFmtId="0" fontId="20" fillId="0" borderId="73" xfId="0" applyFont="1" applyBorder="1" applyAlignment="1">
      <alignment/>
    </xf>
    <xf numFmtId="0" fontId="36" fillId="0" borderId="116" xfId="0" applyFont="1" applyBorder="1" applyAlignment="1">
      <alignment/>
    </xf>
    <xf numFmtId="3" fontId="20" fillId="0" borderId="117" xfId="0" applyNumberFormat="1" applyFont="1" applyBorder="1" applyAlignment="1">
      <alignment/>
    </xf>
    <xf numFmtId="3" fontId="20" fillId="0" borderId="118" xfId="0" applyNumberFormat="1" applyFont="1" applyBorder="1" applyAlignment="1">
      <alignment/>
    </xf>
    <xf numFmtId="0" fontId="20" fillId="0" borderId="70" xfId="0" applyFont="1" applyBorder="1" applyAlignment="1">
      <alignment/>
    </xf>
    <xf numFmtId="0" fontId="36" fillId="0" borderId="97" xfId="0" applyFont="1" applyBorder="1" applyAlignment="1">
      <alignment/>
    </xf>
    <xf numFmtId="3" fontId="20" fillId="0" borderId="86" xfId="0" applyNumberFormat="1" applyFont="1" applyBorder="1" applyAlignment="1">
      <alignment/>
    </xf>
    <xf numFmtId="3" fontId="20" fillId="0" borderId="119" xfId="0" applyNumberFormat="1" applyFont="1" applyBorder="1" applyAlignment="1">
      <alignment/>
    </xf>
    <xf numFmtId="0" fontId="57" fillId="0" borderId="97" xfId="0" applyFont="1" applyBorder="1" applyAlignment="1">
      <alignment/>
    </xf>
    <xf numFmtId="0" fontId="20" fillId="0" borderId="120" xfId="0" applyFont="1" applyBorder="1" applyAlignment="1">
      <alignment/>
    </xf>
    <xf numFmtId="0" fontId="20" fillId="0" borderId="121" xfId="0" applyFont="1" applyBorder="1" applyAlignment="1">
      <alignment/>
    </xf>
    <xf numFmtId="3" fontId="20" fillId="0" borderId="85" xfId="0" applyNumberFormat="1" applyFont="1" applyBorder="1" applyAlignment="1">
      <alignment/>
    </xf>
    <xf numFmtId="3" fontId="20" fillId="0" borderId="122" xfId="0" applyNumberFormat="1" applyFont="1" applyBorder="1" applyAlignment="1">
      <alignment/>
    </xf>
    <xf numFmtId="0" fontId="20" fillId="0" borderId="113" xfId="0" applyFont="1" applyBorder="1" applyAlignment="1">
      <alignment/>
    </xf>
    <xf numFmtId="3" fontId="21" fillId="0" borderId="123" xfId="0" applyNumberFormat="1" applyFont="1" applyBorder="1" applyAlignment="1">
      <alignment/>
    </xf>
    <xf numFmtId="0" fontId="20" fillId="0" borderId="112" xfId="0" applyFont="1" applyBorder="1" applyAlignment="1">
      <alignment/>
    </xf>
    <xf numFmtId="0" fontId="35" fillId="0" borderId="116" xfId="0" applyFont="1" applyBorder="1" applyAlignment="1">
      <alignment/>
    </xf>
    <xf numFmtId="3" fontId="21" fillId="0" borderId="117" xfId="0" applyNumberFormat="1" applyFont="1" applyBorder="1" applyAlignment="1">
      <alignment/>
    </xf>
    <xf numFmtId="3" fontId="20" fillId="0" borderId="124" xfId="0" applyNumberFormat="1" applyFont="1" applyBorder="1" applyAlignment="1">
      <alignment/>
    </xf>
    <xf numFmtId="3" fontId="20" fillId="0" borderId="115" xfId="0" applyNumberFormat="1" applyFont="1" applyBorder="1" applyAlignment="1">
      <alignment/>
    </xf>
    <xf numFmtId="0" fontId="36" fillId="0" borderId="125" xfId="0" applyFont="1" applyBorder="1" applyAlignment="1">
      <alignment/>
    </xf>
    <xf numFmtId="3" fontId="21" fillId="0" borderId="126" xfId="0" applyNumberFormat="1" applyFont="1" applyBorder="1" applyAlignment="1">
      <alignment/>
    </xf>
    <xf numFmtId="0" fontId="36" fillId="0" borderId="116" xfId="0" applyFont="1" applyBorder="1" applyAlignment="1">
      <alignment/>
    </xf>
    <xf numFmtId="0" fontId="36" fillId="0" borderId="97" xfId="0" applyFont="1" applyBorder="1" applyAlignment="1">
      <alignment/>
    </xf>
    <xf numFmtId="0" fontId="57" fillId="0" borderId="97" xfId="0" applyFont="1" applyBorder="1" applyAlignment="1">
      <alignment/>
    </xf>
    <xf numFmtId="0" fontId="20" fillId="0" borderId="125" xfId="0" applyFont="1" applyBorder="1" applyAlignment="1">
      <alignment/>
    </xf>
    <xf numFmtId="0" fontId="20" fillId="0" borderId="127" xfId="0" applyFont="1" applyBorder="1" applyAlignment="1">
      <alignment/>
    </xf>
    <xf numFmtId="0" fontId="36" fillId="0" borderId="0" xfId="0" applyFont="1" applyBorder="1" applyAlignment="1">
      <alignment/>
    </xf>
    <xf numFmtId="3" fontId="21" fillId="0" borderId="128" xfId="0" applyNumberFormat="1" applyFont="1" applyBorder="1" applyAlignment="1">
      <alignment/>
    </xf>
    <xf numFmtId="0" fontId="36" fillId="0" borderId="112" xfId="0" applyFont="1" applyBorder="1" applyAlignment="1">
      <alignment/>
    </xf>
    <xf numFmtId="3" fontId="20" fillId="0" borderId="123" xfId="0" applyNumberFormat="1" applyFont="1" applyBorder="1" applyAlignment="1">
      <alignment/>
    </xf>
    <xf numFmtId="3" fontId="20" fillId="0" borderId="129" xfId="0" applyNumberFormat="1" applyFont="1" applyBorder="1" applyAlignment="1">
      <alignment/>
    </xf>
    <xf numFmtId="3" fontId="20" fillId="0" borderId="130" xfId="0" applyNumberFormat="1" applyFont="1" applyBorder="1" applyAlignment="1">
      <alignment/>
    </xf>
    <xf numFmtId="3" fontId="20" fillId="0" borderId="131" xfId="0" applyNumberFormat="1" applyFont="1" applyBorder="1" applyAlignment="1">
      <alignment/>
    </xf>
    <xf numFmtId="3" fontId="20" fillId="0" borderId="132" xfId="0" applyNumberFormat="1" applyFont="1" applyBorder="1" applyAlignment="1">
      <alignment/>
    </xf>
    <xf numFmtId="0" fontId="35" fillId="0" borderId="113" xfId="0" applyFont="1" applyBorder="1" applyAlignment="1">
      <alignment/>
    </xf>
    <xf numFmtId="0" fontId="20" fillId="0" borderId="74" xfId="0" applyFont="1" applyBorder="1" applyAlignment="1">
      <alignment/>
    </xf>
    <xf numFmtId="0" fontId="36" fillId="0" borderId="113" xfId="0" applyFont="1" applyBorder="1" applyAlignment="1">
      <alignment/>
    </xf>
    <xf numFmtId="3" fontId="20" fillId="0" borderId="133" xfId="0" applyNumberFormat="1" applyFont="1" applyBorder="1" applyAlignment="1">
      <alignment/>
    </xf>
    <xf numFmtId="0" fontId="21" fillId="0" borderId="72" xfId="0" applyFont="1" applyBorder="1" applyAlignment="1">
      <alignment/>
    </xf>
    <xf numFmtId="0" fontId="35" fillId="0" borderId="113" xfId="0" applyFont="1" applyBorder="1" applyAlignment="1">
      <alignment wrapText="1"/>
    </xf>
    <xf numFmtId="3" fontId="21" fillId="0" borderId="134" xfId="0" applyNumberFormat="1" applyFont="1" applyBorder="1" applyAlignment="1">
      <alignment/>
    </xf>
    <xf numFmtId="3" fontId="21" fillId="0" borderId="135" xfId="0" applyNumberFormat="1" applyFont="1" applyBorder="1" applyAlignment="1">
      <alignment/>
    </xf>
    <xf numFmtId="0" fontId="36" fillId="0" borderId="125" xfId="0" applyFont="1" applyBorder="1" applyAlignment="1">
      <alignment/>
    </xf>
    <xf numFmtId="0" fontId="21" fillId="0" borderId="113" xfId="0" applyFont="1" applyBorder="1" applyAlignment="1">
      <alignment/>
    </xf>
    <xf numFmtId="0" fontId="60" fillId="0" borderId="113" xfId="0" applyFont="1" applyBorder="1" applyAlignment="1">
      <alignment/>
    </xf>
    <xf numFmtId="0" fontId="20" fillId="0" borderId="69" xfId="0" applyFont="1" applyBorder="1" applyAlignment="1">
      <alignment/>
    </xf>
    <xf numFmtId="3" fontId="20" fillId="0" borderId="136" xfId="0" applyNumberFormat="1" applyFont="1" applyBorder="1" applyAlignment="1">
      <alignment/>
    </xf>
    <xf numFmtId="0" fontId="36" fillId="0" borderId="137" xfId="0" applyFont="1" applyBorder="1" applyAlignment="1">
      <alignment/>
    </xf>
    <xf numFmtId="3" fontId="38" fillId="0" borderId="26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21" fillId="0" borderId="33" xfId="0" applyFont="1" applyBorder="1" applyAlignment="1">
      <alignment horizontal="center"/>
    </xf>
    <xf numFmtId="0" fontId="21" fillId="0" borderId="138" xfId="0" applyFont="1" applyBorder="1" applyAlignment="1">
      <alignment horizontal="center"/>
    </xf>
    <xf numFmtId="0" fontId="21" fillId="0" borderId="112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116" xfId="0" applyFont="1" applyBorder="1" applyAlignment="1">
      <alignment horizontal="center"/>
    </xf>
    <xf numFmtId="3" fontId="21" fillId="0" borderId="117" xfId="0" applyNumberFormat="1" applyFont="1" applyBorder="1" applyAlignment="1">
      <alignment horizontal="center"/>
    </xf>
    <xf numFmtId="3" fontId="21" fillId="0" borderId="118" xfId="0" applyNumberFormat="1" applyFont="1" applyBorder="1" applyAlignment="1">
      <alignment horizontal="center"/>
    </xf>
    <xf numFmtId="0" fontId="20" fillId="0" borderId="139" xfId="0" applyFont="1" applyBorder="1" applyAlignment="1">
      <alignment/>
    </xf>
    <xf numFmtId="0" fontId="20" fillId="0" borderId="71" xfId="0" applyFont="1" applyBorder="1" applyAlignment="1">
      <alignment/>
    </xf>
    <xf numFmtId="0" fontId="21" fillId="0" borderId="71" xfId="0" applyFont="1" applyBorder="1" applyAlignment="1">
      <alignment/>
    </xf>
    <xf numFmtId="3" fontId="38" fillId="0" borderId="140" xfId="0" applyNumberFormat="1" applyFont="1" applyBorder="1" applyAlignment="1">
      <alignment/>
    </xf>
    <xf numFmtId="3" fontId="38" fillId="0" borderId="115" xfId="0" applyNumberFormat="1" applyFont="1" applyBorder="1" applyAlignment="1">
      <alignment/>
    </xf>
    <xf numFmtId="0" fontId="21" fillId="0" borderId="73" xfId="0" applyFont="1" applyBorder="1" applyAlignment="1">
      <alignment/>
    </xf>
    <xf numFmtId="0" fontId="35" fillId="0" borderId="141" xfId="0" applyFont="1" applyBorder="1" applyAlignment="1">
      <alignment/>
    </xf>
    <xf numFmtId="3" fontId="21" fillId="0" borderId="140" xfId="0" applyNumberFormat="1" applyFont="1" applyBorder="1" applyAlignment="1">
      <alignment/>
    </xf>
    <xf numFmtId="0" fontId="36" fillId="0" borderId="113" xfId="0" applyFont="1" applyBorder="1" applyAlignment="1">
      <alignment/>
    </xf>
    <xf numFmtId="3" fontId="20" fillId="0" borderId="142" xfId="0" applyNumberFormat="1" applyFont="1" applyBorder="1" applyAlignment="1">
      <alignment/>
    </xf>
    <xf numFmtId="3" fontId="20" fillId="0" borderId="126" xfId="0" applyNumberFormat="1" applyFont="1" applyBorder="1" applyAlignment="1">
      <alignment/>
    </xf>
    <xf numFmtId="3" fontId="20" fillId="0" borderId="143" xfId="0" applyNumberFormat="1" applyFont="1" applyBorder="1" applyAlignment="1">
      <alignment/>
    </xf>
    <xf numFmtId="0" fontId="36" fillId="0" borderId="139" xfId="0" applyFont="1" applyBorder="1" applyAlignment="1">
      <alignment/>
    </xf>
    <xf numFmtId="0" fontId="36" fillId="0" borderId="0" xfId="0" applyFont="1" applyBorder="1" applyAlignment="1">
      <alignment/>
    </xf>
    <xf numFmtId="3" fontId="38" fillId="0" borderId="123" xfId="0" applyNumberFormat="1" applyFont="1" applyBorder="1" applyAlignment="1">
      <alignment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left"/>
    </xf>
    <xf numFmtId="0" fontId="21" fillId="0" borderId="40" xfId="0" applyFont="1" applyBorder="1" applyAlignment="1">
      <alignment horizontal="center"/>
    </xf>
    <xf numFmtId="3" fontId="20" fillId="0" borderId="144" xfId="0" applyNumberFormat="1" applyFont="1" applyBorder="1" applyAlignment="1">
      <alignment/>
    </xf>
    <xf numFmtId="3" fontId="20" fillId="0" borderId="145" xfId="0" applyNumberFormat="1" applyFont="1" applyBorder="1" applyAlignment="1">
      <alignment/>
    </xf>
    <xf numFmtId="3" fontId="20" fillId="0" borderId="104" xfId="0" applyNumberFormat="1" applyFont="1" applyBorder="1" applyAlignment="1">
      <alignment/>
    </xf>
    <xf numFmtId="3" fontId="20" fillId="0" borderId="146" xfId="0" applyNumberFormat="1" applyFont="1" applyBorder="1" applyAlignment="1">
      <alignment/>
    </xf>
    <xf numFmtId="0" fontId="20" fillId="0" borderId="139" xfId="0" applyFont="1" applyBorder="1" applyAlignment="1">
      <alignment/>
    </xf>
    <xf numFmtId="3" fontId="21" fillId="0" borderId="147" xfId="0" applyNumberFormat="1" applyFont="1" applyBorder="1" applyAlignment="1">
      <alignment/>
    </xf>
    <xf numFmtId="3" fontId="21" fillId="0" borderId="148" xfId="0" applyNumberFormat="1" applyFont="1" applyBorder="1" applyAlignment="1">
      <alignment/>
    </xf>
    <xf numFmtId="0" fontId="21" fillId="0" borderId="149" xfId="0" applyFont="1" applyBorder="1" applyAlignment="1">
      <alignment horizontal="right"/>
    </xf>
    <xf numFmtId="0" fontId="21" fillId="0" borderId="149" xfId="0" applyFont="1" applyBorder="1" applyAlignment="1">
      <alignment horizontal="center"/>
    </xf>
    <xf numFmtId="0" fontId="21" fillId="0" borderId="83" xfId="0" applyFont="1" applyBorder="1" applyAlignment="1">
      <alignment horizontal="center"/>
    </xf>
    <xf numFmtId="0" fontId="21" fillId="0" borderId="84" xfId="0" applyFont="1" applyBorder="1" applyAlignment="1">
      <alignment horizontal="center"/>
    </xf>
    <xf numFmtId="3" fontId="20" fillId="0" borderId="150" xfId="0" applyNumberFormat="1" applyFont="1" applyBorder="1" applyAlignment="1">
      <alignment/>
    </xf>
    <xf numFmtId="3" fontId="20" fillId="0" borderId="151" xfId="0" applyNumberFormat="1" applyFont="1" applyBorder="1" applyAlignment="1">
      <alignment/>
    </xf>
    <xf numFmtId="3" fontId="20" fillId="0" borderId="152" xfId="0" applyNumberFormat="1" applyFont="1" applyBorder="1" applyAlignment="1">
      <alignment/>
    </xf>
    <xf numFmtId="3" fontId="20" fillId="0" borderId="153" xfId="0" applyNumberFormat="1" applyFont="1" applyBorder="1" applyAlignment="1">
      <alignment/>
    </xf>
    <xf numFmtId="3" fontId="21" fillId="0" borderId="132" xfId="0" applyNumberFormat="1" applyFont="1" applyBorder="1" applyAlignment="1">
      <alignment/>
    </xf>
    <xf numFmtId="0" fontId="21" fillId="0" borderId="112" xfId="0" applyFont="1" applyBorder="1" applyAlignment="1">
      <alignment/>
    </xf>
    <xf numFmtId="0" fontId="21" fillId="0" borderId="141" xfId="0" applyFont="1" applyBorder="1" applyAlignment="1">
      <alignment/>
    </xf>
    <xf numFmtId="3" fontId="21" fillId="0" borderId="129" xfId="0" applyNumberFormat="1" applyFont="1" applyBorder="1" applyAlignment="1">
      <alignment/>
    </xf>
    <xf numFmtId="3" fontId="21" fillId="0" borderId="118" xfId="0" applyNumberFormat="1" applyFont="1" applyBorder="1" applyAlignment="1">
      <alignment/>
    </xf>
    <xf numFmtId="3" fontId="20" fillId="0" borderId="154" xfId="0" applyNumberFormat="1" applyFont="1" applyBorder="1" applyAlignment="1">
      <alignment/>
    </xf>
    <xf numFmtId="3" fontId="20" fillId="0" borderId="155" xfId="0" applyNumberFormat="1" applyFont="1" applyBorder="1" applyAlignment="1">
      <alignment/>
    </xf>
    <xf numFmtId="0" fontId="21" fillId="0" borderId="20" xfId="0" applyFont="1" applyBorder="1" applyAlignment="1">
      <alignment vertical="center"/>
    </xf>
    <xf numFmtId="3" fontId="21" fillId="0" borderId="20" xfId="40" applyNumberFormat="1" applyFont="1" applyBorder="1" applyAlignment="1">
      <alignment horizontal="right" vertical="center"/>
    </xf>
    <xf numFmtId="10" fontId="21" fillId="0" borderId="18" xfId="40" applyNumberFormat="1" applyFont="1" applyBorder="1" applyAlignment="1">
      <alignment horizontal="right" vertical="center"/>
    </xf>
    <xf numFmtId="0" fontId="20" fillId="0" borderId="20" xfId="0" applyFont="1" applyBorder="1" applyAlignment="1">
      <alignment vertical="center"/>
    </xf>
    <xf numFmtId="3" fontId="12" fillId="0" borderId="18" xfId="40" applyNumberFormat="1" applyFont="1" applyBorder="1" applyAlignment="1">
      <alignment/>
    </xf>
    <xf numFmtId="0" fontId="20" fillId="0" borderId="156" xfId="0" applyFont="1" applyBorder="1" applyAlignment="1">
      <alignment/>
    </xf>
    <xf numFmtId="0" fontId="23" fillId="0" borderId="3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Continuous" vertical="center" wrapText="1"/>
    </xf>
    <xf numFmtId="0" fontId="23" fillId="0" borderId="3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Continuous" vertical="center" wrapText="1"/>
    </xf>
    <xf numFmtId="0" fontId="21" fillId="0" borderId="22" xfId="0" applyFont="1" applyBorder="1" applyAlignment="1">
      <alignment horizontal="centerContinuous" vertical="center" wrapText="1"/>
    </xf>
    <xf numFmtId="0" fontId="21" fillId="0" borderId="30" xfId="0" applyFont="1" applyBorder="1" applyAlignment="1">
      <alignment horizontal="centerContinuous" vertical="center" wrapText="1"/>
    </xf>
    <xf numFmtId="0" fontId="21" fillId="0" borderId="40" xfId="0" applyFont="1" applyBorder="1" applyAlignment="1">
      <alignment horizontal="centerContinuous" vertical="center" wrapText="1"/>
    </xf>
    <xf numFmtId="0" fontId="21" fillId="0" borderId="32" xfId="0" applyFont="1" applyBorder="1" applyAlignment="1">
      <alignment horizontal="centerContinuous" vertical="center" wrapText="1"/>
    </xf>
    <xf numFmtId="3" fontId="21" fillId="0" borderId="26" xfId="40" applyNumberFormat="1" applyFont="1" applyBorder="1" applyAlignment="1">
      <alignment/>
    </xf>
    <xf numFmtId="0" fontId="23" fillId="0" borderId="22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Continuous" vertical="center" wrapText="1"/>
    </xf>
    <xf numFmtId="0" fontId="21" fillId="0" borderId="28" xfId="0" applyFont="1" applyBorder="1" applyAlignment="1">
      <alignment horizontal="centerContinuous" vertical="center" wrapText="1"/>
    </xf>
    <xf numFmtId="3" fontId="20" fillId="0" borderId="11" xfId="0" applyNumberFormat="1" applyFont="1" applyBorder="1" applyAlignment="1">
      <alignment horizontal="right" vertical="center" wrapText="1"/>
    </xf>
    <xf numFmtId="3" fontId="20" fillId="0" borderId="35" xfId="0" applyNumberFormat="1" applyFont="1" applyBorder="1" applyAlignment="1">
      <alignment horizontal="right" vertical="center" wrapText="1"/>
    </xf>
    <xf numFmtId="10" fontId="21" fillId="0" borderId="26" xfId="0" applyNumberFormat="1" applyFont="1" applyBorder="1" applyAlignment="1">
      <alignment horizontal="centerContinuous" vertical="center" wrapText="1"/>
    </xf>
    <xf numFmtId="10" fontId="20" fillId="0" borderId="35" xfId="0" applyNumberFormat="1" applyFont="1" applyBorder="1" applyAlignment="1">
      <alignment horizontal="centerContinuous" vertical="center" wrapText="1"/>
    </xf>
    <xf numFmtId="3" fontId="21" fillId="0" borderId="26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right" vertical="center" wrapText="1"/>
    </xf>
    <xf numFmtId="0" fontId="38" fillId="0" borderId="30" xfId="0" applyFont="1" applyBorder="1" applyAlignment="1">
      <alignment horizontal="left" wrapText="1"/>
    </xf>
    <xf numFmtId="0" fontId="35" fillId="0" borderId="20" xfId="0" applyFont="1" applyBorder="1" applyAlignment="1">
      <alignment horizontal="left" wrapText="1"/>
    </xf>
    <xf numFmtId="0" fontId="37" fillId="0" borderId="23" xfId="0" applyFont="1" applyBorder="1" applyAlignment="1">
      <alignment wrapText="1"/>
    </xf>
    <xf numFmtId="16" fontId="23" fillId="0" borderId="28" xfId="0" applyNumberFormat="1" applyFont="1" applyBorder="1" applyAlignment="1">
      <alignment vertical="center"/>
    </xf>
    <xf numFmtId="0" fontId="21" fillId="0" borderId="43" xfId="0" applyFont="1" applyBorder="1" applyAlignment="1">
      <alignment horizontal="center" wrapText="1"/>
    </xf>
    <xf numFmtId="3" fontId="21" fillId="0" borderId="34" xfId="0" applyNumberFormat="1" applyFont="1" applyBorder="1" applyAlignment="1">
      <alignment/>
    </xf>
    <xf numFmtId="3" fontId="21" fillId="0" borderId="43" xfId="0" applyNumberFormat="1" applyFont="1" applyBorder="1" applyAlignment="1">
      <alignment horizontal="center" vertical="center" wrapText="1"/>
    </xf>
    <xf numFmtId="10" fontId="21" fillId="0" borderId="18" xfId="0" applyNumberFormat="1" applyFont="1" applyBorder="1" applyAlignment="1">
      <alignment horizontal="right"/>
    </xf>
    <xf numFmtId="10" fontId="21" fillId="0" borderId="13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vertical="center" wrapText="1"/>
    </xf>
    <xf numFmtId="10" fontId="39" fillId="0" borderId="22" xfId="0" applyNumberFormat="1" applyFont="1" applyBorder="1" applyAlignment="1">
      <alignment/>
    </xf>
    <xf numFmtId="10" fontId="38" fillId="0" borderId="19" xfId="0" applyNumberFormat="1" applyFont="1" applyBorder="1" applyAlignment="1">
      <alignment/>
    </xf>
    <xf numFmtId="3" fontId="20" fillId="0" borderId="20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0" fontId="12" fillId="0" borderId="22" xfId="0" applyFont="1" applyBorder="1" applyAlignment="1">
      <alignment vertical="center"/>
    </xf>
    <xf numFmtId="3" fontId="12" fillId="0" borderId="18" xfId="0" applyNumberFormat="1" applyFont="1" applyBorder="1" applyAlignment="1">
      <alignment horizontal="right" vertical="center"/>
    </xf>
    <xf numFmtId="3" fontId="12" fillId="0" borderId="20" xfId="0" applyNumberFormat="1" applyFont="1" applyBorder="1" applyAlignment="1">
      <alignment horizontal="right" vertical="center"/>
    </xf>
    <xf numFmtId="3" fontId="12" fillId="0" borderId="32" xfId="0" applyNumberFormat="1" applyFont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3" fontId="12" fillId="0" borderId="19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horizontal="right" vertical="center"/>
    </xf>
    <xf numFmtId="3" fontId="12" fillId="0" borderId="23" xfId="0" applyNumberFormat="1" applyFont="1" applyBorder="1" applyAlignment="1">
      <alignment horizontal="right" vertical="center"/>
    </xf>
    <xf numFmtId="10" fontId="12" fillId="0" borderId="15" xfId="0" applyNumberFormat="1" applyFont="1" applyBorder="1" applyAlignment="1">
      <alignment horizontal="right" vertical="center"/>
    </xf>
    <xf numFmtId="10" fontId="12" fillId="0" borderId="10" xfId="0" applyNumberFormat="1" applyFont="1" applyBorder="1" applyAlignment="1">
      <alignment horizontal="right" vertical="center"/>
    </xf>
    <xf numFmtId="3" fontId="0" fillId="0" borderId="157" xfId="0" applyNumberFormat="1" applyBorder="1" applyAlignment="1">
      <alignment/>
    </xf>
    <xf numFmtId="0" fontId="0" fillId="0" borderId="8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38" fillId="33" borderId="0" xfId="0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10" fontId="35" fillId="0" borderId="0" xfId="0" applyNumberFormat="1" applyFont="1" applyBorder="1" applyAlignment="1">
      <alignment/>
    </xf>
    <xf numFmtId="0" fontId="38" fillId="0" borderId="0" xfId="0" applyFont="1" applyBorder="1" applyAlignment="1">
      <alignment horizontal="left" wrapText="1"/>
    </xf>
    <xf numFmtId="0" fontId="37" fillId="0" borderId="58" xfId="0" applyFont="1" applyBorder="1" applyAlignment="1">
      <alignment horizontal="center"/>
    </xf>
    <xf numFmtId="3" fontId="52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 horizontal="right"/>
    </xf>
    <xf numFmtId="165" fontId="52" fillId="0" borderId="0" xfId="0" applyNumberFormat="1" applyFont="1" applyBorder="1" applyAlignment="1">
      <alignment horizontal="right"/>
    </xf>
    <xf numFmtId="165" fontId="52" fillId="0" borderId="0" xfId="0" applyNumberFormat="1" applyFont="1" applyBorder="1" applyAlignment="1">
      <alignment/>
    </xf>
    <xf numFmtId="0" fontId="21" fillId="33" borderId="27" xfId="0" applyFont="1" applyFill="1" applyBorder="1" applyAlignment="1">
      <alignment/>
    </xf>
    <xf numFmtId="0" fontId="20" fillId="0" borderId="29" xfId="0" applyFont="1" applyBorder="1" applyAlignment="1">
      <alignment/>
    </xf>
    <xf numFmtId="10" fontId="12" fillId="0" borderId="13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vertical="center"/>
    </xf>
    <xf numFmtId="10" fontId="39" fillId="0" borderId="13" xfId="0" applyNumberFormat="1" applyFont="1" applyBorder="1" applyAlignment="1">
      <alignment/>
    </xf>
    <xf numFmtId="0" fontId="21" fillId="0" borderId="28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28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1" fillId="0" borderId="28" xfId="0" applyFont="1" applyBorder="1" applyAlignment="1">
      <alignment horizontal="center" vertical="center" wrapText="1"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3" fillId="0" borderId="28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0" xfId="0" applyFont="1" applyAlignment="1">
      <alignment horizontal="right"/>
    </xf>
    <xf numFmtId="0" fontId="5" fillId="0" borderId="28" xfId="0" applyFont="1" applyBorder="1" applyAlignment="1">
      <alignment horizontal="center" wrapText="1"/>
    </xf>
    <xf numFmtId="0" fontId="11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1" fillId="0" borderId="28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38" fillId="0" borderId="33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33" borderId="0" xfId="0" applyFont="1" applyFill="1" applyBorder="1" applyAlignment="1">
      <alignment/>
    </xf>
    <xf numFmtId="0" fontId="23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35" fillId="0" borderId="28" xfId="0" applyFont="1" applyBorder="1" applyAlignment="1">
      <alignment horizontal="center" wrapText="1"/>
    </xf>
    <xf numFmtId="0" fontId="36" fillId="0" borderId="25" xfId="0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11" fillId="33" borderId="0" xfId="0" applyFont="1" applyFill="1" applyBorder="1" applyAlignment="1">
      <alignment wrapText="1"/>
    </xf>
    <xf numFmtId="0" fontId="20" fillId="0" borderId="51" xfId="0" applyFont="1" applyBorder="1" applyAlignment="1">
      <alignment horizontal="right"/>
    </xf>
    <xf numFmtId="0" fontId="20" fillId="0" borderId="39" xfId="0" applyFont="1" applyBorder="1" applyAlignment="1">
      <alignment/>
    </xf>
    <xf numFmtId="0" fontId="38" fillId="0" borderId="12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0" fontId="21" fillId="0" borderId="25" xfId="0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33" xfId="0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37" fillId="0" borderId="0" xfId="0" applyFont="1" applyAlignment="1">
      <alignment horizontal="right"/>
    </xf>
    <xf numFmtId="0" fontId="37" fillId="0" borderId="0" xfId="0" applyFont="1" applyBorder="1" applyAlignment="1">
      <alignment horizontal="right"/>
    </xf>
    <xf numFmtId="0" fontId="23" fillId="0" borderId="33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1" fillId="0" borderId="33" xfId="0" applyFont="1" applyBorder="1" applyAlignment="1">
      <alignment horizontal="center" vertical="center"/>
    </xf>
    <xf numFmtId="0" fontId="20" fillId="0" borderId="40" xfId="0" applyFont="1" applyBorder="1" applyAlignment="1">
      <alignment/>
    </xf>
    <xf numFmtId="0" fontId="3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5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12" xfId="0" applyFont="1" applyBorder="1" applyAlignment="1">
      <alignment vertical="center"/>
    </xf>
    <xf numFmtId="0" fontId="38" fillId="0" borderId="28" xfId="0" applyFont="1" applyBorder="1" applyAlignment="1">
      <alignment horizontal="center" vertical="center" wrapText="1"/>
    </xf>
    <xf numFmtId="0" fontId="38" fillId="0" borderId="19" xfId="0" applyFont="1" applyBorder="1" applyAlignment="1">
      <alignment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20" fillId="0" borderId="25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5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35" fillId="0" borderId="2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28" xfId="0" applyFont="1" applyBorder="1" applyAlignment="1">
      <alignment horizontal="center"/>
    </xf>
    <xf numFmtId="0" fontId="10" fillId="0" borderId="12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8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1" fillId="0" borderId="28" xfId="54" applyFont="1" applyBorder="1" applyAlignment="1">
      <alignment horizontal="center"/>
    </xf>
    <xf numFmtId="0" fontId="38" fillId="0" borderId="0" xfId="54" applyFont="1" applyBorder="1" applyAlignment="1">
      <alignment horizontal="center" wrapText="1"/>
    </xf>
    <xf numFmtId="0" fontId="48" fillId="0" borderId="0" xfId="54" applyFont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center"/>
    </xf>
    <xf numFmtId="2" fontId="20" fillId="0" borderId="60" xfId="0" applyNumberFormat="1" applyFont="1" applyBorder="1" applyAlignment="1">
      <alignment horizontal="center" wrapText="1"/>
    </xf>
    <xf numFmtId="0" fontId="20" fillId="0" borderId="65" xfId="0" applyFont="1" applyBorder="1" applyAlignment="1">
      <alignment horizontal="center" wrapText="1"/>
    </xf>
    <xf numFmtId="0" fontId="20" fillId="0" borderId="158" xfId="0" applyFont="1" applyBorder="1" applyAlignment="1">
      <alignment wrapText="1"/>
    </xf>
    <xf numFmtId="0" fontId="20" fillId="0" borderId="91" xfId="0" applyFont="1" applyBorder="1" applyAlignment="1">
      <alignment/>
    </xf>
    <xf numFmtId="0" fontId="11" fillId="0" borderId="0" xfId="0" applyFont="1" applyAlignment="1">
      <alignment/>
    </xf>
    <xf numFmtId="0" fontId="11" fillId="0" borderId="2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2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1" fillId="0" borderId="61" xfId="0" applyFont="1" applyBorder="1" applyAlignment="1">
      <alignment horizontal="center" vertical="center" wrapText="1"/>
    </xf>
    <xf numFmtId="0" fontId="20" fillId="0" borderId="53" xfId="0" applyFont="1" applyBorder="1" applyAlignment="1">
      <alignment vertical="center" wrapText="1"/>
    </xf>
    <xf numFmtId="0" fontId="21" fillId="0" borderId="159" xfId="0" applyFont="1" applyBorder="1" applyAlignment="1">
      <alignment horizontal="center" vertical="center"/>
    </xf>
    <xf numFmtId="0" fontId="20" fillId="0" borderId="46" xfId="0" applyFont="1" applyBorder="1" applyAlignment="1">
      <alignment vertical="center"/>
    </xf>
    <xf numFmtId="0" fontId="21" fillId="0" borderId="159" xfId="0" applyFont="1" applyBorder="1" applyAlignment="1">
      <alignment horizontal="center" vertical="center" wrapText="1"/>
    </xf>
    <xf numFmtId="0" fontId="37" fillId="0" borderId="156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37" fillId="0" borderId="159" xfId="0" applyFont="1" applyBorder="1" applyAlignment="1">
      <alignment horizontal="center" vertical="center"/>
    </xf>
    <xf numFmtId="0" fontId="28" fillId="0" borderId="46" xfId="0" applyFont="1" applyBorder="1" applyAlignment="1">
      <alignment vertical="center"/>
    </xf>
    <xf numFmtId="0" fontId="20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44" fillId="0" borderId="0" xfId="0" applyFont="1" applyAlignment="1">
      <alignment horizontal="justify"/>
    </xf>
    <xf numFmtId="0" fontId="42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23" fillId="0" borderId="0" xfId="0" applyFont="1" applyBorder="1" applyAlignment="1">
      <alignment horizontal="right"/>
    </xf>
    <xf numFmtId="3" fontId="42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11" fillId="0" borderId="141" xfId="0" applyFont="1" applyBorder="1" applyAlignment="1">
      <alignment horizontal="center"/>
    </xf>
    <xf numFmtId="0" fontId="11" fillId="0" borderId="47" xfId="0" applyFont="1" applyBorder="1" applyAlignment="1">
      <alignment vertical="center"/>
    </xf>
    <xf numFmtId="0" fontId="0" fillId="0" borderId="47" xfId="0" applyBorder="1" applyAlignment="1">
      <alignment/>
    </xf>
    <xf numFmtId="0" fontId="35" fillId="0" borderId="47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 wrapText="1"/>
    </xf>
    <xf numFmtId="0" fontId="36" fillId="0" borderId="47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60" xfId="0" applyFont="1" applyBorder="1" applyAlignment="1">
      <alignment horizontal="center"/>
    </xf>
    <xf numFmtId="0" fontId="21" fillId="0" borderId="96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3" fontId="21" fillId="0" borderId="96" xfId="0" applyNumberFormat="1" applyFont="1" applyBorder="1" applyAlignment="1">
      <alignment horizontal="right"/>
    </xf>
    <xf numFmtId="0" fontId="20" fillId="0" borderId="98" xfId="0" applyFont="1" applyBorder="1" applyAlignment="1">
      <alignment/>
    </xf>
    <xf numFmtId="0" fontId="20" fillId="0" borderId="59" xfId="0" applyFont="1" applyBorder="1" applyAlignment="1">
      <alignment/>
    </xf>
    <xf numFmtId="0" fontId="21" fillId="0" borderId="63" xfId="0" applyFont="1" applyBorder="1" applyAlignment="1">
      <alignment horizontal="right"/>
    </xf>
    <xf numFmtId="0" fontId="20" fillId="0" borderId="64" xfId="0" applyFont="1" applyBorder="1" applyAlignment="1">
      <alignment horizontal="right"/>
    </xf>
    <xf numFmtId="0" fontId="20" fillId="0" borderId="125" xfId="0" applyFont="1" applyBorder="1" applyAlignment="1">
      <alignment/>
    </xf>
    <xf numFmtId="0" fontId="20" fillId="0" borderId="160" xfId="0" applyFont="1" applyBorder="1" applyAlignment="1">
      <alignment/>
    </xf>
    <xf numFmtId="0" fontId="20" fillId="0" borderId="161" xfId="0" applyFont="1" applyBorder="1" applyAlignment="1">
      <alignment/>
    </xf>
    <xf numFmtId="0" fontId="21" fillId="0" borderId="113" xfId="0" applyFont="1" applyBorder="1" applyAlignment="1">
      <alignment horizontal="center"/>
    </xf>
    <xf numFmtId="0" fontId="21" fillId="0" borderId="162" xfId="0" applyFont="1" applyBorder="1" applyAlignment="1">
      <alignment horizontal="center"/>
    </xf>
    <xf numFmtId="0" fontId="21" fillId="0" borderId="75" xfId="0" applyFont="1" applyBorder="1" applyAlignment="1">
      <alignment horizontal="center"/>
    </xf>
    <xf numFmtId="0" fontId="20" fillId="0" borderId="116" xfId="0" applyFont="1" applyBorder="1" applyAlignment="1">
      <alignment/>
    </xf>
    <xf numFmtId="0" fontId="20" fillId="0" borderId="163" xfId="0" applyFont="1" applyBorder="1" applyAlignment="1">
      <alignment/>
    </xf>
    <xf numFmtId="0" fontId="20" fillId="0" borderId="142" xfId="0" applyFont="1" applyBorder="1" applyAlignment="1">
      <alignment/>
    </xf>
    <xf numFmtId="0" fontId="20" fillId="0" borderId="97" xfId="0" applyFont="1" applyBorder="1" applyAlignment="1">
      <alignment/>
    </xf>
    <xf numFmtId="0" fontId="20" fillId="0" borderId="164" xfId="0" applyFont="1" applyBorder="1" applyAlignment="1">
      <alignment/>
    </xf>
    <xf numFmtId="0" fontId="20" fillId="0" borderId="119" xfId="0" applyFont="1" applyBorder="1" applyAlignment="1">
      <alignment/>
    </xf>
    <xf numFmtId="0" fontId="21" fillId="0" borderId="113" xfId="0" applyFont="1" applyBorder="1" applyAlignment="1">
      <alignment/>
    </xf>
    <xf numFmtId="0" fontId="21" fillId="0" borderId="162" xfId="0" applyFont="1" applyBorder="1" applyAlignment="1">
      <alignment/>
    </xf>
    <xf numFmtId="0" fontId="21" fillId="0" borderId="115" xfId="0" applyFont="1" applyBorder="1" applyAlignment="1">
      <alignment/>
    </xf>
    <xf numFmtId="0" fontId="20" fillId="0" borderId="165" xfId="0" applyFont="1" applyBorder="1" applyAlignment="1">
      <alignment/>
    </xf>
    <xf numFmtId="0" fontId="20" fillId="0" borderId="166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13" xfId="0" applyFont="1" applyBorder="1" applyAlignment="1">
      <alignment horizontal="center"/>
    </xf>
    <xf numFmtId="0" fontId="11" fillId="0" borderId="162" xfId="0" applyFont="1" applyBorder="1" applyAlignment="1">
      <alignment horizontal="center"/>
    </xf>
    <xf numFmtId="0" fontId="34" fillId="0" borderId="113" xfId="0" applyFont="1" applyBorder="1" applyAlignment="1">
      <alignment/>
    </xf>
    <xf numFmtId="0" fontId="34" fillId="0" borderId="162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26</xdr:row>
      <xdr:rowOff>57150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628900" y="574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76200" cy="200025"/>
    <xdr:sp>
      <xdr:nvSpPr>
        <xdr:cNvPr id="2" name="Text Box 1"/>
        <xdr:cNvSpPr txBox="1">
          <a:spLocks noChangeArrowheads="1"/>
        </xdr:cNvSpPr>
      </xdr:nvSpPr>
      <xdr:spPr>
        <a:xfrm>
          <a:off x="2628900" y="592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123</xdr:row>
      <xdr:rowOff>0</xdr:rowOff>
    </xdr:from>
    <xdr:to>
      <xdr:col>1</xdr:col>
      <xdr:colOff>0</xdr:colOff>
      <xdr:row>123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447925" y="27784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Rendszergazda\Dokumentumok\PHindok08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El&#337;terjeszt&#233;sek\2008\februar\ktgv20080227v&#233;g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mány,gyámhiv"/>
      <sheetName val="Önk.igazg."/>
      <sheetName val="Szakmai tev. irány."/>
      <sheetName val="Városgazd. szolg."/>
      <sheetName val="Települési vízellátás"/>
      <sheetName val="közvilágítás"/>
      <sheetName val="Oktatási célok"/>
      <sheetName val="TISZK"/>
      <sheetName val="Fogorvosi ellátás"/>
      <sheetName val="iskolaeü"/>
      <sheetName val="önk.kissz.-gküz."/>
      <sheetName val="utak"/>
      <sheetName val="RSZ.szoc"/>
      <sheetName val="RSZ. gyerm.véd"/>
      <sheetName val="Mkanélk.ellát"/>
      <sheetName val="Eseti pénzbeli szoc"/>
      <sheetName val="Eseti pénzb.gyermekv."/>
      <sheetName val="Házi segíts.ny"/>
      <sheetName val="szennyvízelv."/>
      <sheetName val="művközp-MOZI"/>
      <sheetName val="Egyéb kult.tev."/>
      <sheetName val="Múzeumi tev"/>
      <sheetName val="Fürdő-Strandszolg."/>
      <sheetName val="épületfennt."/>
      <sheetName val="üdültetés"/>
      <sheetName val="saját tul ing.haszn"/>
      <sheetName val="Kisebbségi önkorm."/>
      <sheetName val="bevételek "/>
      <sheetName val="Munka2"/>
      <sheetName val="Munka1"/>
      <sheetName val="ÖSSZESÍTŐ"/>
      <sheetName val="bérterv"/>
      <sheetName val="névszerinti bér"/>
      <sheetName val="mka"/>
    </sheetNames>
    <sheetDataSet>
      <sheetData sheetId="7">
        <row r="16">
          <cell r="C16">
            <v>3977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_sz_ melléklet"/>
      <sheetName val="1_a_sz_ melléklet"/>
      <sheetName val="1_b_sz_melléklet"/>
      <sheetName val="1_c_sz_ melléklet"/>
      <sheetName val="1_d_sz_melléklet"/>
      <sheetName val="1_e_f_sz_melléklet"/>
      <sheetName val="1_g_sz_melléklet"/>
      <sheetName val="2_sz_ melléklet"/>
      <sheetName val="2_a_d_sz_ melléklet"/>
      <sheetName val="2_f_h_sz_ melléklet"/>
      <sheetName val="2_i_j_sz_ mell_"/>
      <sheetName val="2_k_ sz_ melléklet"/>
      <sheetName val="2_l_sz_ melléklet"/>
      <sheetName val="2_m_n_sz_ melléklet"/>
      <sheetName val="3_sz_ melléklet"/>
      <sheetName val="4_sz_ melléklet"/>
      <sheetName val="5_sz_ melléklet"/>
      <sheetName val="6_sz_ melléklet"/>
      <sheetName val="7_sz_ melléklet"/>
      <sheetName val="8_sz_ melléklet"/>
      <sheetName val="9_sz_ melléklet"/>
      <sheetName val="10_ sz_ melléklet"/>
      <sheetName val="11_sz_ melléklet"/>
      <sheetName val="12_sz_ melléklet"/>
      <sheetName val="13_sz_ melléklet"/>
      <sheetName val="14_15_sz_ melléklet"/>
      <sheetName val="16_17_sz_ melléklet"/>
      <sheetName val="18_19_ sz_ melléklet"/>
      <sheetName val="20_ sz_ melléklet"/>
      <sheetName val="1_ sz_ tájékoztató"/>
      <sheetName val="2_sz_ tájékoztató"/>
      <sheetName val="3_ sz_ tájékoztató"/>
      <sheetName val="2_e_1_sz_ melléklet"/>
    </sheetNames>
    <sheetDataSet>
      <sheetData sheetId="1">
        <row r="12">
          <cell r="D12">
            <v>700</v>
          </cell>
        </row>
        <row r="34">
          <cell r="D34">
            <v>1000</v>
          </cell>
        </row>
        <row r="46">
          <cell r="D46">
            <v>0</v>
          </cell>
        </row>
      </sheetData>
      <sheetData sheetId="7">
        <row r="7">
          <cell r="D7">
            <v>253270</v>
          </cell>
        </row>
        <row r="29">
          <cell r="D29">
            <v>147765</v>
          </cell>
        </row>
        <row r="32">
          <cell r="D32">
            <v>27375</v>
          </cell>
        </row>
        <row r="34">
          <cell r="D34">
            <v>250</v>
          </cell>
        </row>
        <row r="35">
          <cell r="D35">
            <v>4500</v>
          </cell>
        </row>
        <row r="36">
          <cell r="D36">
            <v>0</v>
          </cell>
        </row>
        <row r="39">
          <cell r="D39">
            <v>0</v>
          </cell>
        </row>
        <row r="40">
          <cell r="D40">
            <v>0</v>
          </cell>
        </row>
        <row r="43">
          <cell r="D43">
            <v>296681.80500000017</v>
          </cell>
        </row>
      </sheetData>
      <sheetData sheetId="8">
        <row r="10">
          <cell r="D10">
            <v>2648</v>
          </cell>
        </row>
      </sheetData>
      <sheetData sheetId="16">
        <row r="20">
          <cell r="B20">
            <v>525000</v>
          </cell>
        </row>
      </sheetData>
      <sheetData sheetId="18">
        <row r="10">
          <cell r="D10">
            <v>15000</v>
          </cell>
        </row>
        <row r="19">
          <cell r="D19">
            <v>46000</v>
          </cell>
        </row>
        <row r="35">
          <cell r="D35">
            <v>201427</v>
          </cell>
        </row>
        <row r="36">
          <cell r="D36">
            <v>95036</v>
          </cell>
        </row>
        <row r="37">
          <cell r="D37">
            <v>1500</v>
          </cell>
        </row>
        <row r="38">
          <cell r="D38">
            <v>51486</v>
          </cell>
        </row>
        <row r="39">
          <cell r="D39">
            <v>5000</v>
          </cell>
        </row>
        <row r="44">
          <cell r="D44">
            <v>0</v>
          </cell>
        </row>
        <row r="45">
          <cell r="D45">
            <v>0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8">
      <selection activeCell="A1" sqref="A1:J27"/>
    </sheetView>
  </sheetViews>
  <sheetFormatPr defaultColWidth="9.140625" defaultRowHeight="12.75"/>
  <cols>
    <col min="1" max="1" width="25.421875" style="0" customWidth="1"/>
    <col min="2" max="3" width="11.140625" style="0" customWidth="1"/>
    <col min="4" max="4" width="10.7109375" style="0" customWidth="1"/>
    <col min="5" max="5" width="8.421875" style="0" customWidth="1"/>
    <col min="6" max="6" width="21.8515625" style="0" customWidth="1"/>
    <col min="7" max="7" width="11.57421875" style="0" customWidth="1"/>
    <col min="8" max="9" width="9.7109375" style="0" customWidth="1"/>
    <col min="10" max="10" width="8.421875" style="0" customWidth="1"/>
  </cols>
  <sheetData>
    <row r="1" spans="1:9" ht="12.75">
      <c r="A1" s="368"/>
      <c r="B1" s="368"/>
      <c r="C1" s="368"/>
      <c r="D1" s="368"/>
      <c r="E1" s="368"/>
      <c r="F1" s="368"/>
      <c r="I1" s="369" t="s">
        <v>306</v>
      </c>
    </row>
    <row r="2" spans="1:10" s="4" customFormat="1" ht="15.75">
      <c r="A2" s="2062" t="s">
        <v>307</v>
      </c>
      <c r="B2" s="2062"/>
      <c r="C2" s="2062"/>
      <c r="D2" s="2062"/>
      <c r="E2" s="2062"/>
      <c r="F2" s="2062"/>
      <c r="G2" s="2062"/>
      <c r="H2" s="2063"/>
      <c r="I2" s="2063"/>
      <c r="J2" s="2063"/>
    </row>
    <row r="3" spans="1:10" s="4" customFormat="1" ht="16.5" thickBot="1">
      <c r="A3" s="2060" t="s">
        <v>1380</v>
      </c>
      <c r="B3" s="2060"/>
      <c r="C3" s="2060"/>
      <c r="D3" s="2060"/>
      <c r="E3" s="2060"/>
      <c r="F3" s="2060"/>
      <c r="G3" s="2060"/>
      <c r="H3" s="2061"/>
      <c r="I3" s="2061"/>
      <c r="J3" s="2061"/>
    </row>
    <row r="4" spans="1:10" ht="13.5" thickBot="1">
      <c r="A4" s="2053" t="s">
        <v>305</v>
      </c>
      <c r="B4" s="2054"/>
      <c r="C4" s="2055"/>
      <c r="D4" s="2055"/>
      <c r="E4" s="2056"/>
      <c r="F4" s="2053" t="s">
        <v>304</v>
      </c>
      <c r="G4" s="2057"/>
      <c r="H4" s="2058"/>
      <c r="I4" s="2058"/>
      <c r="J4" s="2059"/>
    </row>
    <row r="5" spans="1:10" s="1" customFormat="1" ht="15.75" thickBot="1">
      <c r="A5" s="370" t="s">
        <v>294</v>
      </c>
      <c r="B5" s="370" t="s">
        <v>82</v>
      </c>
      <c r="C5" s="370" t="s">
        <v>83</v>
      </c>
      <c r="D5" s="370" t="s">
        <v>233</v>
      </c>
      <c r="E5" s="370" t="s">
        <v>84</v>
      </c>
      <c r="F5" s="476" t="s">
        <v>294</v>
      </c>
      <c r="G5" s="482" t="s">
        <v>82</v>
      </c>
      <c r="H5" s="484" t="s">
        <v>89</v>
      </c>
      <c r="I5" s="485" t="s">
        <v>233</v>
      </c>
      <c r="J5" s="485" t="s">
        <v>90</v>
      </c>
    </row>
    <row r="6" spans="1:10" s="1" customFormat="1" ht="15">
      <c r="A6" s="464" t="s">
        <v>293</v>
      </c>
      <c r="B6" s="471">
        <f>'2.sz. melléklet'!B103</f>
        <v>1456952</v>
      </c>
      <c r="C6" s="471">
        <f>'2.sz. melléklet'!C103</f>
        <v>1470954</v>
      </c>
      <c r="D6" s="471">
        <f>'2.sz. melléklet'!D103</f>
        <v>1546115</v>
      </c>
      <c r="E6" s="472">
        <f>D6/C6</f>
        <v>1.0510967712110644</v>
      </c>
      <c r="F6" s="464" t="s">
        <v>297</v>
      </c>
      <c r="G6" s="477">
        <f>'1.a.sz. melléklet'!B118</f>
        <v>3478014</v>
      </c>
      <c r="H6" s="477">
        <f>'1.a.sz. melléklet'!C118</f>
        <v>3858877</v>
      </c>
      <c r="I6" s="1839">
        <f>'1.a.sz. melléklet'!D118</f>
        <v>3503580</v>
      </c>
      <c r="J6" s="544">
        <f>I6/H6</f>
        <v>0.9079273581407233</v>
      </c>
    </row>
    <row r="7" spans="1:10" s="1" customFormat="1" ht="24">
      <c r="A7" s="466" t="s">
        <v>688</v>
      </c>
      <c r="B7" s="471">
        <f>'2.a-d.sz. melléklet'!B29</f>
        <v>860</v>
      </c>
      <c r="C7" s="471">
        <f>'2.a-d.sz. melléklet'!C29</f>
        <v>4573</v>
      </c>
      <c r="D7" s="471">
        <f>'2.a-d.sz. melléklet'!D29</f>
        <v>4590</v>
      </c>
      <c r="E7" s="472">
        <f aca="true" t="shared" si="0" ref="E7:E27">D7/C7</f>
        <v>1.003717472118959</v>
      </c>
      <c r="F7" s="464"/>
      <c r="G7" s="477"/>
      <c r="H7" s="483"/>
      <c r="I7" s="501"/>
      <c r="J7" s="541"/>
    </row>
    <row r="8" spans="1:10" s="1" customFormat="1" ht="7.5" customHeight="1">
      <c r="A8" s="464"/>
      <c r="B8" s="471"/>
      <c r="C8" s="471"/>
      <c r="D8" s="471"/>
      <c r="E8" s="472"/>
      <c r="F8" s="465"/>
      <c r="G8" s="478"/>
      <c r="H8" s="483"/>
      <c r="I8" s="483"/>
      <c r="J8" s="541"/>
    </row>
    <row r="9" spans="1:10" s="1" customFormat="1" ht="24">
      <c r="A9" s="466" t="s">
        <v>91</v>
      </c>
      <c r="B9" s="471">
        <f>'2.sz. melléklet'!B110</f>
        <v>2301076.137</v>
      </c>
      <c r="C9" s="471">
        <f>'2.sz. melléklet'!C110</f>
        <v>2591678.137</v>
      </c>
      <c r="D9" s="471">
        <f>'2.sz. melléklet'!D110</f>
        <v>2643142.137</v>
      </c>
      <c r="E9" s="472">
        <f t="shared" si="0"/>
        <v>1.0198574040754815</v>
      </c>
      <c r="F9" s="466" t="s">
        <v>298</v>
      </c>
      <c r="G9" s="477">
        <f>'1.a.sz. melléklet'!B125</f>
        <v>429077</v>
      </c>
      <c r="H9" s="477">
        <f>'1.a.sz. melléklet'!C125</f>
        <v>553658</v>
      </c>
      <c r="I9" s="537">
        <f>'1.a.sz. melléklet'!D125</f>
        <v>522548</v>
      </c>
      <c r="J9" s="541">
        <f aca="true" t="shared" si="1" ref="J9:J27">I9/H9</f>
        <v>0.9438100777013969</v>
      </c>
    </row>
    <row r="10" spans="1:10" s="1" customFormat="1" ht="7.5" customHeight="1">
      <c r="A10" s="464"/>
      <c r="B10" s="471"/>
      <c r="C10" s="471"/>
      <c r="D10" s="471"/>
      <c r="E10" s="472"/>
      <c r="F10" s="465"/>
      <c r="G10" s="477"/>
      <c r="H10" s="483"/>
      <c r="I10" s="483"/>
      <c r="J10" s="541"/>
    </row>
    <row r="11" spans="1:10" s="1" customFormat="1" ht="24">
      <c r="A11" s="466" t="s">
        <v>295</v>
      </c>
      <c r="B11" s="471">
        <f>'2.sz. melléklet'!B125</f>
        <v>450000</v>
      </c>
      <c r="C11" s="471">
        <f>'2.sz. melléklet'!C125</f>
        <v>184959</v>
      </c>
      <c r="D11" s="471">
        <f>'2.sz. melléklet'!D125</f>
        <v>208304</v>
      </c>
      <c r="E11" s="472">
        <f t="shared" si="0"/>
        <v>1.1262171616412286</v>
      </c>
      <c r="F11" s="466" t="s">
        <v>85</v>
      </c>
      <c r="G11" s="477">
        <f>'1.a.sz. melléklet'!B130</f>
        <v>33203</v>
      </c>
      <c r="H11" s="477">
        <f>'1.a.sz. melléklet'!C130</f>
        <v>110702</v>
      </c>
      <c r="I11" s="537">
        <f>'1.a.sz. melléklet'!D130</f>
        <v>109702</v>
      </c>
      <c r="J11" s="541">
        <f t="shared" si="1"/>
        <v>0.9909667395349677</v>
      </c>
    </row>
    <row r="12" spans="1:10" s="1" customFormat="1" ht="24">
      <c r="A12" s="466" t="s">
        <v>689</v>
      </c>
      <c r="B12" s="471">
        <f>'2.sz. melléklet'!B129</f>
        <v>7000</v>
      </c>
      <c r="C12" s="471">
        <f>'2.sz. melléklet'!C129</f>
        <v>8063</v>
      </c>
      <c r="D12" s="471">
        <f>'2.sz. melléklet'!D129</f>
        <v>3978</v>
      </c>
      <c r="E12" s="472">
        <f t="shared" si="0"/>
        <v>0.49336475257348383</v>
      </c>
      <c r="F12" s="466"/>
      <c r="G12" s="478"/>
      <c r="H12" s="483"/>
      <c r="I12" s="483"/>
      <c r="J12" s="541"/>
    </row>
    <row r="13" spans="1:10" s="1" customFormat="1" ht="9.75" customHeight="1">
      <c r="A13" s="464"/>
      <c r="B13" s="471"/>
      <c r="C13" s="471"/>
      <c r="D13" s="471"/>
      <c r="E13" s="472"/>
      <c r="F13" s="465"/>
      <c r="G13" s="478"/>
      <c r="H13" s="483"/>
      <c r="I13" s="483"/>
      <c r="J13" s="541"/>
    </row>
    <row r="14" spans="1:10" s="1" customFormat="1" ht="46.5" customHeight="1">
      <c r="A14" s="466" t="s">
        <v>296</v>
      </c>
      <c r="B14" s="471">
        <f>'2.sz. melléklet'!B131</f>
        <v>4500</v>
      </c>
      <c r="C14" s="471">
        <f>'2.sz. melléklet'!C131</f>
        <v>279516</v>
      </c>
      <c r="D14" s="471">
        <f>'2.sz. melléklet'!D131</f>
        <v>278840</v>
      </c>
      <c r="E14" s="472">
        <f t="shared" si="0"/>
        <v>0.9975815337941298</v>
      </c>
      <c r="F14" s="466" t="s">
        <v>299</v>
      </c>
      <c r="G14" s="477">
        <f>'1.a.sz. melléklet'!B135</f>
        <v>239600</v>
      </c>
      <c r="H14" s="477">
        <f>'1.a.sz. melléklet'!C135</f>
        <v>327908</v>
      </c>
      <c r="I14" s="537">
        <f>'1.a.sz. melléklet'!D135</f>
        <v>317934</v>
      </c>
      <c r="J14" s="541">
        <f t="shared" si="1"/>
        <v>0.9695829317979433</v>
      </c>
    </row>
    <row r="15" spans="1:10" s="1" customFormat="1" ht="8.25" customHeight="1">
      <c r="A15" s="464"/>
      <c r="B15" s="471"/>
      <c r="C15" s="471"/>
      <c r="D15" s="471"/>
      <c r="E15" s="472"/>
      <c r="F15" s="465"/>
      <c r="G15" s="477"/>
      <c r="H15" s="483"/>
      <c r="I15" s="483"/>
      <c r="J15" s="541"/>
    </row>
    <row r="16" spans="1:10" s="1" customFormat="1" ht="15">
      <c r="A16" s="464" t="s">
        <v>92</v>
      </c>
      <c r="B16" s="471">
        <f>'2.sz. melléklet'!B136</f>
        <v>0</v>
      </c>
      <c r="C16" s="471">
        <f>'2.sz. melléklet'!C136</f>
        <v>178373</v>
      </c>
      <c r="D16" s="471">
        <f>'2.sz. melléklet'!D136</f>
        <v>3237433</v>
      </c>
      <c r="E16" s="472">
        <f t="shared" si="0"/>
        <v>18.149792849814713</v>
      </c>
      <c r="F16" s="464" t="s">
        <v>300</v>
      </c>
      <c r="G16" s="477">
        <f>'1.a.sz. melléklet'!B140</f>
        <v>6000</v>
      </c>
      <c r="H16" s="477">
        <f>'1.a.sz. melléklet'!C140</f>
        <v>6000</v>
      </c>
      <c r="I16" s="537">
        <f>'1.a.sz. melléklet'!D140</f>
        <v>2855</v>
      </c>
      <c r="J16" s="541">
        <f t="shared" si="1"/>
        <v>0.47583333333333333</v>
      </c>
    </row>
    <row r="17" spans="1:10" s="1" customFormat="1" ht="8.25" customHeight="1">
      <c r="A17" s="465"/>
      <c r="B17" s="471"/>
      <c r="C17" s="471"/>
      <c r="D17" s="471"/>
      <c r="E17" s="472"/>
      <c r="F17" s="465"/>
      <c r="G17" s="478"/>
      <c r="H17" s="483"/>
      <c r="I17" s="483"/>
      <c r="J17" s="541"/>
    </row>
    <row r="18" spans="1:10" s="1" customFormat="1" ht="15">
      <c r="A18" s="465"/>
      <c r="B18" s="471"/>
      <c r="C18" s="471"/>
      <c r="D18" s="471"/>
      <c r="E18" s="472"/>
      <c r="F18" s="464" t="s">
        <v>301</v>
      </c>
      <c r="G18" s="477">
        <f>G19+G20</f>
        <v>272114</v>
      </c>
      <c r="H18" s="477">
        <f>H19+H20</f>
        <v>88361</v>
      </c>
      <c r="I18" s="537">
        <f>I19+I20</f>
        <v>0</v>
      </c>
      <c r="J18" s="541">
        <f t="shared" si="1"/>
        <v>0</v>
      </c>
    </row>
    <row r="19" spans="1:10" s="1" customFormat="1" ht="15">
      <c r="A19" s="465"/>
      <c r="B19" s="471"/>
      <c r="C19" s="471"/>
      <c r="D19" s="471"/>
      <c r="E19" s="472"/>
      <c r="F19" s="465" t="s">
        <v>302</v>
      </c>
      <c r="G19" s="478">
        <f>'1.a.sz. melléklet'!B143</f>
        <v>15000</v>
      </c>
      <c r="H19" s="478">
        <f>'1.a.sz. melléklet'!C143</f>
        <v>2600</v>
      </c>
      <c r="I19" s="538">
        <f>'1.a.sz. melléklet'!D143</f>
        <v>0</v>
      </c>
      <c r="J19" s="541">
        <f t="shared" si="1"/>
        <v>0</v>
      </c>
    </row>
    <row r="20" spans="1:10" s="1" customFormat="1" ht="15">
      <c r="A20" s="465"/>
      <c r="B20" s="471"/>
      <c r="C20" s="471"/>
      <c r="D20" s="471"/>
      <c r="E20" s="472"/>
      <c r="F20" s="465" t="s">
        <v>303</v>
      </c>
      <c r="G20" s="478">
        <f>'1.a.sz. melléklet'!B144</f>
        <v>257114</v>
      </c>
      <c r="H20" s="478">
        <f>'1.a.sz. melléklet'!C144</f>
        <v>85761</v>
      </c>
      <c r="I20" s="538">
        <f>'1.a.sz. melléklet'!D144</f>
        <v>0</v>
      </c>
      <c r="J20" s="541">
        <f t="shared" si="1"/>
        <v>0</v>
      </c>
    </row>
    <row r="21" spans="1:10" s="2" customFormat="1" ht="15" thickBot="1">
      <c r="A21" s="465"/>
      <c r="B21" s="471"/>
      <c r="C21" s="471"/>
      <c r="D21" s="471"/>
      <c r="E21" s="499"/>
      <c r="F21" s="467"/>
      <c r="G21" s="478"/>
      <c r="H21" s="478"/>
      <c r="I21" s="538"/>
      <c r="J21" s="542"/>
    </row>
    <row r="22" spans="1:10" s="3" customFormat="1" ht="16.5" thickBot="1">
      <c r="A22" s="468" t="s">
        <v>308</v>
      </c>
      <c r="B22" s="473">
        <f>B16+B14+B11+B9+B6</f>
        <v>4212528.137</v>
      </c>
      <c r="C22" s="473">
        <f>C16+C14+C11+C9+C6</f>
        <v>4705480.137</v>
      </c>
      <c r="D22" s="473">
        <f>D16+D14+D11+D9+D6</f>
        <v>7913834.137</v>
      </c>
      <c r="E22" s="500">
        <f t="shared" si="0"/>
        <v>1.6818335019145358</v>
      </c>
      <c r="F22" s="552" t="s">
        <v>86</v>
      </c>
      <c r="G22" s="479">
        <f>G18+G14+G11+G9+G6+G16</f>
        <v>4458008</v>
      </c>
      <c r="H22" s="479">
        <f>H6+H9+H11+H14+H16+H18</f>
        <v>4945506</v>
      </c>
      <c r="I22" s="479">
        <f>I18+I14+I11+I9+I6+I16</f>
        <v>4456619</v>
      </c>
      <c r="J22" s="500">
        <f t="shared" si="1"/>
        <v>0.9011452013201481</v>
      </c>
    </row>
    <row r="23" spans="1:10" ht="12.75">
      <c r="A23" s="469"/>
      <c r="B23" s="474"/>
      <c r="C23" s="474"/>
      <c r="D23" s="474"/>
      <c r="E23" s="551"/>
      <c r="F23" s="469"/>
      <c r="G23" s="480"/>
      <c r="H23" s="501"/>
      <c r="I23" s="501"/>
      <c r="J23" s="544"/>
    </row>
    <row r="24" spans="1:10" s="89" customFormat="1" ht="15">
      <c r="A24" s="464" t="s">
        <v>309</v>
      </c>
      <c r="B24" s="471">
        <f>B25+B26</f>
        <v>259207.8629999999</v>
      </c>
      <c r="C24" s="471">
        <f>C25+C26</f>
        <v>253754.8629999999</v>
      </c>
      <c r="D24" s="471">
        <f>D25+D26</f>
        <v>26348</v>
      </c>
      <c r="E24" s="472">
        <f t="shared" si="0"/>
        <v>0.10383249285748668</v>
      </c>
      <c r="F24" s="464" t="s">
        <v>310</v>
      </c>
      <c r="G24" s="477">
        <f>G25+G26</f>
        <v>13728</v>
      </c>
      <c r="H24" s="477">
        <f>H25+H26</f>
        <v>13729</v>
      </c>
      <c r="I24" s="537">
        <f>I25+I26</f>
        <v>13729</v>
      </c>
      <c r="J24" s="541">
        <f t="shared" si="1"/>
        <v>1</v>
      </c>
    </row>
    <row r="25" spans="1:10" s="89" customFormat="1" ht="15">
      <c r="A25" s="470" t="s">
        <v>407</v>
      </c>
      <c r="B25" s="475">
        <f>'2.sz. melléklet'!B142</f>
        <v>228808.8629999999</v>
      </c>
      <c r="C25" s="475">
        <f>'2.sz. melléklet'!C142</f>
        <v>227406.8629999999</v>
      </c>
      <c r="D25" s="475">
        <f>'2.sz. melléklet'!D142</f>
        <v>0</v>
      </c>
      <c r="E25" s="472">
        <f t="shared" si="0"/>
        <v>0</v>
      </c>
      <c r="F25" s="470" t="s">
        <v>87</v>
      </c>
      <c r="G25" s="481">
        <f>'1.a.sz. melléklet'!B149</f>
        <v>0</v>
      </c>
      <c r="H25" s="481">
        <f>'1.a.sz. melléklet'!C149</f>
        <v>0</v>
      </c>
      <c r="I25" s="540">
        <f>'1.a.sz. melléklet'!D149</f>
        <v>0</v>
      </c>
      <c r="J25" s="541">
        <v>0</v>
      </c>
    </row>
    <row r="26" spans="1:10" s="89" customFormat="1" ht="15.75" thickBot="1">
      <c r="A26" s="470" t="s">
        <v>690</v>
      </c>
      <c r="B26" s="475">
        <f>'2.sz. melléklet'!B143</f>
        <v>30399</v>
      </c>
      <c r="C26" s="475">
        <f>'2.sz. melléklet'!C143</f>
        <v>26348</v>
      </c>
      <c r="D26" s="475">
        <f>'2.sz. melléklet'!D143</f>
        <v>26348</v>
      </c>
      <c r="E26" s="499">
        <f t="shared" si="0"/>
        <v>1</v>
      </c>
      <c r="F26" s="470" t="s">
        <v>88</v>
      </c>
      <c r="G26" s="481">
        <f>'1.a.sz. melléklet'!B150</f>
        <v>13728</v>
      </c>
      <c r="H26" s="481">
        <f>'1.a.sz. melléklet'!C150</f>
        <v>13729</v>
      </c>
      <c r="I26" s="540">
        <f>'1.a.sz. melléklet'!D150</f>
        <v>13729</v>
      </c>
      <c r="J26" s="542">
        <f t="shared" si="1"/>
        <v>1</v>
      </c>
    </row>
    <row r="27" spans="1:10" s="3" customFormat="1" ht="16.5" thickBot="1">
      <c r="A27" s="468" t="s">
        <v>311</v>
      </c>
      <c r="B27" s="473">
        <f>B24+B22</f>
        <v>4471736</v>
      </c>
      <c r="C27" s="473">
        <f>C24+C22</f>
        <v>4959235</v>
      </c>
      <c r="D27" s="473">
        <f>D24+D22</f>
        <v>7940182.137</v>
      </c>
      <c r="E27" s="500">
        <f t="shared" si="0"/>
        <v>1.6010901151084795</v>
      </c>
      <c r="F27" s="468" t="s">
        <v>312</v>
      </c>
      <c r="G27" s="479">
        <f>G22+G24</f>
        <v>4471736</v>
      </c>
      <c r="H27" s="479">
        <f>H22+H24</f>
        <v>4959235</v>
      </c>
      <c r="I27" s="539">
        <f>I22+I24</f>
        <v>4470348</v>
      </c>
      <c r="J27" s="543">
        <f t="shared" si="1"/>
        <v>0.9014188680310572</v>
      </c>
    </row>
  </sheetData>
  <sheetProtection/>
  <mergeCells count="4">
    <mergeCell ref="A4:E4"/>
    <mergeCell ref="F4:J4"/>
    <mergeCell ref="A3:J3"/>
    <mergeCell ref="A2:J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131">
      <selection activeCell="A148" sqref="A1:E148"/>
    </sheetView>
  </sheetViews>
  <sheetFormatPr defaultColWidth="9.140625" defaultRowHeight="12.75"/>
  <cols>
    <col min="1" max="1" width="40.7109375" style="0" customWidth="1"/>
    <col min="2" max="2" width="13.00390625" style="0" customWidth="1"/>
    <col min="3" max="3" width="12.421875" style="0" customWidth="1"/>
    <col min="4" max="4" width="11.7109375" style="0" customWidth="1"/>
    <col min="5" max="5" width="10.00390625" style="0" customWidth="1"/>
    <col min="6" max="6" width="11.28125" style="0" customWidth="1"/>
  </cols>
  <sheetData>
    <row r="1" spans="1:5" ht="15">
      <c r="A1" s="2077" t="s">
        <v>474</v>
      </c>
      <c r="B1" s="2077"/>
      <c r="C1" s="2077"/>
      <c r="D1" s="2077"/>
      <c r="E1" s="2099"/>
    </row>
    <row r="2" spans="1:5" ht="15.75">
      <c r="A2" s="2064" t="s">
        <v>475</v>
      </c>
      <c r="B2" s="2065"/>
      <c r="C2" s="2065"/>
      <c r="D2" s="2065"/>
      <c r="E2" s="2065"/>
    </row>
    <row r="3" spans="1:5" ht="13.5" thickBot="1">
      <c r="A3" s="2110" t="s">
        <v>472</v>
      </c>
      <c r="B3" s="2110"/>
      <c r="C3" s="2110"/>
      <c r="D3" s="2110"/>
      <c r="E3" s="170"/>
    </row>
    <row r="4" spans="1:5" ht="15" thickBot="1">
      <c r="A4" s="801" t="s">
        <v>473</v>
      </c>
      <c r="B4" s="2070" t="s">
        <v>377</v>
      </c>
      <c r="C4" s="2071"/>
      <c r="D4" s="2071"/>
      <c r="E4" s="2072"/>
    </row>
    <row r="5" spans="1:5" ht="25.5" customHeight="1" thickBot="1">
      <c r="A5" s="174"/>
      <c r="B5" s="407" t="s">
        <v>228</v>
      </c>
      <c r="C5" s="802" t="s">
        <v>229</v>
      </c>
      <c r="D5" s="407" t="s">
        <v>233</v>
      </c>
      <c r="E5" s="797" t="s">
        <v>257</v>
      </c>
    </row>
    <row r="6" spans="1:5" ht="12.75">
      <c r="A6" s="582" t="s">
        <v>897</v>
      </c>
      <c r="B6" s="803">
        <v>571</v>
      </c>
      <c r="C6" s="804">
        <v>571</v>
      </c>
      <c r="D6" s="2024">
        <v>571</v>
      </c>
      <c r="E6" s="487">
        <f>D6/C6</f>
        <v>1</v>
      </c>
    </row>
    <row r="7" spans="1:5" ht="12.75">
      <c r="A7" s="676" t="s">
        <v>910</v>
      </c>
      <c r="B7" s="803">
        <v>0</v>
      </c>
      <c r="C7" s="804">
        <v>358</v>
      </c>
      <c r="D7" s="1075">
        <v>358</v>
      </c>
      <c r="E7" s="488">
        <f>D7/C7</f>
        <v>1</v>
      </c>
    </row>
    <row r="8" spans="1:5" ht="12.75">
      <c r="A8" s="676" t="s">
        <v>1491</v>
      </c>
      <c r="B8" s="803"/>
      <c r="C8" s="804">
        <v>6</v>
      </c>
      <c r="D8" s="1075">
        <v>6</v>
      </c>
      <c r="E8" s="488">
        <f>D8/C8</f>
        <v>1</v>
      </c>
    </row>
    <row r="9" spans="1:5" ht="12.75">
      <c r="A9" s="782" t="s">
        <v>898</v>
      </c>
      <c r="B9" s="803">
        <v>571</v>
      </c>
      <c r="C9" s="804">
        <v>571</v>
      </c>
      <c r="D9" s="1075">
        <v>571</v>
      </c>
      <c r="E9" s="488">
        <f>D9/C9</f>
        <v>1</v>
      </c>
    </row>
    <row r="10" spans="1:5" ht="12.75">
      <c r="A10" s="172" t="s">
        <v>1012</v>
      </c>
      <c r="B10" s="778">
        <v>0</v>
      </c>
      <c r="C10" s="805">
        <v>2389</v>
      </c>
      <c r="D10" s="1077">
        <v>2389</v>
      </c>
      <c r="E10" s="488">
        <f>D10/C10</f>
        <v>1</v>
      </c>
    </row>
    <row r="11" spans="1:5" ht="12.75">
      <c r="A11" s="172" t="s">
        <v>1013</v>
      </c>
      <c r="B11" s="778">
        <v>0</v>
      </c>
      <c r="C11" s="805">
        <v>32227</v>
      </c>
      <c r="D11" s="1077">
        <v>32227</v>
      </c>
      <c r="E11" s="488">
        <f aca="true" t="shared" si="0" ref="E11:E27">D11/C11</f>
        <v>1</v>
      </c>
    </row>
    <row r="12" spans="1:5" ht="12.75">
      <c r="A12" s="172" t="s">
        <v>1162</v>
      </c>
      <c r="B12" s="778">
        <v>0</v>
      </c>
      <c r="C12" s="805">
        <v>24475</v>
      </c>
      <c r="D12" s="1077">
        <v>24475</v>
      </c>
      <c r="E12" s="488">
        <f t="shared" si="0"/>
        <v>1</v>
      </c>
    </row>
    <row r="13" spans="1:5" ht="12.75">
      <c r="A13" s="173" t="s">
        <v>906</v>
      </c>
      <c r="B13" s="778"/>
      <c r="C13" s="805">
        <v>32608</v>
      </c>
      <c r="D13" s="1077">
        <v>32608</v>
      </c>
      <c r="E13" s="488">
        <f t="shared" si="0"/>
        <v>1</v>
      </c>
    </row>
    <row r="14" spans="1:5" ht="12.75">
      <c r="A14" s="173" t="s">
        <v>912</v>
      </c>
      <c r="B14" s="778"/>
      <c r="C14" s="805">
        <v>61336</v>
      </c>
      <c r="D14" s="1077">
        <v>61336</v>
      </c>
      <c r="E14" s="494">
        <f t="shared" si="0"/>
        <v>1</v>
      </c>
    </row>
    <row r="15" spans="1:5" ht="12.75">
      <c r="A15" s="173" t="s">
        <v>911</v>
      </c>
      <c r="B15" s="803"/>
      <c r="C15" s="804">
        <v>4995</v>
      </c>
      <c r="D15" s="1075">
        <v>4995</v>
      </c>
      <c r="E15" s="488">
        <f t="shared" si="0"/>
        <v>1</v>
      </c>
    </row>
    <row r="16" spans="1:5" ht="12.75">
      <c r="A16" s="173" t="s">
        <v>1192</v>
      </c>
      <c r="B16" s="803"/>
      <c r="C16" s="804">
        <v>1524</v>
      </c>
      <c r="D16" s="1075">
        <v>1524</v>
      </c>
      <c r="E16" s="488">
        <f t="shared" si="0"/>
        <v>1</v>
      </c>
    </row>
    <row r="17" spans="1:5" ht="12.75">
      <c r="A17" s="173" t="s">
        <v>1320</v>
      </c>
      <c r="B17" s="803"/>
      <c r="C17" s="804">
        <v>3560</v>
      </c>
      <c r="D17" s="1075">
        <v>3560</v>
      </c>
      <c r="E17" s="488">
        <f t="shared" si="0"/>
        <v>1</v>
      </c>
    </row>
    <row r="18" spans="1:5" ht="12.75">
      <c r="A18" s="173" t="s">
        <v>1492</v>
      </c>
      <c r="B18" s="803"/>
      <c r="C18" s="804">
        <v>9461</v>
      </c>
      <c r="D18" s="1075">
        <v>9461</v>
      </c>
      <c r="E18" s="488">
        <f t="shared" si="0"/>
        <v>1</v>
      </c>
    </row>
    <row r="19" spans="1:5" ht="12.75">
      <c r="A19" s="173" t="s">
        <v>1174</v>
      </c>
      <c r="B19" s="803"/>
      <c r="C19" s="804">
        <v>2882</v>
      </c>
      <c r="D19" s="1075">
        <v>2882</v>
      </c>
      <c r="E19" s="488">
        <f t="shared" si="0"/>
        <v>1</v>
      </c>
    </row>
    <row r="20" spans="1:5" ht="12.75">
      <c r="A20" s="173" t="s">
        <v>1319</v>
      </c>
      <c r="B20" s="803"/>
      <c r="C20" s="804">
        <v>6593</v>
      </c>
      <c r="D20" s="1075">
        <v>6593</v>
      </c>
      <c r="E20" s="488">
        <f t="shared" si="0"/>
        <v>1</v>
      </c>
    </row>
    <row r="21" spans="1:5" ht="12.75">
      <c r="A21" s="173" t="s">
        <v>1345</v>
      </c>
      <c r="B21" s="803"/>
      <c r="C21" s="804">
        <v>4000</v>
      </c>
      <c r="D21" s="1075">
        <v>4000</v>
      </c>
      <c r="E21" s="488">
        <f t="shared" si="0"/>
        <v>1</v>
      </c>
    </row>
    <row r="22" spans="1:5" ht="12.75">
      <c r="A22" s="173" t="s">
        <v>1346</v>
      </c>
      <c r="B22" s="803"/>
      <c r="C22" s="804">
        <v>3214</v>
      </c>
      <c r="D22" s="1075">
        <v>3214</v>
      </c>
      <c r="E22" s="488">
        <f t="shared" si="0"/>
        <v>1</v>
      </c>
    </row>
    <row r="23" spans="1:5" ht="12.75">
      <c r="A23" s="173" t="s">
        <v>1496</v>
      </c>
      <c r="B23" s="803"/>
      <c r="C23" s="804">
        <v>2525</v>
      </c>
      <c r="D23" s="1075">
        <v>2525</v>
      </c>
      <c r="E23" s="488">
        <f t="shared" si="0"/>
        <v>1</v>
      </c>
    </row>
    <row r="24" spans="1:5" ht="12.75">
      <c r="A24" s="173" t="s">
        <v>1497</v>
      </c>
      <c r="B24" s="803"/>
      <c r="C24" s="804">
        <v>8825</v>
      </c>
      <c r="D24" s="1075">
        <v>8825</v>
      </c>
      <c r="E24" s="488">
        <f t="shared" si="0"/>
        <v>1</v>
      </c>
    </row>
    <row r="25" spans="1:5" ht="13.5" thickBot="1">
      <c r="A25" s="173" t="s">
        <v>1175</v>
      </c>
      <c r="B25" s="803"/>
      <c r="C25" s="804">
        <v>540</v>
      </c>
      <c r="D25" s="1075">
        <v>540</v>
      </c>
      <c r="E25" s="488">
        <f t="shared" si="0"/>
        <v>1</v>
      </c>
    </row>
    <row r="26" spans="1:5" ht="12" customHeight="1" thickBot="1">
      <c r="A26" s="432" t="s">
        <v>476</v>
      </c>
      <c r="B26" s="807">
        <f>SUM(B6:B25)</f>
        <v>1142</v>
      </c>
      <c r="C26" s="1073">
        <f>SUM(C6:C25)</f>
        <v>202660</v>
      </c>
      <c r="D26" s="1073">
        <f>SUM(D6:D25)</f>
        <v>202660</v>
      </c>
      <c r="E26" s="506">
        <f t="shared" si="0"/>
        <v>1</v>
      </c>
    </row>
    <row r="27" spans="1:5" ht="12" customHeight="1" thickBot="1">
      <c r="A27" s="432" t="s">
        <v>292</v>
      </c>
      <c r="B27" s="807">
        <v>278524</v>
      </c>
      <c r="C27" s="808">
        <v>252861</v>
      </c>
      <c r="D27" s="2025">
        <v>252861</v>
      </c>
      <c r="E27" s="506">
        <f t="shared" si="0"/>
        <v>1</v>
      </c>
    </row>
    <row r="28" spans="1:5" ht="11.25" customHeight="1" thickBot="1">
      <c r="A28" s="1592" t="s">
        <v>1014</v>
      </c>
      <c r="B28" s="448">
        <v>0</v>
      </c>
      <c r="C28" s="784">
        <v>28966</v>
      </c>
      <c r="D28" s="784">
        <v>28966</v>
      </c>
      <c r="E28" s="810">
        <f>D28/C28</f>
        <v>1</v>
      </c>
    </row>
    <row r="29" spans="1:5" ht="11.25" customHeight="1">
      <c r="A29" s="458"/>
      <c r="B29" s="1358"/>
      <c r="C29" s="1358"/>
      <c r="D29" s="1358"/>
      <c r="E29" s="1617"/>
    </row>
    <row r="30" spans="1:5" ht="11.25" customHeight="1">
      <c r="A30" s="458"/>
      <c r="B30" s="1358"/>
      <c r="C30" s="1358"/>
      <c r="D30" s="1358"/>
      <c r="E30" s="1617"/>
    </row>
    <row r="31" spans="1:5" ht="12.75">
      <c r="A31" s="170"/>
      <c r="B31" s="170"/>
      <c r="C31" s="170"/>
      <c r="D31" s="170"/>
      <c r="E31" s="170"/>
    </row>
    <row r="32" spans="1:5" ht="15">
      <c r="A32" s="2077" t="s">
        <v>477</v>
      </c>
      <c r="B32" s="2077"/>
      <c r="C32" s="2077"/>
      <c r="D32" s="2077"/>
      <c r="E32" s="2065"/>
    </row>
    <row r="33" spans="1:5" ht="9" customHeight="1">
      <c r="A33" s="170"/>
      <c r="B33" s="170"/>
      <c r="C33" s="170"/>
      <c r="D33" s="170"/>
      <c r="E33" s="170"/>
    </row>
    <row r="34" spans="1:5" ht="15.75">
      <c r="A34" s="2064" t="s">
        <v>478</v>
      </c>
      <c r="B34" s="2076"/>
      <c r="C34" s="2076"/>
      <c r="D34" s="2076"/>
      <c r="E34" s="2076"/>
    </row>
    <row r="35" spans="1:5" ht="11.25" customHeight="1">
      <c r="A35" s="740"/>
      <c r="B35" s="170"/>
      <c r="C35" s="170"/>
      <c r="D35" s="170"/>
      <c r="E35" s="170"/>
    </row>
    <row r="36" spans="1:5" ht="13.5" thickBot="1">
      <c r="A36" s="2110"/>
      <c r="B36" s="2110"/>
      <c r="C36" s="2110"/>
      <c r="D36" s="2110"/>
      <c r="E36" s="170" t="s">
        <v>313</v>
      </c>
    </row>
    <row r="37" spans="1:6" ht="13.5" thickBot="1">
      <c r="A37" s="2135" t="s">
        <v>473</v>
      </c>
      <c r="B37" s="2137" t="s">
        <v>377</v>
      </c>
      <c r="C37" s="2121"/>
      <c r="D37" s="2121"/>
      <c r="E37" s="2138"/>
      <c r="F37" s="73"/>
    </row>
    <row r="38" spans="1:6" ht="25.5" customHeight="1" thickBot="1">
      <c r="A38" s="2136"/>
      <c r="B38" s="407" t="s">
        <v>228</v>
      </c>
      <c r="C38" s="407" t="s">
        <v>229</v>
      </c>
      <c r="D38" s="407" t="s">
        <v>233</v>
      </c>
      <c r="E38" s="407" t="s">
        <v>257</v>
      </c>
      <c r="F38" s="309"/>
    </row>
    <row r="39" spans="1:6" ht="25.5" customHeight="1">
      <c r="A39" s="782" t="s">
        <v>480</v>
      </c>
      <c r="B39" s="782">
        <v>0</v>
      </c>
      <c r="C39" s="811">
        <v>0</v>
      </c>
      <c r="D39" s="812">
        <v>0</v>
      </c>
      <c r="E39" s="625">
        <v>0</v>
      </c>
      <c r="F39" s="13"/>
    </row>
    <row r="40" spans="1:6" ht="25.5" customHeight="1">
      <c r="A40" s="495" t="s">
        <v>899</v>
      </c>
      <c r="B40" s="443">
        <v>0</v>
      </c>
      <c r="C40" s="443">
        <v>0</v>
      </c>
      <c r="D40" s="813">
        <v>0</v>
      </c>
      <c r="E40" s="494">
        <v>0</v>
      </c>
      <c r="F40" s="13"/>
    </row>
    <row r="41" spans="1:6" ht="25.5" customHeight="1">
      <c r="A41" s="495" t="s">
        <v>481</v>
      </c>
      <c r="B41" s="495">
        <v>0</v>
      </c>
      <c r="C41" s="443">
        <v>0</v>
      </c>
      <c r="D41" s="813">
        <v>0</v>
      </c>
      <c r="E41" s="494">
        <v>0</v>
      </c>
      <c r="F41" s="13"/>
    </row>
    <row r="42" spans="1:6" ht="16.5" customHeight="1">
      <c r="A42" s="495" t="s">
        <v>1493</v>
      </c>
      <c r="B42" s="495">
        <v>0</v>
      </c>
      <c r="C42" s="443">
        <v>4313</v>
      </c>
      <c r="D42" s="813">
        <v>0</v>
      </c>
      <c r="E42" s="494">
        <v>0</v>
      </c>
      <c r="F42" s="13"/>
    </row>
    <row r="43" spans="1:6" ht="16.5" customHeight="1">
      <c r="A43" s="495" t="s">
        <v>1494</v>
      </c>
      <c r="B43" s="495"/>
      <c r="C43" s="443">
        <v>2180</v>
      </c>
      <c r="D43" s="813"/>
      <c r="E43" s="494">
        <v>0</v>
      </c>
      <c r="F43" s="13"/>
    </row>
    <row r="44" spans="1:6" ht="17.25" customHeight="1" thickBot="1">
      <c r="A44" s="495" t="s">
        <v>1495</v>
      </c>
      <c r="B44" s="443">
        <v>0</v>
      </c>
      <c r="C44" s="443">
        <v>4458</v>
      </c>
      <c r="D44" s="813">
        <v>0</v>
      </c>
      <c r="E44" s="494">
        <v>0</v>
      </c>
      <c r="F44" s="13"/>
    </row>
    <row r="45" spans="1:6" ht="17.25" customHeight="1" thickBot="1">
      <c r="A45" s="504" t="s">
        <v>248</v>
      </c>
      <c r="B45" s="448">
        <f>SUM(B39+B40+B44)</f>
        <v>0</v>
      </c>
      <c r="C45" s="448">
        <f>SUM(C39+C40+C44+C42+C43)</f>
        <v>10951</v>
      </c>
      <c r="D45" s="448">
        <f>SUM(D39+D40+D44+D42+D43)</f>
        <v>0</v>
      </c>
      <c r="E45" s="506">
        <v>0</v>
      </c>
      <c r="F45" s="13"/>
    </row>
    <row r="46" spans="1:6" ht="17.25" customHeight="1">
      <c r="A46" s="1357"/>
      <c r="B46" s="1358"/>
      <c r="C46" s="1358"/>
      <c r="D46" s="1358"/>
      <c r="E46" s="689"/>
      <c r="F46" s="13"/>
    </row>
    <row r="47" spans="1:6" ht="17.25" customHeight="1">
      <c r="A47" s="1357"/>
      <c r="B47" s="1358"/>
      <c r="C47" s="1358"/>
      <c r="D47" s="1358"/>
      <c r="E47" s="689"/>
      <c r="F47" s="13"/>
    </row>
    <row r="48" spans="1:6" ht="17.25" customHeight="1">
      <c r="A48" s="1357"/>
      <c r="B48" s="1358"/>
      <c r="C48" s="1358"/>
      <c r="D48" s="1358"/>
      <c r="E48" s="689"/>
      <c r="F48" s="13"/>
    </row>
    <row r="49" spans="1:5" ht="15">
      <c r="A49" s="2077" t="s">
        <v>482</v>
      </c>
      <c r="B49" s="2099"/>
      <c r="C49" s="2099"/>
      <c r="D49" s="2099"/>
      <c r="E49" s="2099"/>
    </row>
    <row r="50" spans="1:5" ht="15.75">
      <c r="A50" s="2064" t="s">
        <v>55</v>
      </c>
      <c r="B50" s="2064"/>
      <c r="C50" s="2064"/>
      <c r="D50" s="2064"/>
      <c r="E50" s="2076"/>
    </row>
    <row r="51" spans="1:5" ht="15.75">
      <c r="A51" s="574"/>
      <c r="B51" s="574"/>
      <c r="C51" s="574"/>
      <c r="D51" s="574"/>
      <c r="E51" s="575"/>
    </row>
    <row r="52" spans="1:5" ht="9" customHeight="1">
      <c r="A52" s="574"/>
      <c r="B52" s="574"/>
      <c r="C52" s="574"/>
      <c r="D52" s="574"/>
      <c r="E52" s="170"/>
    </row>
    <row r="53" spans="1:5" ht="13.5" thickBot="1">
      <c r="A53" s="814"/>
      <c r="B53" s="814"/>
      <c r="C53" s="790"/>
      <c r="D53" s="790" t="s">
        <v>479</v>
      </c>
      <c r="E53" s="170"/>
    </row>
    <row r="54" spans="1:5" ht="25.5" customHeight="1" thickBot="1">
      <c r="A54" s="356" t="s">
        <v>473</v>
      </c>
      <c r="B54" s="816" t="s">
        <v>228</v>
      </c>
      <c r="C54" s="816" t="s">
        <v>229</v>
      </c>
      <c r="D54" s="741" t="s">
        <v>233</v>
      </c>
      <c r="E54" s="765" t="s">
        <v>776</v>
      </c>
    </row>
    <row r="55" spans="1:5" ht="24" customHeight="1" thickBot="1">
      <c r="A55" s="817" t="s">
        <v>243</v>
      </c>
      <c r="B55" s="818"/>
      <c r="C55" s="818"/>
      <c r="D55" s="407"/>
      <c r="E55" s="819"/>
    </row>
    <row r="56" spans="1:5" s="151" customFormat="1" ht="18.75" customHeight="1" thickBot="1">
      <c r="A56" s="820" t="s">
        <v>1071</v>
      </c>
      <c r="B56" s="505">
        <f>SUM(B57:B60)</f>
        <v>298559</v>
      </c>
      <c r="C56" s="505">
        <f>SUM(C57:C60)</f>
        <v>300720</v>
      </c>
      <c r="D56" s="505">
        <f>SUM(D57:D60)</f>
        <v>300720</v>
      </c>
      <c r="E56" s="506">
        <f>D56/C56</f>
        <v>1</v>
      </c>
    </row>
    <row r="57" spans="1:5" s="151" customFormat="1" ht="15.75" customHeight="1">
      <c r="A57" s="413" t="s">
        <v>720</v>
      </c>
      <c r="B57" s="127">
        <v>298559</v>
      </c>
      <c r="C57" s="497">
        <v>292558</v>
      </c>
      <c r="D57" s="127">
        <v>292558</v>
      </c>
      <c r="E57" s="690">
        <f>D57/C57</f>
        <v>1</v>
      </c>
    </row>
    <row r="58" spans="1:5" s="151" customFormat="1" ht="13.5" customHeight="1">
      <c r="A58" s="418" t="s">
        <v>1163</v>
      </c>
      <c r="B58" s="125">
        <v>0</v>
      </c>
      <c r="C58" s="241">
        <v>8162</v>
      </c>
      <c r="D58" s="125">
        <v>8162</v>
      </c>
      <c r="E58" s="498">
        <f>D58/C58</f>
        <v>1</v>
      </c>
    </row>
    <row r="59" spans="1:5" s="151" customFormat="1" ht="12" customHeight="1">
      <c r="A59" s="420" t="s">
        <v>1210</v>
      </c>
      <c r="B59" s="127">
        <v>0</v>
      </c>
      <c r="C59" s="700"/>
      <c r="D59" s="125"/>
      <c r="E59" s="492"/>
    </row>
    <row r="60" spans="1:5" s="151" customFormat="1" ht="12" customHeight="1" thickBot="1">
      <c r="A60" s="821"/>
      <c r="B60" s="127"/>
      <c r="C60" s="497"/>
      <c r="D60" s="127"/>
      <c r="E60" s="492"/>
    </row>
    <row r="61" spans="1:5" s="151" customFormat="1" ht="13.5" customHeight="1" thickBot="1">
      <c r="A61" s="825" t="s">
        <v>252</v>
      </c>
      <c r="B61" s="621"/>
      <c r="C61" s="815"/>
      <c r="D61" s="826"/>
      <c r="E61" s="506"/>
    </row>
    <row r="62" spans="1:5" s="13" customFormat="1" ht="13.5" customHeight="1">
      <c r="A62" s="1326" t="s">
        <v>1072</v>
      </c>
      <c r="B62" s="1327">
        <f>B90+B125</f>
        <v>91848</v>
      </c>
      <c r="C62" s="1327">
        <f>C90+C125</f>
        <v>222443</v>
      </c>
      <c r="D62" s="671">
        <f>D90+D125</f>
        <v>209413</v>
      </c>
      <c r="E62" s="934">
        <f aca="true" t="shared" si="1" ref="E62:E70">D62/C62</f>
        <v>0.9414231960547197</v>
      </c>
    </row>
    <row r="63" spans="1:5" s="13" customFormat="1" ht="13.5" customHeight="1">
      <c r="A63" s="1621" t="s">
        <v>236</v>
      </c>
      <c r="B63" s="491">
        <v>30000</v>
      </c>
      <c r="C63" s="491">
        <v>36614</v>
      </c>
      <c r="D63" s="127">
        <v>36614</v>
      </c>
      <c r="E63" s="494">
        <f t="shared" si="1"/>
        <v>1</v>
      </c>
    </row>
    <row r="64" spans="1:5" s="13" customFormat="1" ht="13.5" customHeight="1">
      <c r="A64" s="460" t="s">
        <v>238</v>
      </c>
      <c r="B64" s="493">
        <v>4000</v>
      </c>
      <c r="C64" s="493">
        <v>4000</v>
      </c>
      <c r="D64" s="125">
        <v>2200</v>
      </c>
      <c r="E64" s="494">
        <f t="shared" si="1"/>
        <v>0.55</v>
      </c>
    </row>
    <row r="65" spans="1:5" s="13" customFormat="1" ht="13.5" customHeight="1">
      <c r="A65" s="460" t="s">
        <v>239</v>
      </c>
      <c r="B65" s="493">
        <v>800</v>
      </c>
      <c r="C65" s="493">
        <v>800</v>
      </c>
      <c r="D65" s="125">
        <v>381</v>
      </c>
      <c r="E65" s="494">
        <f t="shared" si="1"/>
        <v>0.47625</v>
      </c>
    </row>
    <row r="66" spans="1:5" s="13" customFormat="1" ht="13.5" customHeight="1">
      <c r="A66" s="827" t="s">
        <v>240</v>
      </c>
      <c r="B66" s="493">
        <v>1501</v>
      </c>
      <c r="C66" s="493">
        <v>1501</v>
      </c>
      <c r="D66" s="125">
        <v>1501</v>
      </c>
      <c r="E66" s="494">
        <f t="shared" si="1"/>
        <v>1</v>
      </c>
    </row>
    <row r="67" spans="1:5" s="149" customFormat="1" ht="14.25" customHeight="1">
      <c r="A67" s="828" t="s">
        <v>1164</v>
      </c>
      <c r="B67" s="493"/>
      <c r="C67" s="493">
        <v>3652</v>
      </c>
      <c r="D67" s="125">
        <v>3652</v>
      </c>
      <c r="E67" s="494">
        <f t="shared" si="1"/>
        <v>1</v>
      </c>
    </row>
    <row r="68" spans="1:5" ht="15.75" customHeight="1">
      <c r="A68" s="828" t="s">
        <v>241</v>
      </c>
      <c r="B68" s="493">
        <v>4000</v>
      </c>
      <c r="C68" s="493">
        <v>1662</v>
      </c>
      <c r="D68" s="125">
        <v>1662</v>
      </c>
      <c r="E68" s="494">
        <f t="shared" si="1"/>
        <v>1</v>
      </c>
    </row>
    <row r="69" spans="1:5" ht="12" customHeight="1">
      <c r="A69" s="828" t="s">
        <v>242</v>
      </c>
      <c r="B69" s="493">
        <v>11000</v>
      </c>
      <c r="C69" s="493">
        <v>7020</v>
      </c>
      <c r="D69" s="125">
        <v>7020</v>
      </c>
      <c r="E69" s="494">
        <f t="shared" si="1"/>
        <v>1</v>
      </c>
    </row>
    <row r="70" spans="1:5" ht="12.75" customHeight="1">
      <c r="A70" s="828" t="s">
        <v>913</v>
      </c>
      <c r="B70" s="241"/>
      <c r="C70" s="493">
        <v>7020</v>
      </c>
      <c r="D70" s="125">
        <v>7020</v>
      </c>
      <c r="E70" s="494">
        <f t="shared" si="1"/>
        <v>1</v>
      </c>
    </row>
    <row r="71" spans="1:5" ht="12.75">
      <c r="A71" s="827" t="s">
        <v>900</v>
      </c>
      <c r="B71" s="241">
        <v>26342</v>
      </c>
      <c r="C71" s="493">
        <v>26342</v>
      </c>
      <c r="D71" s="125">
        <v>17874</v>
      </c>
      <c r="E71" s="494">
        <f>D71/C71</f>
        <v>0.6785361779667451</v>
      </c>
    </row>
    <row r="72" spans="1:5" ht="12.75">
      <c r="A72" s="827" t="s">
        <v>1220</v>
      </c>
      <c r="B72" s="241">
        <v>0</v>
      </c>
      <c r="C72" s="493">
        <v>8</v>
      </c>
      <c r="D72" s="125">
        <v>8</v>
      </c>
      <c r="E72" s="494">
        <f aca="true" t="shared" si="2" ref="E72:E77">D72/C72</f>
        <v>1</v>
      </c>
    </row>
    <row r="73" spans="1:5" ht="12.75">
      <c r="A73" s="827" t="s">
        <v>1069</v>
      </c>
      <c r="B73" s="241">
        <v>14205</v>
      </c>
      <c r="C73" s="493">
        <v>0</v>
      </c>
      <c r="D73" s="125">
        <v>0</v>
      </c>
      <c r="E73" s="494">
        <v>0</v>
      </c>
    </row>
    <row r="74" spans="1:5" ht="12.75">
      <c r="A74" s="827" t="s">
        <v>1235</v>
      </c>
      <c r="B74" s="490"/>
      <c r="C74" s="496">
        <v>4380</v>
      </c>
      <c r="D74" s="447">
        <v>4380</v>
      </c>
      <c r="E74" s="494">
        <f t="shared" si="2"/>
        <v>1</v>
      </c>
    </row>
    <row r="75" spans="1:5" ht="12.75">
      <c r="A75" s="828" t="s">
        <v>1236</v>
      </c>
      <c r="B75" s="490"/>
      <c r="C75" s="496">
        <v>5867</v>
      </c>
      <c r="D75" s="447">
        <v>5867</v>
      </c>
      <c r="E75" s="494">
        <f t="shared" si="2"/>
        <v>1</v>
      </c>
    </row>
    <row r="76" spans="1:5" ht="12.75">
      <c r="A76" s="828" t="s">
        <v>1482</v>
      </c>
      <c r="B76" s="490"/>
      <c r="C76" s="496">
        <v>5139</v>
      </c>
      <c r="D76" s="447">
        <v>5139</v>
      </c>
      <c r="E76" s="494">
        <f t="shared" si="2"/>
        <v>1</v>
      </c>
    </row>
    <row r="77" spans="1:5" ht="12.75">
      <c r="A77" s="828" t="s">
        <v>1378</v>
      </c>
      <c r="B77" s="490"/>
      <c r="C77" s="496">
        <v>10617</v>
      </c>
      <c r="D77" s="447">
        <v>10617</v>
      </c>
      <c r="E77" s="494">
        <f t="shared" si="2"/>
        <v>1</v>
      </c>
    </row>
    <row r="78" spans="1:5" ht="12.75">
      <c r="A78" s="828" t="s">
        <v>1237</v>
      </c>
      <c r="B78" s="490"/>
      <c r="C78" s="496">
        <v>100</v>
      </c>
      <c r="D78" s="447">
        <v>100</v>
      </c>
      <c r="E78" s="494">
        <f>D78/C78</f>
        <v>1</v>
      </c>
    </row>
    <row r="79" spans="1:5" ht="12.75">
      <c r="A79" s="828" t="s">
        <v>1340</v>
      </c>
      <c r="B79" s="490"/>
      <c r="C79" s="496">
        <v>8291</v>
      </c>
      <c r="D79" s="447">
        <v>8291</v>
      </c>
      <c r="E79" s="494">
        <f aca="true" t="shared" si="3" ref="E79:E87">D79/C79</f>
        <v>1</v>
      </c>
    </row>
    <row r="80" spans="1:5" ht="12.75">
      <c r="A80" s="828" t="s">
        <v>1368</v>
      </c>
      <c r="B80" s="490"/>
      <c r="C80" s="496">
        <v>39258</v>
      </c>
      <c r="D80" s="447">
        <v>39258</v>
      </c>
      <c r="E80" s="494">
        <f t="shared" si="3"/>
        <v>1</v>
      </c>
    </row>
    <row r="81" spans="1:5" ht="12.75">
      <c r="A81" s="828" t="s">
        <v>1483</v>
      </c>
      <c r="B81" s="490"/>
      <c r="C81" s="496">
        <v>29871</v>
      </c>
      <c r="D81" s="447">
        <v>29871</v>
      </c>
      <c r="E81" s="494">
        <f t="shared" si="3"/>
        <v>1</v>
      </c>
    </row>
    <row r="82" spans="1:5" ht="12.75">
      <c r="A82" s="828" t="s">
        <v>1484</v>
      </c>
      <c r="B82" s="490"/>
      <c r="C82" s="496">
        <v>6918</v>
      </c>
      <c r="D82" s="447">
        <v>4575</v>
      </c>
      <c r="E82" s="494">
        <f t="shared" si="3"/>
        <v>0.6613183000867303</v>
      </c>
    </row>
    <row r="83" spans="1:5" ht="12.75">
      <c r="A83" s="828" t="s">
        <v>1485</v>
      </c>
      <c r="B83" s="490"/>
      <c r="C83" s="496">
        <v>187</v>
      </c>
      <c r="D83" s="125">
        <v>187</v>
      </c>
      <c r="E83" s="494">
        <f t="shared" si="3"/>
        <v>1</v>
      </c>
    </row>
    <row r="84" spans="1:5" ht="12.75">
      <c r="A84" s="828" t="s">
        <v>1341</v>
      </c>
      <c r="B84" s="490"/>
      <c r="C84" s="496">
        <v>1400</v>
      </c>
      <c r="D84" s="125">
        <v>1400</v>
      </c>
      <c r="E84" s="494">
        <f t="shared" si="3"/>
        <v>1</v>
      </c>
    </row>
    <row r="85" spans="1:5" ht="12" customHeight="1">
      <c r="A85" s="828" t="s">
        <v>1342</v>
      </c>
      <c r="B85" s="490"/>
      <c r="C85" s="496">
        <v>1527</v>
      </c>
      <c r="D85" s="125">
        <v>1527</v>
      </c>
      <c r="E85" s="494">
        <f t="shared" si="3"/>
        <v>1</v>
      </c>
    </row>
    <row r="86" spans="1:5" ht="12.75">
      <c r="A86" s="828" t="s">
        <v>1343</v>
      </c>
      <c r="B86" s="490"/>
      <c r="C86" s="496">
        <v>1000</v>
      </c>
      <c r="D86" s="125">
        <v>1000</v>
      </c>
      <c r="E86" s="494">
        <f t="shared" si="3"/>
        <v>1</v>
      </c>
    </row>
    <row r="87" spans="1:5" ht="12.75">
      <c r="A87" s="828" t="s">
        <v>1344</v>
      </c>
      <c r="B87" s="490"/>
      <c r="C87" s="496">
        <v>190</v>
      </c>
      <c r="D87" s="125">
        <v>190</v>
      </c>
      <c r="E87" s="494">
        <f t="shared" si="3"/>
        <v>1</v>
      </c>
    </row>
    <row r="88" spans="1:5" ht="12.75">
      <c r="A88" s="827" t="s">
        <v>1321</v>
      </c>
      <c r="B88" s="490"/>
      <c r="C88" s="496">
        <v>1860</v>
      </c>
      <c r="D88" s="125">
        <v>1860</v>
      </c>
      <c r="E88" s="494">
        <f>D88/C88</f>
        <v>1</v>
      </c>
    </row>
    <row r="89" spans="1:5" ht="13.5" thickBot="1">
      <c r="A89" s="1815" t="s">
        <v>1221</v>
      </c>
      <c r="B89" s="691"/>
      <c r="C89" s="620">
        <v>200</v>
      </c>
      <c r="D89" s="159">
        <v>200</v>
      </c>
      <c r="E89" s="494">
        <f>D89/C89</f>
        <v>1</v>
      </c>
    </row>
    <row r="90" spans="1:5" ht="13.5" thickBot="1">
      <c r="A90" s="1618" t="s">
        <v>1211</v>
      </c>
      <c r="B90" s="588">
        <f>SUM(B63:B89)</f>
        <v>91848</v>
      </c>
      <c r="C90" s="445">
        <f>SUM(C63:C89)</f>
        <v>205424</v>
      </c>
      <c r="D90" s="588">
        <f>SUM(D63:D89)</f>
        <v>192394</v>
      </c>
      <c r="E90" s="506">
        <f>D90/C90</f>
        <v>0.9365702157488901</v>
      </c>
    </row>
    <row r="91" spans="1:5" ht="12.75">
      <c r="A91" s="2042"/>
      <c r="B91" s="457"/>
      <c r="C91" s="457"/>
      <c r="D91" s="457"/>
      <c r="E91" s="689"/>
    </row>
    <row r="92" spans="1:5" ht="12.75">
      <c r="A92" s="2042"/>
      <c r="B92" s="457"/>
      <c r="C92" s="457"/>
      <c r="D92" s="457"/>
      <c r="E92" s="689"/>
    </row>
    <row r="93" spans="1:5" ht="12.75">
      <c r="A93" s="2042"/>
      <c r="B93" s="457"/>
      <c r="C93" s="457"/>
      <c r="D93" s="457"/>
      <c r="E93" s="689"/>
    </row>
    <row r="94" spans="1:5" ht="12.75">
      <c r="A94" s="2042"/>
      <c r="B94" s="457"/>
      <c r="C94" s="457"/>
      <c r="D94" s="457"/>
      <c r="E94" s="689"/>
    </row>
    <row r="95" spans="1:5" ht="12.75">
      <c r="A95" s="2042"/>
      <c r="B95" s="457"/>
      <c r="C95" s="457"/>
      <c r="D95" s="457"/>
      <c r="E95" s="689"/>
    </row>
    <row r="96" spans="1:5" ht="12.75">
      <c r="A96" s="2042"/>
      <c r="B96" s="457"/>
      <c r="C96" s="457"/>
      <c r="D96" s="457"/>
      <c r="E96" s="689"/>
    </row>
    <row r="97" spans="1:5" ht="12.75">
      <c r="A97" s="2042"/>
      <c r="B97" s="457"/>
      <c r="C97" s="457"/>
      <c r="D97" s="457"/>
      <c r="E97" s="689"/>
    </row>
    <row r="98" spans="1:5" ht="12.75">
      <c r="A98" s="2042"/>
      <c r="B98" s="457"/>
      <c r="C98" s="457"/>
      <c r="D98" s="457"/>
      <c r="E98" s="689"/>
    </row>
    <row r="99" spans="1:5" ht="12.75">
      <c r="A99" s="2042"/>
      <c r="B99" s="457"/>
      <c r="C99" s="457"/>
      <c r="D99" s="457"/>
      <c r="E99" s="689"/>
    </row>
    <row r="100" spans="1:5" ht="12.75">
      <c r="A100" s="2042"/>
      <c r="B100" s="457"/>
      <c r="C100" s="457"/>
      <c r="D100" s="457"/>
      <c r="E100" s="689"/>
    </row>
    <row r="101" spans="1:5" ht="12.75">
      <c r="A101" s="2042"/>
      <c r="B101" s="457"/>
      <c r="C101" s="457"/>
      <c r="D101" s="457"/>
      <c r="E101" s="689"/>
    </row>
    <row r="102" spans="1:5" ht="12.75">
      <c r="A102" s="2139">
        <v>2</v>
      </c>
      <c r="B102" s="2140"/>
      <c r="C102" s="2140"/>
      <c r="D102" s="2140"/>
      <c r="E102" s="2140"/>
    </row>
    <row r="103" spans="1:5" ht="15">
      <c r="A103" s="2077" t="s">
        <v>482</v>
      </c>
      <c r="B103" s="2099"/>
      <c r="C103" s="2099"/>
      <c r="D103" s="2099"/>
      <c r="E103" s="2099"/>
    </row>
    <row r="104" spans="1:5" ht="15.75">
      <c r="A104" s="2064" t="s">
        <v>55</v>
      </c>
      <c r="B104" s="2064"/>
      <c r="C104" s="2064"/>
      <c r="D104" s="2064"/>
      <c r="E104" s="2076"/>
    </row>
    <row r="105" spans="1:5" ht="15.75">
      <c r="A105" s="574"/>
      <c r="B105" s="574"/>
      <c r="C105" s="574"/>
      <c r="D105" s="574"/>
      <c r="E105" s="170"/>
    </row>
    <row r="106" spans="1:5" ht="13.5" thickBot="1">
      <c r="A106" s="814"/>
      <c r="B106" s="814"/>
      <c r="C106" s="790"/>
      <c r="D106" s="790" t="s">
        <v>479</v>
      </c>
      <c r="E106" s="170"/>
    </row>
    <row r="107" spans="1:5" ht="26.25" thickBot="1">
      <c r="A107" s="237" t="s">
        <v>473</v>
      </c>
      <c r="B107" s="818" t="s">
        <v>228</v>
      </c>
      <c r="C107" s="792" t="s">
        <v>229</v>
      </c>
      <c r="D107" s="797" t="s">
        <v>233</v>
      </c>
      <c r="E107" s="819" t="s">
        <v>776</v>
      </c>
    </row>
    <row r="108" spans="1:5" ht="12.75">
      <c r="A108" s="2011" t="s">
        <v>1486</v>
      </c>
      <c r="B108" s="629"/>
      <c r="C108" s="592"/>
      <c r="D108" s="696"/>
      <c r="E108" s="1309"/>
    </row>
    <row r="109" spans="1:5" ht="12.75">
      <c r="A109" s="1670" t="s">
        <v>1165</v>
      </c>
      <c r="B109" s="493"/>
      <c r="C109" s="125">
        <v>7381</v>
      </c>
      <c r="D109" s="638">
        <v>7381</v>
      </c>
      <c r="E109" s="498">
        <f aca="true" t="shared" si="4" ref="E109:E117">D109/C109</f>
        <v>1</v>
      </c>
    </row>
    <row r="110" spans="1:5" ht="12.75">
      <c r="A110" s="1670" t="s">
        <v>1450</v>
      </c>
      <c r="B110" s="493"/>
      <c r="C110" s="125">
        <v>355</v>
      </c>
      <c r="D110" s="638">
        <v>355</v>
      </c>
      <c r="E110" s="498">
        <f t="shared" si="4"/>
        <v>1</v>
      </c>
    </row>
    <row r="111" spans="1:5" ht="12.75">
      <c r="A111" s="1671" t="s">
        <v>1446</v>
      </c>
      <c r="B111" s="493"/>
      <c r="C111" s="125">
        <v>1151</v>
      </c>
      <c r="D111" s="638">
        <v>1151</v>
      </c>
      <c r="E111" s="498">
        <f t="shared" si="4"/>
        <v>1</v>
      </c>
    </row>
    <row r="112" spans="1:5" ht="12.75">
      <c r="A112" s="1671" t="s">
        <v>1447</v>
      </c>
      <c r="B112" s="493"/>
      <c r="C112" s="125">
        <v>490</v>
      </c>
      <c r="D112" s="638">
        <v>490</v>
      </c>
      <c r="E112" s="498">
        <f t="shared" si="4"/>
        <v>1</v>
      </c>
    </row>
    <row r="113" spans="1:5" ht="12.75">
      <c r="A113" s="1671" t="s">
        <v>1448</v>
      </c>
      <c r="B113" s="493"/>
      <c r="C113" s="125">
        <v>280</v>
      </c>
      <c r="D113" s="638">
        <v>280</v>
      </c>
      <c r="E113" s="498">
        <f t="shared" si="4"/>
        <v>1</v>
      </c>
    </row>
    <row r="114" spans="1:5" ht="12.75">
      <c r="A114" s="1670" t="s">
        <v>1219</v>
      </c>
      <c r="B114" s="493"/>
      <c r="C114" s="125">
        <v>325</v>
      </c>
      <c r="D114" s="638">
        <v>325</v>
      </c>
      <c r="E114" s="498">
        <f t="shared" si="4"/>
        <v>1</v>
      </c>
    </row>
    <row r="115" spans="1:5" ht="12.75">
      <c r="A115" s="1671" t="s">
        <v>1404</v>
      </c>
      <c r="B115" s="493">
        <v>0</v>
      </c>
      <c r="C115" s="125">
        <v>484</v>
      </c>
      <c r="D115" s="638">
        <v>484</v>
      </c>
      <c r="E115" s="498">
        <f t="shared" si="4"/>
        <v>1</v>
      </c>
    </row>
    <row r="116" spans="1:5" ht="15.75" customHeight="1">
      <c r="A116" s="1671" t="s">
        <v>1166</v>
      </c>
      <c r="B116" s="493"/>
      <c r="C116" s="125">
        <v>8</v>
      </c>
      <c r="D116" s="638">
        <v>8</v>
      </c>
      <c r="E116" s="498">
        <f t="shared" si="4"/>
        <v>1</v>
      </c>
    </row>
    <row r="117" spans="1:5" ht="15.75" customHeight="1">
      <c r="A117" s="1671" t="s">
        <v>1167</v>
      </c>
      <c r="B117" s="493"/>
      <c r="C117" s="125">
        <v>120</v>
      </c>
      <c r="D117" s="638">
        <v>120</v>
      </c>
      <c r="E117" s="498">
        <f t="shared" si="4"/>
        <v>1</v>
      </c>
    </row>
    <row r="118" spans="1:5" ht="15.75" customHeight="1">
      <c r="A118" s="1672" t="s">
        <v>1405</v>
      </c>
      <c r="B118" s="496"/>
      <c r="C118" s="447">
        <v>600</v>
      </c>
      <c r="D118" s="735">
        <v>600</v>
      </c>
      <c r="E118" s="498">
        <f aca="true" t="shared" si="5" ref="E118:E125">D118/C118</f>
        <v>1</v>
      </c>
    </row>
    <row r="119" spans="1:5" ht="15.75" customHeight="1">
      <c r="A119" s="1672" t="s">
        <v>1406</v>
      </c>
      <c r="B119" s="496"/>
      <c r="C119" s="447">
        <v>50</v>
      </c>
      <c r="D119" s="735">
        <v>50</v>
      </c>
      <c r="E119" s="498">
        <f t="shared" si="5"/>
        <v>1</v>
      </c>
    </row>
    <row r="120" spans="1:5" ht="15.75" customHeight="1">
      <c r="A120" s="1672" t="s">
        <v>1407</v>
      </c>
      <c r="B120" s="496"/>
      <c r="C120" s="447">
        <v>69</v>
      </c>
      <c r="D120" s="735">
        <v>69</v>
      </c>
      <c r="E120" s="498">
        <f t="shared" si="5"/>
        <v>1</v>
      </c>
    </row>
    <row r="121" spans="1:5" ht="15.75" customHeight="1">
      <c r="A121" s="1672" t="s">
        <v>1408</v>
      </c>
      <c r="B121" s="496"/>
      <c r="C121" s="447">
        <v>615</v>
      </c>
      <c r="D121" s="735">
        <v>615</v>
      </c>
      <c r="E121" s="498">
        <f t="shared" si="5"/>
        <v>1</v>
      </c>
    </row>
    <row r="122" spans="1:5" ht="15.75" customHeight="1">
      <c r="A122" s="1672" t="s">
        <v>1299</v>
      </c>
      <c r="B122" s="496"/>
      <c r="C122" s="447">
        <v>190</v>
      </c>
      <c r="D122" s="735">
        <v>190</v>
      </c>
      <c r="E122" s="498">
        <f t="shared" si="5"/>
        <v>1</v>
      </c>
    </row>
    <row r="123" spans="1:5" ht="15.75" customHeight="1">
      <c r="A123" s="1672" t="s">
        <v>1242</v>
      </c>
      <c r="B123" s="496"/>
      <c r="C123" s="447">
        <v>1178</v>
      </c>
      <c r="D123" s="735">
        <v>1178</v>
      </c>
      <c r="E123" s="498">
        <f t="shared" si="5"/>
        <v>1</v>
      </c>
    </row>
    <row r="124" spans="1:5" ht="15.75" customHeight="1" thickBot="1">
      <c r="A124" s="1673" t="s">
        <v>1168</v>
      </c>
      <c r="B124" s="620"/>
      <c r="C124" s="450">
        <v>3723</v>
      </c>
      <c r="D124" s="667">
        <v>3723</v>
      </c>
      <c r="E124" s="650">
        <f t="shared" si="5"/>
        <v>1</v>
      </c>
    </row>
    <row r="125" spans="1:5" ht="15.75" customHeight="1" thickBot="1">
      <c r="A125" s="1674" t="s">
        <v>1267</v>
      </c>
      <c r="B125" s="668"/>
      <c r="C125" s="445">
        <f>SUM(C109:C124)</f>
        <v>17019</v>
      </c>
      <c r="D125" s="653">
        <f>SUM(D109:D124)</f>
        <v>17019</v>
      </c>
      <c r="E125" s="701">
        <f t="shared" si="5"/>
        <v>1</v>
      </c>
    </row>
    <row r="126" spans="1:5" ht="15.75" customHeight="1">
      <c r="A126" s="2012"/>
      <c r="B126" s="728"/>
      <c r="C126" s="671"/>
      <c r="D126" s="2016"/>
      <c r="E126" s="1392"/>
    </row>
    <row r="127" spans="1:5" ht="15.75" customHeight="1" thickBot="1">
      <c r="A127" s="2013" t="s">
        <v>714</v>
      </c>
      <c r="B127" s="629"/>
      <c r="C127" s="454"/>
      <c r="D127" s="696"/>
      <c r="E127" s="1701"/>
    </row>
    <row r="128" spans="1:5" ht="15.75" customHeight="1" thickBot="1">
      <c r="A128" s="2014" t="s">
        <v>1073</v>
      </c>
      <c r="B128" s="445">
        <f>SUM(B129:B140)</f>
        <v>186418</v>
      </c>
      <c r="C128" s="445">
        <f>SUM(C129:C141)</f>
        <v>79965</v>
      </c>
      <c r="D128" s="445">
        <f>SUM(D129:D141)</f>
        <v>79966</v>
      </c>
      <c r="E128" s="701">
        <f>D128/C128</f>
        <v>1.0000125054711437</v>
      </c>
    </row>
    <row r="129" spans="1:5" ht="15.75" customHeight="1">
      <c r="A129" s="1692" t="s">
        <v>1070</v>
      </c>
      <c r="B129" s="1442">
        <v>4924</v>
      </c>
      <c r="C129" s="125">
        <v>4218</v>
      </c>
      <c r="D129" s="638">
        <v>4219</v>
      </c>
      <c r="E129" s="498">
        <f>D129/C129</f>
        <v>1.0002370791844477</v>
      </c>
    </row>
    <row r="130" spans="1:5" ht="15.75" customHeight="1">
      <c r="A130" s="1693" t="s">
        <v>1234</v>
      </c>
      <c r="B130" s="1442">
        <v>76499</v>
      </c>
      <c r="C130" s="124">
        <v>4037</v>
      </c>
      <c r="D130" s="673">
        <v>4037</v>
      </c>
      <c r="E130" s="690">
        <f>D130/C130</f>
        <v>1</v>
      </c>
    </row>
    <row r="131" spans="1:5" ht="15.75" customHeight="1">
      <c r="A131" s="1694" t="s">
        <v>1233</v>
      </c>
      <c r="B131" s="1441">
        <v>19588</v>
      </c>
      <c r="C131" s="125">
        <v>12504</v>
      </c>
      <c r="D131" s="638">
        <v>12504</v>
      </c>
      <c r="E131" s="498">
        <f>D131/C131</f>
        <v>1</v>
      </c>
    </row>
    <row r="132" spans="1:5" ht="17.25" customHeight="1">
      <c r="A132" s="1695" t="s">
        <v>1232</v>
      </c>
      <c r="B132" s="1840">
        <v>9707</v>
      </c>
      <c r="C132" s="125">
        <v>9339</v>
      </c>
      <c r="D132" s="638">
        <v>9339</v>
      </c>
      <c r="E132" s="498">
        <v>0</v>
      </c>
    </row>
    <row r="133" spans="1:5" ht="14.25" customHeight="1">
      <c r="A133" s="1695" t="s">
        <v>1231</v>
      </c>
      <c r="B133" s="1840">
        <v>19710</v>
      </c>
      <c r="C133" s="125">
        <v>9835</v>
      </c>
      <c r="D133" s="638">
        <v>9835</v>
      </c>
      <c r="E133" s="498">
        <v>0</v>
      </c>
    </row>
    <row r="134" spans="1:5" ht="15.75" customHeight="1">
      <c r="A134" s="1695" t="s">
        <v>1230</v>
      </c>
      <c r="B134" s="1840">
        <v>19250</v>
      </c>
      <c r="C134" s="125">
        <v>11378</v>
      </c>
      <c r="D134" s="638">
        <v>11378</v>
      </c>
      <c r="E134" s="498">
        <v>0</v>
      </c>
    </row>
    <row r="135" spans="1:5" ht="15.75" customHeight="1">
      <c r="A135" s="1695" t="s">
        <v>1229</v>
      </c>
      <c r="B135" s="1840">
        <v>9655</v>
      </c>
      <c r="C135" s="125">
        <v>9655</v>
      </c>
      <c r="D135" s="638">
        <v>9655</v>
      </c>
      <c r="E135" s="498">
        <f>D135/C135</f>
        <v>1</v>
      </c>
    </row>
    <row r="136" spans="1:5" ht="15.75" customHeight="1">
      <c r="A136" s="1695" t="s">
        <v>1228</v>
      </c>
      <c r="B136" s="1840">
        <v>2500</v>
      </c>
      <c r="C136" s="125">
        <v>2500</v>
      </c>
      <c r="D136" s="638">
        <v>2500</v>
      </c>
      <c r="E136" s="498">
        <f>D136/C136</f>
        <v>1</v>
      </c>
    </row>
    <row r="137" spans="1:5" ht="15.75" customHeight="1">
      <c r="A137" s="1695" t="s">
        <v>1487</v>
      </c>
      <c r="B137" s="1840"/>
      <c r="C137" s="125">
        <v>10822</v>
      </c>
      <c r="D137" s="638">
        <v>10822</v>
      </c>
      <c r="E137" s="498">
        <f>D137/C137</f>
        <v>1</v>
      </c>
    </row>
    <row r="138" spans="1:5" ht="15.75" customHeight="1">
      <c r="A138" s="1817" t="s">
        <v>1226</v>
      </c>
      <c r="B138" s="1841">
        <v>24585</v>
      </c>
      <c r="C138" s="125">
        <v>0</v>
      </c>
      <c r="D138" s="638">
        <v>0</v>
      </c>
      <c r="E138" s="498">
        <v>0</v>
      </c>
    </row>
    <row r="139" spans="1:5" ht="15.75" customHeight="1">
      <c r="A139" s="1816" t="s">
        <v>1488</v>
      </c>
      <c r="B139" s="1842"/>
      <c r="C139" s="125">
        <v>2925</v>
      </c>
      <c r="D139" s="638">
        <v>2925</v>
      </c>
      <c r="E139" s="498">
        <f>D139/C139</f>
        <v>1</v>
      </c>
    </row>
    <row r="140" spans="1:5" ht="15.75" customHeight="1">
      <c r="A140" s="1359" t="s">
        <v>1227</v>
      </c>
      <c r="B140" s="1113"/>
      <c r="C140" s="125">
        <v>2242</v>
      </c>
      <c r="D140" s="638">
        <v>2242</v>
      </c>
      <c r="E140" s="498">
        <f>D140/C140</f>
        <v>1</v>
      </c>
    </row>
    <row r="141" spans="1:5" ht="15.75" customHeight="1">
      <c r="A141" s="418" t="s">
        <v>1225</v>
      </c>
      <c r="B141" s="226"/>
      <c r="C141" s="125">
        <v>510</v>
      </c>
      <c r="D141" s="638">
        <v>510</v>
      </c>
      <c r="E141" s="498">
        <f>D141/C141</f>
        <v>1</v>
      </c>
    </row>
    <row r="142" spans="1:5" ht="15.75" customHeight="1" thickBot="1">
      <c r="A142" s="817" t="s">
        <v>262</v>
      </c>
      <c r="B142" s="1080"/>
      <c r="C142" s="1535"/>
      <c r="D142" s="2017"/>
      <c r="E142" s="2015"/>
    </row>
    <row r="143" spans="1:5" ht="15.75" customHeight="1" thickBot="1">
      <c r="A143" s="820" t="s">
        <v>235</v>
      </c>
      <c r="B143" s="445">
        <f>B56+B62</f>
        <v>390407</v>
      </c>
      <c r="C143" s="445">
        <f>C56+C62</f>
        <v>523163</v>
      </c>
      <c r="D143" s="445">
        <f>D56+D62</f>
        <v>510133</v>
      </c>
      <c r="E143" s="701">
        <f>D143/C143</f>
        <v>0.9750938044165968</v>
      </c>
    </row>
    <row r="144" spans="1:5" ht="9.75" customHeight="1" thickBot="1">
      <c r="A144" s="820"/>
      <c r="B144" s="593"/>
      <c r="C144" s="588"/>
      <c r="D144" s="505"/>
      <c r="E144" s="506"/>
    </row>
    <row r="145" spans="1:5" ht="15.75" customHeight="1" thickBot="1">
      <c r="A145" s="432" t="s">
        <v>237</v>
      </c>
      <c r="B145" s="445">
        <f>B128</f>
        <v>186418</v>
      </c>
      <c r="C145" s="445">
        <f>C128</f>
        <v>79965</v>
      </c>
      <c r="D145" s="445">
        <f>D128</f>
        <v>79966</v>
      </c>
      <c r="E145" s="506">
        <f>D145/C145</f>
        <v>1.0000125054711437</v>
      </c>
    </row>
    <row r="146" spans="1:5" ht="9" customHeight="1" thickBot="1">
      <c r="A146" s="180"/>
      <c r="B146" s="781"/>
      <c r="C146" s="622"/>
      <c r="D146" s="623"/>
      <c r="E146" s="781"/>
    </row>
    <row r="147" spans="1:5" ht="14.25" customHeight="1" thickBot="1">
      <c r="A147" s="504" t="s">
        <v>104</v>
      </c>
      <c r="B147" s="445">
        <f>B145+B143</f>
        <v>576825</v>
      </c>
      <c r="C147" s="588">
        <f>C145+C143</f>
        <v>603128</v>
      </c>
      <c r="D147" s="505">
        <f>D145+D143</f>
        <v>590099</v>
      </c>
      <c r="E147" s="506">
        <f>D147/C147</f>
        <v>0.9783976204056187</v>
      </c>
    </row>
    <row r="148" spans="1:5" ht="15.75" customHeight="1">
      <c r="A148" s="170"/>
      <c r="B148" s="170"/>
      <c r="C148" s="170"/>
      <c r="D148" s="170"/>
      <c r="E148" s="170"/>
    </row>
    <row r="149" spans="1:5" ht="15.75" customHeight="1">
      <c r="A149" s="170"/>
      <c r="B149" s="170"/>
      <c r="C149" s="170"/>
      <c r="D149" s="170"/>
      <c r="E149" s="170"/>
    </row>
    <row r="150" spans="1:5" ht="15.75" customHeight="1">
      <c r="A150" s="170"/>
      <c r="B150" s="170"/>
      <c r="C150" s="170"/>
      <c r="D150" s="170"/>
      <c r="E150" s="170"/>
    </row>
    <row r="151" spans="1:5" ht="15.75" customHeight="1">
      <c r="A151" s="170"/>
      <c r="B151" s="170"/>
      <c r="C151" s="170"/>
      <c r="D151" s="170"/>
      <c r="E151" s="170"/>
    </row>
    <row r="152" spans="1:5" ht="17.25" customHeight="1">
      <c r="A152" s="170"/>
      <c r="B152" s="170"/>
      <c r="C152" s="170"/>
      <c r="D152" s="170"/>
      <c r="E152" s="170"/>
    </row>
    <row r="153" spans="1:5" ht="15.75" customHeight="1">
      <c r="A153" s="170"/>
      <c r="B153" s="170"/>
      <c r="C153" s="170"/>
      <c r="D153" s="170"/>
      <c r="E153" s="170"/>
    </row>
    <row r="154" spans="1:5" ht="15.75" customHeight="1">
      <c r="A154" s="170"/>
      <c r="B154" s="170"/>
      <c r="C154" s="170"/>
      <c r="D154" s="170"/>
      <c r="E154" s="170"/>
    </row>
    <row r="155" spans="1:5" ht="15.75" customHeight="1">
      <c r="A155" s="170"/>
      <c r="B155" s="170"/>
      <c r="C155" s="170"/>
      <c r="D155" s="170"/>
      <c r="E155" s="170"/>
    </row>
    <row r="156" spans="1:5" ht="15.75" customHeight="1">
      <c r="A156" s="170"/>
      <c r="B156" s="170"/>
      <c r="C156" s="170"/>
      <c r="D156" s="170"/>
      <c r="E156" s="170"/>
    </row>
    <row r="157" spans="1:5" ht="12.75">
      <c r="A157" s="170"/>
      <c r="B157" s="170"/>
      <c r="C157" s="170"/>
      <c r="D157" s="170"/>
      <c r="E157" s="170"/>
    </row>
    <row r="158" spans="1:5" ht="12.75">
      <c r="A158" s="170"/>
      <c r="B158" s="170"/>
      <c r="C158" s="170"/>
      <c r="D158" s="170"/>
      <c r="E158" s="170"/>
    </row>
    <row r="159" spans="1:5" ht="12.75">
      <c r="A159" s="170"/>
      <c r="B159" s="170"/>
      <c r="C159" s="170"/>
      <c r="D159" s="170"/>
      <c r="E159" s="170"/>
    </row>
    <row r="160" spans="1:5" ht="12.75">
      <c r="A160" s="170"/>
      <c r="B160" s="170"/>
      <c r="C160" s="170"/>
      <c r="D160" s="170"/>
      <c r="E160" s="170"/>
    </row>
    <row r="161" spans="1:5" ht="12.75">
      <c r="A161" s="170"/>
      <c r="B161" s="170"/>
      <c r="C161" s="170"/>
      <c r="D161" s="170"/>
      <c r="E161" s="170"/>
    </row>
    <row r="162" spans="1:5" ht="12.75">
      <c r="A162" s="170"/>
      <c r="B162" s="170"/>
      <c r="C162" s="170"/>
      <c r="D162" s="170"/>
      <c r="E162" s="170"/>
    </row>
    <row r="163" spans="1:5" ht="12.75">
      <c r="A163" s="170"/>
      <c r="B163" s="170"/>
      <c r="C163" s="170"/>
      <c r="D163" s="170"/>
      <c r="E163" s="170"/>
    </row>
    <row r="164" spans="1:5" ht="15" customHeight="1">
      <c r="A164" s="170"/>
      <c r="B164" s="170"/>
      <c r="C164" s="170"/>
      <c r="D164" s="170"/>
      <c r="E164" s="170"/>
    </row>
    <row r="165" spans="1:5" ht="15" customHeight="1">
      <c r="A165" s="170"/>
      <c r="B165" s="170"/>
      <c r="C165" s="170"/>
      <c r="D165" s="170"/>
      <c r="E165" s="170"/>
    </row>
    <row r="166" spans="1:5" ht="15" customHeight="1">
      <c r="A166" s="170"/>
      <c r="B166" s="170"/>
      <c r="C166" s="170"/>
      <c r="D166" s="170"/>
      <c r="E166" s="170"/>
    </row>
    <row r="167" spans="1:5" ht="15" customHeight="1">
      <c r="A167" s="170"/>
      <c r="B167" s="170"/>
      <c r="C167" s="170"/>
      <c r="D167" s="170"/>
      <c r="E167" s="170"/>
    </row>
    <row r="168" spans="1:5" ht="15" customHeight="1">
      <c r="A168" s="170"/>
      <c r="B168" s="170"/>
      <c r="C168" s="170"/>
      <c r="D168" s="170"/>
      <c r="E168" s="170"/>
    </row>
    <row r="169" spans="1:5" s="13" customFormat="1" ht="7.5" customHeight="1">
      <c r="A169" s="170"/>
      <c r="B169" s="170"/>
      <c r="C169" s="170"/>
      <c r="D169" s="170"/>
      <c r="E169" s="170"/>
    </row>
    <row r="170" spans="1:5" s="13" customFormat="1" ht="16.5" customHeight="1">
      <c r="A170" s="170"/>
      <c r="B170" s="170"/>
      <c r="C170" s="170"/>
      <c r="D170" s="170"/>
      <c r="E170" s="170"/>
    </row>
    <row r="171" spans="1:5" s="13" customFormat="1" ht="9" customHeight="1">
      <c r="A171" s="170"/>
      <c r="B171" s="170"/>
      <c r="C171" s="170"/>
      <c r="D171" s="170"/>
      <c r="E171" s="170"/>
    </row>
    <row r="172" spans="1:5" s="13" customFormat="1" ht="16.5" customHeight="1">
      <c r="A172" s="170"/>
      <c r="B172" s="170"/>
      <c r="C172" s="170"/>
      <c r="D172" s="170"/>
      <c r="E172" s="170"/>
    </row>
    <row r="173" spans="1:5" ht="16.5" customHeight="1">
      <c r="A173" s="170"/>
      <c r="B173" s="170"/>
      <c r="C173" s="170"/>
      <c r="D173" s="170"/>
      <c r="E173" s="170"/>
    </row>
    <row r="174" spans="1:5" ht="21" customHeight="1">
      <c r="A174" s="170"/>
      <c r="B174" s="170"/>
      <c r="C174" s="170"/>
      <c r="D174" s="170"/>
      <c r="E174" s="170"/>
    </row>
    <row r="175" spans="1:5" ht="12.75">
      <c r="A175" s="170"/>
      <c r="B175" s="170"/>
      <c r="C175" s="170"/>
      <c r="D175" s="170"/>
      <c r="E175" s="170"/>
    </row>
    <row r="176" spans="1:5" ht="12.75">
      <c r="A176" s="170"/>
      <c r="B176" s="170"/>
      <c r="C176" s="170"/>
      <c r="D176" s="170"/>
      <c r="E176" s="170"/>
    </row>
    <row r="177" spans="1:5" ht="12.75">
      <c r="A177" s="170"/>
      <c r="B177" s="170"/>
      <c r="C177" s="170"/>
      <c r="D177" s="170"/>
      <c r="E177" s="170"/>
    </row>
    <row r="178" spans="1:5" ht="12.75">
      <c r="A178" s="170"/>
      <c r="B178" s="170"/>
      <c r="C178" s="170"/>
      <c r="D178" s="170"/>
      <c r="E178" s="170"/>
    </row>
    <row r="179" spans="1:5" ht="12.75">
      <c r="A179" s="170"/>
      <c r="B179" s="170"/>
      <c r="C179" s="170"/>
      <c r="D179" s="170"/>
      <c r="E179" s="170"/>
    </row>
    <row r="180" spans="1:5" ht="12.75">
      <c r="A180" s="170"/>
      <c r="B180" s="170"/>
      <c r="C180" s="170"/>
      <c r="D180" s="170"/>
      <c r="E180" s="170"/>
    </row>
    <row r="181" spans="1:5" ht="12.75">
      <c r="A181" s="170"/>
      <c r="B181" s="170"/>
      <c r="C181" s="170"/>
      <c r="D181" s="170"/>
      <c r="E181" s="170"/>
    </row>
    <row r="182" spans="1:5" ht="12.75">
      <c r="A182" s="170"/>
      <c r="B182" s="170"/>
      <c r="C182" s="170"/>
      <c r="D182" s="170"/>
      <c r="E182" s="170"/>
    </row>
    <row r="183" spans="1:5" ht="12.75">
      <c r="A183" s="170"/>
      <c r="B183" s="170"/>
      <c r="C183" s="170"/>
      <c r="D183" s="170"/>
      <c r="E183" s="170"/>
    </row>
    <row r="184" spans="1:5" ht="12.75">
      <c r="A184" s="170"/>
      <c r="B184" s="170"/>
      <c r="C184" s="170"/>
      <c r="D184" s="170"/>
      <c r="E184" s="170"/>
    </row>
    <row r="185" spans="1:5" ht="12.75">
      <c r="A185" s="170"/>
      <c r="B185" s="170"/>
      <c r="C185" s="170"/>
      <c r="D185" s="170"/>
      <c r="E185" s="170"/>
    </row>
    <row r="186" spans="1:5" ht="12.75">
      <c r="A186" s="170"/>
      <c r="B186" s="170"/>
      <c r="C186" s="170"/>
      <c r="D186" s="170"/>
      <c r="E186" s="170"/>
    </row>
    <row r="187" spans="1:5" ht="12.75">
      <c r="A187" s="170"/>
      <c r="B187" s="170"/>
      <c r="C187" s="170"/>
      <c r="D187" s="170"/>
      <c r="E187" s="170"/>
    </row>
    <row r="188" spans="1:5" ht="12.75">
      <c r="A188" s="170"/>
      <c r="B188" s="170"/>
      <c r="C188" s="170"/>
      <c r="D188" s="170"/>
      <c r="E188" s="170"/>
    </row>
    <row r="189" spans="1:5" ht="12.75">
      <c r="A189" s="170"/>
      <c r="B189" s="170"/>
      <c r="C189" s="170"/>
      <c r="D189" s="170"/>
      <c r="E189" s="170"/>
    </row>
    <row r="190" spans="1:5" ht="12.75">
      <c r="A190" s="170"/>
      <c r="B190" s="170"/>
      <c r="C190" s="170"/>
      <c r="D190" s="170"/>
      <c r="E190" s="170"/>
    </row>
    <row r="191" spans="1:5" ht="12.75">
      <c r="A191" s="170"/>
      <c r="B191" s="170"/>
      <c r="C191" s="170"/>
      <c r="D191" s="170"/>
      <c r="E191" s="170"/>
    </row>
    <row r="192" spans="1:5" ht="12.75">
      <c r="A192" s="170"/>
      <c r="B192" s="170"/>
      <c r="C192" s="170"/>
      <c r="D192" s="170"/>
      <c r="E192" s="170"/>
    </row>
    <row r="193" spans="1:5" ht="12.75">
      <c r="A193" s="170"/>
      <c r="B193" s="170"/>
      <c r="C193" s="170"/>
      <c r="D193" s="170"/>
      <c r="E193" s="170"/>
    </row>
    <row r="194" spans="1:5" ht="12.75">
      <c r="A194" s="170"/>
      <c r="B194" s="170"/>
      <c r="C194" s="170"/>
      <c r="D194" s="170"/>
      <c r="E194" s="170"/>
    </row>
    <row r="195" spans="1:5" ht="12.75">
      <c r="A195" s="170"/>
      <c r="B195" s="170"/>
      <c r="C195" s="170"/>
      <c r="D195" s="170"/>
      <c r="E195" s="170"/>
    </row>
    <row r="196" spans="1:5" ht="12.75">
      <c r="A196" s="170"/>
      <c r="B196" s="170"/>
      <c r="C196" s="170"/>
      <c r="D196" s="170"/>
      <c r="E196" s="170"/>
    </row>
    <row r="197" spans="1:5" ht="12.75">
      <c r="A197" s="170"/>
      <c r="B197" s="170"/>
      <c r="C197" s="170"/>
      <c r="D197" s="170"/>
      <c r="E197" s="170"/>
    </row>
    <row r="198" spans="1:5" ht="12.75">
      <c r="A198" s="170"/>
      <c r="B198" s="170"/>
      <c r="C198" s="170"/>
      <c r="D198" s="170"/>
      <c r="E198" s="170"/>
    </row>
    <row r="199" spans="1:5" ht="12.75">
      <c r="A199" s="170"/>
      <c r="B199" s="170"/>
      <c r="C199" s="170"/>
      <c r="D199" s="170"/>
      <c r="E199" s="170"/>
    </row>
    <row r="200" spans="1:5" ht="12.75">
      <c r="A200" s="170"/>
      <c r="B200" s="170"/>
      <c r="C200" s="170"/>
      <c r="D200" s="170"/>
      <c r="E200" s="170"/>
    </row>
    <row r="201" spans="1:5" ht="12.75">
      <c r="A201" s="170"/>
      <c r="B201" s="170"/>
      <c r="C201" s="170"/>
      <c r="D201" s="170"/>
      <c r="E201" s="170"/>
    </row>
    <row r="202" spans="1:5" ht="12.75">
      <c r="A202" s="170"/>
      <c r="B202" s="170"/>
      <c r="C202" s="170"/>
      <c r="D202" s="170"/>
      <c r="E202" s="170"/>
    </row>
    <row r="203" spans="1:5" ht="12.75">
      <c r="A203" s="170"/>
      <c r="B203" s="170"/>
      <c r="C203" s="170"/>
      <c r="D203" s="170"/>
      <c r="E203" s="170"/>
    </row>
    <row r="204" spans="1:5" ht="12.75">
      <c r="A204" s="170"/>
      <c r="B204" s="170"/>
      <c r="C204" s="170"/>
      <c r="D204" s="170"/>
      <c r="E204" s="170"/>
    </row>
    <row r="205" spans="1:5" ht="12.75">
      <c r="A205" s="170"/>
      <c r="B205" s="170"/>
      <c r="C205" s="170"/>
      <c r="D205" s="170"/>
      <c r="E205" s="170"/>
    </row>
    <row r="206" spans="1:5" ht="12.75">
      <c r="A206" s="170"/>
      <c r="B206" s="170"/>
      <c r="C206" s="170"/>
      <c r="D206" s="170"/>
      <c r="E206" s="170"/>
    </row>
    <row r="207" spans="1:5" ht="12.75">
      <c r="A207" s="170"/>
      <c r="B207" s="170"/>
      <c r="C207" s="170"/>
      <c r="D207" s="170"/>
      <c r="E207" s="170"/>
    </row>
    <row r="208" spans="1:5" ht="12.75">
      <c r="A208" s="170"/>
      <c r="B208" s="170"/>
      <c r="C208" s="170"/>
      <c r="D208" s="170"/>
      <c r="E208" s="170"/>
    </row>
    <row r="209" spans="1:5" ht="12.75">
      <c r="A209" s="170"/>
      <c r="B209" s="170"/>
      <c r="C209" s="170"/>
      <c r="D209" s="170"/>
      <c r="E209" s="170"/>
    </row>
    <row r="210" spans="1:5" ht="12.75">
      <c r="A210" s="170"/>
      <c r="B210" s="170"/>
      <c r="C210" s="170"/>
      <c r="D210" s="170"/>
      <c r="E210" s="170"/>
    </row>
    <row r="211" spans="1:5" ht="12.75">
      <c r="A211" s="170"/>
      <c r="B211" s="170"/>
      <c r="C211" s="170"/>
      <c r="D211" s="170"/>
      <c r="E211" s="170"/>
    </row>
    <row r="212" spans="1:5" ht="12.75">
      <c r="A212" s="170"/>
      <c r="B212" s="170"/>
      <c r="C212" s="170"/>
      <c r="D212" s="170"/>
      <c r="E212" s="170"/>
    </row>
    <row r="213" spans="1:5" ht="12.75">
      <c r="A213" s="170"/>
      <c r="B213" s="170"/>
      <c r="C213" s="170"/>
      <c r="D213" s="170"/>
      <c r="E213" s="170"/>
    </row>
    <row r="214" spans="1:5" ht="12.75">
      <c r="A214" s="170"/>
      <c r="B214" s="170"/>
      <c r="C214" s="170"/>
      <c r="D214" s="170"/>
      <c r="E214" s="170"/>
    </row>
    <row r="215" spans="1:5" ht="12.75">
      <c r="A215" s="170"/>
      <c r="B215" s="170"/>
      <c r="C215" s="170"/>
      <c r="D215" s="170"/>
      <c r="E215" s="170"/>
    </row>
    <row r="216" spans="1:5" ht="12.75">
      <c r="A216" s="170"/>
      <c r="B216" s="170"/>
      <c r="C216" s="170"/>
      <c r="D216" s="170"/>
      <c r="E216" s="170"/>
    </row>
    <row r="217" spans="1:5" ht="12.75">
      <c r="A217" s="170"/>
      <c r="B217" s="170"/>
      <c r="C217" s="170"/>
      <c r="D217" s="170"/>
      <c r="E217" s="170"/>
    </row>
    <row r="218" spans="1:5" ht="12.75">
      <c r="A218" s="170"/>
      <c r="B218" s="170"/>
      <c r="C218" s="170"/>
      <c r="D218" s="170"/>
      <c r="E218" s="170"/>
    </row>
    <row r="219" spans="1:5" ht="12.75">
      <c r="A219" s="170"/>
      <c r="B219" s="170"/>
      <c r="C219" s="170"/>
      <c r="D219" s="170"/>
      <c r="E219" s="170"/>
    </row>
    <row r="220" spans="1:5" ht="12.75">
      <c r="A220" s="170"/>
      <c r="B220" s="170"/>
      <c r="C220" s="170"/>
      <c r="D220" s="170"/>
      <c r="E220" s="170"/>
    </row>
    <row r="221" spans="1:5" ht="12.75">
      <c r="A221" s="170"/>
      <c r="B221" s="170"/>
      <c r="C221" s="170"/>
      <c r="D221" s="170"/>
      <c r="E221" s="170"/>
    </row>
    <row r="222" spans="1:5" ht="12.75">
      <c r="A222" s="170"/>
      <c r="B222" s="170"/>
      <c r="C222" s="170"/>
      <c r="D222" s="170"/>
      <c r="E222" s="170"/>
    </row>
    <row r="223" spans="1:5" ht="12.75">
      <c r="A223" s="170"/>
      <c r="B223" s="170"/>
      <c r="C223" s="170"/>
      <c r="D223" s="170"/>
      <c r="E223" s="170"/>
    </row>
    <row r="224" spans="1:5" ht="12.75">
      <c r="A224" s="170"/>
      <c r="B224" s="170"/>
      <c r="C224" s="170"/>
      <c r="D224" s="170"/>
      <c r="E224" s="170"/>
    </row>
    <row r="225" spans="1:5" ht="12.75">
      <c r="A225" s="170"/>
      <c r="B225" s="170"/>
      <c r="C225" s="170"/>
      <c r="D225" s="170"/>
      <c r="E225" s="170"/>
    </row>
    <row r="226" spans="1:5" ht="12.75">
      <c r="A226" s="170"/>
      <c r="B226" s="170"/>
      <c r="C226" s="170"/>
      <c r="D226" s="170"/>
      <c r="E226" s="170"/>
    </row>
    <row r="227" spans="1:5" ht="12.75">
      <c r="A227" s="170"/>
      <c r="B227" s="170"/>
      <c r="C227" s="170"/>
      <c r="D227" s="170"/>
      <c r="E227" s="170"/>
    </row>
    <row r="228" spans="1:5" ht="12.75">
      <c r="A228" s="170"/>
      <c r="B228" s="170"/>
      <c r="C228" s="170"/>
      <c r="D228" s="170"/>
      <c r="E228" s="170"/>
    </row>
    <row r="229" spans="1:5" ht="12.75">
      <c r="A229" s="170"/>
      <c r="B229" s="170"/>
      <c r="C229" s="170"/>
      <c r="D229" s="170"/>
      <c r="E229" s="170"/>
    </row>
    <row r="230" spans="1:5" ht="12.75">
      <c r="A230" s="170"/>
      <c r="B230" s="170"/>
      <c r="C230" s="170"/>
      <c r="D230" s="170"/>
      <c r="E230" s="170"/>
    </row>
    <row r="231" spans="1:5" ht="12.75">
      <c r="A231" s="170"/>
      <c r="B231" s="170"/>
      <c r="C231" s="170"/>
      <c r="D231" s="170"/>
      <c r="E231" s="170"/>
    </row>
    <row r="232" spans="1:5" ht="12.75">
      <c r="A232" s="170"/>
      <c r="B232" s="170"/>
      <c r="C232" s="170"/>
      <c r="D232" s="170"/>
      <c r="E232" s="170"/>
    </row>
    <row r="233" spans="1:5" ht="12.75">
      <c r="A233" s="170"/>
      <c r="B233" s="170"/>
      <c r="C233" s="170"/>
      <c r="D233" s="170"/>
      <c r="E233" s="170"/>
    </row>
    <row r="234" spans="1:5" ht="12.75">
      <c r="A234" s="170"/>
      <c r="B234" s="170"/>
      <c r="C234" s="170"/>
      <c r="D234" s="170"/>
      <c r="E234" s="170"/>
    </row>
  </sheetData>
  <sheetProtection/>
  <mergeCells count="14">
    <mergeCell ref="A50:E50"/>
    <mergeCell ref="A49:E49"/>
    <mergeCell ref="A3:D3"/>
    <mergeCell ref="B4:E4"/>
    <mergeCell ref="A103:E103"/>
    <mergeCell ref="A104:E104"/>
    <mergeCell ref="A102:E102"/>
    <mergeCell ref="A2:E2"/>
    <mergeCell ref="A1:E1"/>
    <mergeCell ref="A36:D36"/>
    <mergeCell ref="A34:E34"/>
    <mergeCell ref="A32:E32"/>
    <mergeCell ref="A37:A38"/>
    <mergeCell ref="B37:E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7"/>
  <sheetViews>
    <sheetView zoomScalePageLayoutView="0" workbookViewId="0" topLeftCell="A1">
      <selection activeCell="A148" sqref="A1:E148"/>
    </sheetView>
  </sheetViews>
  <sheetFormatPr defaultColWidth="9.140625" defaultRowHeight="12.75"/>
  <cols>
    <col min="1" max="1" width="36.7109375" style="0" customWidth="1"/>
    <col min="2" max="2" width="14.00390625" style="0" customWidth="1"/>
    <col min="3" max="3" width="12.28125" style="0" customWidth="1"/>
    <col min="4" max="4" width="11.7109375" style="0" customWidth="1"/>
    <col min="5" max="5" width="11.421875" style="0" customWidth="1"/>
  </cols>
  <sheetData>
    <row r="1" spans="1:6" ht="12.75">
      <c r="A1" s="170"/>
      <c r="B1" s="831"/>
      <c r="C1" s="170"/>
      <c r="D1" s="831" t="s">
        <v>284</v>
      </c>
      <c r="E1" s="170"/>
      <c r="F1" s="170"/>
    </row>
    <row r="2" spans="1:6" ht="14.25" customHeight="1">
      <c r="A2" s="170"/>
      <c r="B2" s="831"/>
      <c r="C2" s="170"/>
      <c r="D2" s="170"/>
      <c r="E2" s="170"/>
      <c r="F2" s="170"/>
    </row>
    <row r="3" spans="1:6" ht="15.75">
      <c r="A3" s="2064" t="s">
        <v>484</v>
      </c>
      <c r="B3" s="2064"/>
      <c r="C3" s="2063"/>
      <c r="D3" s="2063"/>
      <c r="E3" s="2063"/>
      <c r="F3" s="170"/>
    </row>
    <row r="4" spans="1:6" ht="11.25" customHeight="1">
      <c r="A4" s="574"/>
      <c r="B4" s="574"/>
      <c r="C4" s="170"/>
      <c r="D4" s="170"/>
      <c r="E4" s="170"/>
      <c r="F4" s="170"/>
    </row>
    <row r="5" spans="1:6" ht="13.5" thickBot="1">
      <c r="A5" s="170"/>
      <c r="B5" s="832"/>
      <c r="C5" s="170"/>
      <c r="D5" s="832" t="s">
        <v>313</v>
      </c>
      <c r="E5" s="170"/>
      <c r="F5" s="170"/>
    </row>
    <row r="6" spans="1:6" ht="25.5" customHeight="1" thickBot="1">
      <c r="A6" s="1626" t="s">
        <v>485</v>
      </c>
      <c r="B6" s="407" t="s">
        <v>228</v>
      </c>
      <c r="C6" s="1008" t="s">
        <v>229</v>
      </c>
      <c r="D6" s="792" t="s">
        <v>233</v>
      </c>
      <c r="E6" s="819" t="s">
        <v>257</v>
      </c>
      <c r="F6" s="170"/>
    </row>
    <row r="7" spans="1:6" ht="24.75" customHeight="1">
      <c r="A7" s="1556" t="s">
        <v>1074</v>
      </c>
      <c r="B7" s="1712">
        <f>17389*1.057</f>
        <v>18380.173</v>
      </c>
      <c r="C7" s="1712">
        <f>17389*1.057</f>
        <v>18380.173</v>
      </c>
      <c r="D7" s="1558">
        <f>C7</f>
        <v>18380.173</v>
      </c>
      <c r="E7" s="1703">
        <f>D7/C7</f>
        <v>1</v>
      </c>
      <c r="F7" s="170"/>
    </row>
    <row r="8" spans="1:6" ht="14.25" customHeight="1">
      <c r="A8" s="1559" t="s">
        <v>1075</v>
      </c>
      <c r="B8" s="1669">
        <f>17.389*500</f>
        <v>8694.5</v>
      </c>
      <c r="C8" s="1669">
        <f>17.389*500</f>
        <v>8694.5</v>
      </c>
      <c r="D8" s="555">
        <f>C8</f>
        <v>8694.5</v>
      </c>
      <c r="E8" s="1096">
        <f>D8/C8</f>
        <v>1</v>
      </c>
      <c r="F8" s="170"/>
    </row>
    <row r="9" spans="1:6" ht="23.25" customHeight="1">
      <c r="A9" s="1566" t="s">
        <v>1088</v>
      </c>
      <c r="B9" s="1669">
        <f>12*300</f>
        <v>3600</v>
      </c>
      <c r="C9" s="1669">
        <f>12*300</f>
        <v>3600</v>
      </c>
      <c r="D9" s="555">
        <f aca="true" t="shared" si="0" ref="D9:D33">C9</f>
        <v>3600</v>
      </c>
      <c r="E9" s="1096">
        <f aca="true" t="shared" si="1" ref="E9:E34">D9/C9</f>
        <v>1</v>
      </c>
      <c r="F9" s="170"/>
    </row>
    <row r="10" spans="1:6" ht="16.5" customHeight="1">
      <c r="A10" s="1559" t="s">
        <v>1076</v>
      </c>
      <c r="B10" s="1669">
        <f>16000*2</f>
        <v>32000</v>
      </c>
      <c r="C10" s="1669">
        <f>16000*2</f>
        <v>32000</v>
      </c>
      <c r="D10" s="555">
        <f t="shared" si="0"/>
        <v>32000</v>
      </c>
      <c r="E10" s="1096">
        <f t="shared" si="1"/>
        <v>1</v>
      </c>
      <c r="F10" s="170"/>
    </row>
    <row r="11" spans="1:6" ht="29.25" customHeight="1">
      <c r="A11" s="1559" t="s">
        <v>1089</v>
      </c>
      <c r="B11" s="1669">
        <f>56*540.15</f>
        <v>30248.399999999998</v>
      </c>
      <c r="C11" s="1669">
        <f>56*540.15</f>
        <v>30248.399999999998</v>
      </c>
      <c r="D11" s="555">
        <f t="shared" si="0"/>
        <v>30248.399999999998</v>
      </c>
      <c r="E11" s="1096">
        <f t="shared" si="1"/>
        <v>1</v>
      </c>
      <c r="F11" s="170"/>
    </row>
    <row r="12" spans="1:6" ht="33.75" customHeight="1">
      <c r="A12" s="1559" t="s">
        <v>1090</v>
      </c>
      <c r="B12" s="1669">
        <f>19*65</f>
        <v>1235</v>
      </c>
      <c r="C12" s="1669">
        <f>19*65</f>
        <v>1235</v>
      </c>
      <c r="D12" s="555">
        <f t="shared" si="0"/>
        <v>1235</v>
      </c>
      <c r="E12" s="1096">
        <f t="shared" si="1"/>
        <v>1</v>
      </c>
      <c r="F12" s="170"/>
    </row>
    <row r="13" spans="1:6" ht="39" customHeight="1">
      <c r="A13" s="1559" t="s">
        <v>1091</v>
      </c>
      <c r="B13" s="1713">
        <v>30770</v>
      </c>
      <c r="C13" s="1713">
        <v>30770</v>
      </c>
      <c r="D13" s="555">
        <f t="shared" si="0"/>
        <v>30770</v>
      </c>
      <c r="E13" s="1096">
        <f t="shared" si="1"/>
        <v>1</v>
      </c>
      <c r="F13" s="170"/>
    </row>
    <row r="14" spans="1:6" ht="38.25" customHeight="1">
      <c r="A14" s="1559" t="s">
        <v>777</v>
      </c>
      <c r="B14" s="1713">
        <v>37230</v>
      </c>
      <c r="C14" s="1713">
        <v>37230</v>
      </c>
      <c r="D14" s="555">
        <f t="shared" si="0"/>
        <v>37230</v>
      </c>
      <c r="E14" s="1096">
        <f t="shared" si="1"/>
        <v>1</v>
      </c>
      <c r="F14" s="170"/>
    </row>
    <row r="15" spans="1:6" ht="18" customHeight="1">
      <c r="A15" s="1559" t="s">
        <v>1077</v>
      </c>
      <c r="B15" s="1713">
        <v>30903</v>
      </c>
      <c r="C15" s="1713">
        <v>30903</v>
      </c>
      <c r="D15" s="555">
        <f t="shared" si="0"/>
        <v>30903</v>
      </c>
      <c r="E15" s="1096">
        <f t="shared" si="1"/>
        <v>1</v>
      </c>
      <c r="F15" s="170"/>
    </row>
    <row r="16" spans="1:6" ht="19.5" customHeight="1">
      <c r="A16" s="1567" t="s">
        <v>778</v>
      </c>
      <c r="B16" s="1669">
        <f>22610</f>
        <v>22610</v>
      </c>
      <c r="C16" s="1669">
        <f>22610</f>
        <v>22610</v>
      </c>
      <c r="D16" s="555">
        <f t="shared" si="0"/>
        <v>22610</v>
      </c>
      <c r="E16" s="1096">
        <f t="shared" si="1"/>
        <v>1</v>
      </c>
      <c r="F16" s="170"/>
    </row>
    <row r="17" spans="1:6" ht="17.25" customHeight="1">
      <c r="A17" s="1567" t="s">
        <v>779</v>
      </c>
      <c r="B17" s="1669">
        <v>14450</v>
      </c>
      <c r="C17" s="1669">
        <v>14450</v>
      </c>
      <c r="D17" s="555">
        <f t="shared" si="0"/>
        <v>14450</v>
      </c>
      <c r="E17" s="1096">
        <f t="shared" si="1"/>
        <v>1</v>
      </c>
      <c r="F17" s="170"/>
    </row>
    <row r="18" spans="1:6" ht="18" customHeight="1">
      <c r="A18" s="1567" t="s">
        <v>780</v>
      </c>
      <c r="B18" s="1669">
        <v>21760</v>
      </c>
      <c r="C18" s="1669">
        <v>21760</v>
      </c>
      <c r="D18" s="555">
        <f t="shared" si="0"/>
        <v>21760</v>
      </c>
      <c r="E18" s="1096">
        <f t="shared" si="1"/>
        <v>1</v>
      </c>
      <c r="F18" s="170"/>
    </row>
    <row r="19" spans="1:6" ht="13.5" customHeight="1">
      <c r="A19" s="1567" t="s">
        <v>1078</v>
      </c>
      <c r="B19" s="1669">
        <v>11007</v>
      </c>
      <c r="C19" s="1669">
        <v>11007</v>
      </c>
      <c r="D19" s="555">
        <f t="shared" si="0"/>
        <v>11007</v>
      </c>
      <c r="E19" s="1096">
        <f t="shared" si="1"/>
        <v>1</v>
      </c>
      <c r="F19" s="170"/>
    </row>
    <row r="20" spans="1:6" ht="16.5" customHeight="1">
      <c r="A20" s="1567" t="s">
        <v>1079</v>
      </c>
      <c r="B20" s="1669">
        <v>6350</v>
      </c>
      <c r="C20" s="1669">
        <v>6350</v>
      </c>
      <c r="D20" s="555">
        <f t="shared" si="0"/>
        <v>6350</v>
      </c>
      <c r="E20" s="1096">
        <f t="shared" si="1"/>
        <v>1</v>
      </c>
      <c r="F20" s="170"/>
    </row>
    <row r="21" spans="1:6" ht="15" customHeight="1">
      <c r="A21" s="1567" t="s">
        <v>1080</v>
      </c>
      <c r="B21" s="1669">
        <v>9906</v>
      </c>
      <c r="C21" s="1669">
        <v>9906</v>
      </c>
      <c r="D21" s="555">
        <f t="shared" si="0"/>
        <v>9906</v>
      </c>
      <c r="E21" s="1096">
        <f t="shared" si="1"/>
        <v>1</v>
      </c>
      <c r="F21" s="170"/>
    </row>
    <row r="22" spans="1:6" ht="13.5" customHeight="1">
      <c r="A22" s="837" t="s">
        <v>1081</v>
      </c>
      <c r="B22" s="1669">
        <v>34850</v>
      </c>
      <c r="C22" s="1669">
        <v>34850</v>
      </c>
      <c r="D22" s="555">
        <f t="shared" si="0"/>
        <v>34850</v>
      </c>
      <c r="E22" s="1096">
        <f t="shared" si="1"/>
        <v>1</v>
      </c>
      <c r="F22" s="170"/>
    </row>
    <row r="23" spans="1:6" ht="15" customHeight="1">
      <c r="A23" s="837" t="s">
        <v>1082</v>
      </c>
      <c r="B23" s="1669">
        <v>48620</v>
      </c>
      <c r="C23" s="1669">
        <v>48620</v>
      </c>
      <c r="D23" s="555">
        <f t="shared" si="0"/>
        <v>48620</v>
      </c>
      <c r="E23" s="1096">
        <f t="shared" si="1"/>
        <v>1</v>
      </c>
      <c r="F23" s="170"/>
    </row>
    <row r="24" spans="1:6" ht="13.5" customHeight="1">
      <c r="A24" s="837" t="s">
        <v>1083</v>
      </c>
      <c r="B24" s="1669">
        <v>16172</v>
      </c>
      <c r="C24" s="1669">
        <v>16172</v>
      </c>
      <c r="D24" s="555">
        <f t="shared" si="0"/>
        <v>16172</v>
      </c>
      <c r="E24" s="1096">
        <f t="shared" si="1"/>
        <v>1</v>
      </c>
      <c r="F24" s="170"/>
    </row>
    <row r="25" spans="1:6" ht="15" customHeight="1">
      <c r="A25" s="837" t="s">
        <v>1084</v>
      </c>
      <c r="B25" s="1669">
        <v>9821</v>
      </c>
      <c r="C25" s="1669">
        <v>9821</v>
      </c>
      <c r="D25" s="555">
        <f t="shared" si="0"/>
        <v>9821</v>
      </c>
      <c r="E25" s="1096">
        <f t="shared" si="1"/>
        <v>1</v>
      </c>
      <c r="F25" s="170"/>
    </row>
    <row r="26" spans="1:6" ht="15" customHeight="1">
      <c r="A26" s="837" t="s">
        <v>1085</v>
      </c>
      <c r="B26" s="1669">
        <v>13123</v>
      </c>
      <c r="C26" s="1669">
        <v>13123</v>
      </c>
      <c r="D26" s="555">
        <f t="shared" si="0"/>
        <v>13123</v>
      </c>
      <c r="E26" s="1096">
        <f t="shared" si="1"/>
        <v>1</v>
      </c>
      <c r="F26" s="170"/>
    </row>
    <row r="27" spans="1:6" ht="12.75" customHeight="1">
      <c r="A27" s="1559" t="s">
        <v>781</v>
      </c>
      <c r="B27" s="1669">
        <v>320</v>
      </c>
      <c r="C27" s="1669">
        <v>320</v>
      </c>
      <c r="D27" s="555">
        <f t="shared" si="0"/>
        <v>320</v>
      </c>
      <c r="E27" s="1096">
        <f t="shared" si="1"/>
        <v>1</v>
      </c>
      <c r="F27" s="170"/>
    </row>
    <row r="28" spans="1:6" ht="13.5" customHeight="1">
      <c r="A28" s="1559" t="s">
        <v>1086</v>
      </c>
      <c r="B28" s="1669">
        <v>159</v>
      </c>
      <c r="C28" s="1669">
        <v>159</v>
      </c>
      <c r="D28" s="555">
        <f t="shared" si="0"/>
        <v>159</v>
      </c>
      <c r="E28" s="1096">
        <f t="shared" si="1"/>
        <v>1</v>
      </c>
      <c r="F28" s="170"/>
    </row>
    <row r="29" spans="1:6" ht="25.5" customHeight="1">
      <c r="A29" s="1559" t="s">
        <v>782</v>
      </c>
      <c r="B29" s="1669">
        <v>1024</v>
      </c>
      <c r="C29" s="1669">
        <v>1024</v>
      </c>
      <c r="D29" s="555">
        <f t="shared" si="0"/>
        <v>1024</v>
      </c>
      <c r="E29" s="1096">
        <f t="shared" si="1"/>
        <v>1</v>
      </c>
      <c r="F29" s="170"/>
    </row>
    <row r="30" spans="1:6" ht="24.75" customHeight="1">
      <c r="A30" s="1559" t="s">
        <v>783</v>
      </c>
      <c r="B30" s="1669">
        <v>382</v>
      </c>
      <c r="C30" s="1669">
        <v>382</v>
      </c>
      <c r="D30" s="555">
        <f t="shared" si="0"/>
        <v>382</v>
      </c>
      <c r="E30" s="1096">
        <f t="shared" si="1"/>
        <v>1</v>
      </c>
      <c r="F30" s="170"/>
    </row>
    <row r="31" spans="1:6" ht="23.25" customHeight="1">
      <c r="A31" s="1559" t="s">
        <v>784</v>
      </c>
      <c r="B31" s="1669">
        <v>3584</v>
      </c>
      <c r="C31" s="1669">
        <v>3584</v>
      </c>
      <c r="D31" s="555">
        <f t="shared" si="0"/>
        <v>3584</v>
      </c>
      <c r="E31" s="1096">
        <f t="shared" si="1"/>
        <v>1</v>
      </c>
      <c r="F31" s="170"/>
    </row>
    <row r="32" spans="1:6" ht="27.75" customHeight="1">
      <c r="A32" s="1559" t="s">
        <v>785</v>
      </c>
      <c r="B32" s="1669">
        <v>1593</v>
      </c>
      <c r="C32" s="1669">
        <v>1593</v>
      </c>
      <c r="D32" s="555">
        <f t="shared" si="0"/>
        <v>1593</v>
      </c>
      <c r="E32" s="1096">
        <f t="shared" si="1"/>
        <v>1</v>
      </c>
      <c r="F32" s="170"/>
    </row>
    <row r="33" spans="1:6" ht="25.5" customHeight="1">
      <c r="A33" s="1559" t="s">
        <v>1087</v>
      </c>
      <c r="B33" s="1669">
        <v>1147</v>
      </c>
      <c r="C33" s="1669">
        <v>1147</v>
      </c>
      <c r="D33" s="555">
        <f t="shared" si="0"/>
        <v>1147</v>
      </c>
      <c r="E33" s="1096">
        <f t="shared" si="1"/>
        <v>1</v>
      </c>
      <c r="F33" s="170"/>
    </row>
    <row r="34" spans="1:6" ht="38.25" customHeight="1" thickBot="1">
      <c r="A34" s="1568" t="s">
        <v>786</v>
      </c>
      <c r="B34" s="1704">
        <v>2592</v>
      </c>
      <c r="C34" s="1704">
        <v>2592</v>
      </c>
      <c r="D34" s="1705">
        <f>C34</f>
        <v>2592</v>
      </c>
      <c r="E34" s="1706">
        <f t="shared" si="1"/>
        <v>1</v>
      </c>
      <c r="F34" s="170"/>
    </row>
    <row r="35" spans="1:6" ht="15.75" customHeight="1">
      <c r="A35" s="773"/>
      <c r="B35" s="617"/>
      <c r="C35" s="617"/>
      <c r="D35" s="617"/>
      <c r="E35" s="617"/>
      <c r="F35" s="170"/>
    </row>
    <row r="36" spans="1:6" ht="16.5" customHeight="1">
      <c r="A36" s="2141">
        <v>2</v>
      </c>
      <c r="B36" s="2081"/>
      <c r="C36" s="2063"/>
      <c r="D36" s="2063"/>
      <c r="E36" s="2063"/>
      <c r="F36" s="170"/>
    </row>
    <row r="37" spans="1:6" ht="16.5" customHeight="1">
      <c r="A37" s="170"/>
      <c r="B37" s="831"/>
      <c r="C37" s="170"/>
      <c r="D37" s="831" t="s">
        <v>284</v>
      </c>
      <c r="E37" s="170"/>
      <c r="F37" s="170"/>
    </row>
    <row r="38" spans="1:6" ht="16.5" customHeight="1">
      <c r="A38" s="2064" t="s">
        <v>484</v>
      </c>
      <c r="B38" s="2064"/>
      <c r="C38" s="2063"/>
      <c r="D38" s="2063"/>
      <c r="E38" s="2063"/>
      <c r="F38" s="170"/>
    </row>
    <row r="39" spans="1:6" ht="7.5" customHeight="1">
      <c r="A39" s="574"/>
      <c r="B39" s="574"/>
      <c r="C39" s="170"/>
      <c r="D39" s="170"/>
      <c r="E39" s="170"/>
      <c r="F39" s="170"/>
    </row>
    <row r="40" spans="1:6" ht="15.75" customHeight="1" thickBot="1">
      <c r="A40" s="170"/>
      <c r="B40" s="832"/>
      <c r="C40" s="170"/>
      <c r="D40" s="832" t="s">
        <v>313</v>
      </c>
      <c r="E40" s="170"/>
      <c r="F40" s="170"/>
    </row>
    <row r="41" spans="1:6" ht="25.5" customHeight="1" thickBot="1">
      <c r="A41" s="833" t="s">
        <v>485</v>
      </c>
      <c r="B41" s="407" t="s">
        <v>228</v>
      </c>
      <c r="C41" s="792" t="s">
        <v>229</v>
      </c>
      <c r="D41" s="792" t="s">
        <v>233</v>
      </c>
      <c r="E41" s="819" t="s">
        <v>257</v>
      </c>
      <c r="F41" s="170"/>
    </row>
    <row r="42" spans="1:6" ht="18" customHeight="1">
      <c r="A42" s="1556" t="s">
        <v>787</v>
      </c>
      <c r="B42" s="1558">
        <v>105740</v>
      </c>
      <c r="C42" s="1558">
        <v>105740</v>
      </c>
      <c r="D42" s="1558">
        <f>C42</f>
        <v>105740</v>
      </c>
      <c r="E42" s="1703">
        <f>D42/C42</f>
        <v>1</v>
      </c>
      <c r="F42" s="170"/>
    </row>
    <row r="43" spans="1:6" ht="15.75" customHeight="1">
      <c r="A43" s="1559" t="s">
        <v>1092</v>
      </c>
      <c r="B43" s="555">
        <v>53933</v>
      </c>
      <c r="C43" s="555">
        <v>53933</v>
      </c>
      <c r="D43" s="555">
        <f>C43</f>
        <v>53933</v>
      </c>
      <c r="E43" s="1096">
        <f>D43/C43</f>
        <v>1</v>
      </c>
      <c r="F43" s="170"/>
    </row>
    <row r="44" spans="1:6" ht="15.75" customHeight="1">
      <c r="A44" s="1559" t="s">
        <v>788</v>
      </c>
      <c r="B44" s="555">
        <v>95710</v>
      </c>
      <c r="C44" s="555">
        <v>95710</v>
      </c>
      <c r="D44" s="555">
        <f aca="true" t="shared" si="2" ref="D44:D76">C44</f>
        <v>95710</v>
      </c>
      <c r="E44" s="1096">
        <f aca="true" t="shared" si="3" ref="E44:E76">D44/C44</f>
        <v>1</v>
      </c>
      <c r="F44" s="170"/>
    </row>
    <row r="45" spans="1:6" ht="15" customHeight="1">
      <c r="A45" s="1559" t="s">
        <v>1093</v>
      </c>
      <c r="B45" s="555">
        <v>20320</v>
      </c>
      <c r="C45" s="555">
        <v>20320</v>
      </c>
      <c r="D45" s="555">
        <f t="shared" si="2"/>
        <v>20320</v>
      </c>
      <c r="E45" s="1096">
        <f t="shared" si="3"/>
        <v>1</v>
      </c>
      <c r="F45" s="170"/>
    </row>
    <row r="46" spans="1:8" ht="15.75" customHeight="1">
      <c r="A46" s="1559" t="s">
        <v>1094</v>
      </c>
      <c r="B46" s="555">
        <v>26501</v>
      </c>
      <c r="C46" s="555">
        <v>26501</v>
      </c>
      <c r="D46" s="555">
        <f t="shared" si="2"/>
        <v>26501</v>
      </c>
      <c r="E46" s="1096">
        <f t="shared" si="3"/>
        <v>1</v>
      </c>
      <c r="F46" s="617"/>
      <c r="G46" s="13"/>
      <c r="H46" s="13"/>
    </row>
    <row r="47" spans="1:8" ht="15" customHeight="1">
      <c r="A47" s="1559" t="s">
        <v>789</v>
      </c>
      <c r="B47" s="555">
        <v>38420</v>
      </c>
      <c r="C47" s="555">
        <v>38420</v>
      </c>
      <c r="D47" s="555">
        <f t="shared" si="2"/>
        <v>38420</v>
      </c>
      <c r="E47" s="1096">
        <f t="shared" si="3"/>
        <v>1</v>
      </c>
      <c r="F47" s="617"/>
      <c r="G47" s="13"/>
      <c r="H47" s="13"/>
    </row>
    <row r="48" spans="1:8" ht="14.25" customHeight="1">
      <c r="A48" s="1559" t="s">
        <v>790</v>
      </c>
      <c r="B48" s="555">
        <v>3910</v>
      </c>
      <c r="C48" s="555">
        <v>3910</v>
      </c>
      <c r="D48" s="555">
        <f t="shared" si="2"/>
        <v>3910</v>
      </c>
      <c r="E48" s="1096">
        <f t="shared" si="3"/>
        <v>1</v>
      </c>
      <c r="F48" s="421"/>
      <c r="G48" s="13"/>
      <c r="H48" s="13"/>
    </row>
    <row r="49" spans="1:8" ht="24" customHeight="1">
      <c r="A49" s="1559" t="s">
        <v>791</v>
      </c>
      <c r="B49" s="555">
        <v>25061</v>
      </c>
      <c r="C49" s="555">
        <v>23283</v>
      </c>
      <c r="D49" s="555">
        <f t="shared" si="2"/>
        <v>23283</v>
      </c>
      <c r="E49" s="1096">
        <f t="shared" si="3"/>
        <v>1</v>
      </c>
      <c r="F49" s="617"/>
      <c r="G49" s="13"/>
      <c r="H49" s="13"/>
    </row>
    <row r="50" spans="1:8" ht="22.5" customHeight="1">
      <c r="A50" s="1559" t="s">
        <v>1354</v>
      </c>
      <c r="B50" s="555">
        <v>5627</v>
      </c>
      <c r="C50" s="555">
        <v>5627</v>
      </c>
      <c r="D50" s="555">
        <f t="shared" si="2"/>
        <v>5627</v>
      </c>
      <c r="E50" s="1096">
        <f t="shared" si="3"/>
        <v>1</v>
      </c>
      <c r="F50" s="617"/>
      <c r="G50" s="13"/>
      <c r="H50" s="13"/>
    </row>
    <row r="51" spans="1:8" ht="24" customHeight="1">
      <c r="A51" s="1559" t="s">
        <v>1355</v>
      </c>
      <c r="B51" s="555">
        <v>2609</v>
      </c>
      <c r="C51" s="555">
        <v>2609</v>
      </c>
      <c r="D51" s="555">
        <f t="shared" si="2"/>
        <v>2609</v>
      </c>
      <c r="E51" s="1096">
        <f t="shared" si="3"/>
        <v>1</v>
      </c>
      <c r="F51" s="835"/>
      <c r="G51" s="13"/>
      <c r="H51" s="13"/>
    </row>
    <row r="52" spans="1:8" ht="12.75" customHeight="1">
      <c r="A52" s="1559" t="s">
        <v>1095</v>
      </c>
      <c r="B52" s="555">
        <v>672</v>
      </c>
      <c r="C52" s="555">
        <v>672</v>
      </c>
      <c r="D52" s="555">
        <f t="shared" si="2"/>
        <v>672</v>
      </c>
      <c r="E52" s="1096">
        <f t="shared" si="3"/>
        <v>1</v>
      </c>
      <c r="F52" s="836"/>
      <c r="G52" s="13"/>
      <c r="H52" s="13"/>
    </row>
    <row r="53" spans="1:7" ht="12" customHeight="1">
      <c r="A53" s="1559" t="s">
        <v>1096</v>
      </c>
      <c r="B53" s="555">
        <v>671</v>
      </c>
      <c r="C53" s="555">
        <v>671</v>
      </c>
      <c r="D53" s="555">
        <f t="shared" si="2"/>
        <v>671</v>
      </c>
      <c r="E53" s="1096">
        <f t="shared" si="3"/>
        <v>1</v>
      </c>
      <c r="F53" s="617"/>
      <c r="G53" s="13"/>
    </row>
    <row r="54" spans="1:7" ht="12.75" customHeight="1">
      <c r="A54" s="1559" t="s">
        <v>1347</v>
      </c>
      <c r="B54" s="555">
        <v>4809</v>
      </c>
      <c r="C54" s="555">
        <v>4809</v>
      </c>
      <c r="D54" s="555">
        <f t="shared" si="2"/>
        <v>4809</v>
      </c>
      <c r="E54" s="1096">
        <f t="shared" si="3"/>
        <v>1</v>
      </c>
      <c r="F54" s="617"/>
      <c r="G54" s="13"/>
    </row>
    <row r="55" spans="1:6" ht="15.75" customHeight="1">
      <c r="A55" s="1559" t="s">
        <v>1356</v>
      </c>
      <c r="B55" s="555">
        <v>2177</v>
      </c>
      <c r="C55" s="555">
        <v>2177</v>
      </c>
      <c r="D55" s="555">
        <f t="shared" si="2"/>
        <v>2177</v>
      </c>
      <c r="E55" s="1096">
        <f t="shared" si="3"/>
        <v>1</v>
      </c>
      <c r="F55" s="170"/>
    </row>
    <row r="56" spans="1:6" ht="27" customHeight="1">
      <c r="A56" s="1559" t="s">
        <v>1348</v>
      </c>
      <c r="B56" s="555">
        <v>2494</v>
      </c>
      <c r="C56" s="555">
        <v>2494</v>
      </c>
      <c r="D56" s="555">
        <f t="shared" si="2"/>
        <v>2494</v>
      </c>
      <c r="E56" s="1096">
        <f t="shared" si="3"/>
        <v>1</v>
      </c>
      <c r="F56" s="170"/>
    </row>
    <row r="57" spans="1:6" ht="18" customHeight="1">
      <c r="A57" s="1559" t="s">
        <v>1349</v>
      </c>
      <c r="B57" s="555">
        <v>1244</v>
      </c>
      <c r="C57" s="555">
        <v>1244</v>
      </c>
      <c r="D57" s="555">
        <f t="shared" si="2"/>
        <v>1244</v>
      </c>
      <c r="E57" s="1096">
        <f t="shared" si="3"/>
        <v>1</v>
      </c>
      <c r="F57" s="170"/>
    </row>
    <row r="58" spans="1:6" ht="24.75" customHeight="1">
      <c r="A58" s="1559" t="s">
        <v>1350</v>
      </c>
      <c r="B58" s="555">
        <v>1882</v>
      </c>
      <c r="C58" s="555">
        <v>1882</v>
      </c>
      <c r="D58" s="555">
        <f t="shared" si="2"/>
        <v>1882</v>
      </c>
      <c r="E58" s="1096">
        <f t="shared" si="3"/>
        <v>1</v>
      </c>
      <c r="F58" s="170"/>
    </row>
    <row r="59" spans="1:6" ht="14.25" customHeight="1">
      <c r="A59" s="1559" t="s">
        <v>1351</v>
      </c>
      <c r="B59" s="555">
        <v>742</v>
      </c>
      <c r="C59" s="555">
        <v>742</v>
      </c>
      <c r="D59" s="555">
        <f t="shared" si="2"/>
        <v>742</v>
      </c>
      <c r="E59" s="1096">
        <f t="shared" si="3"/>
        <v>1</v>
      </c>
      <c r="F59" s="170"/>
    </row>
    <row r="60" spans="1:6" ht="29.25" customHeight="1">
      <c r="A60" s="1559" t="s">
        <v>1357</v>
      </c>
      <c r="B60" s="555">
        <v>96</v>
      </c>
      <c r="C60" s="555">
        <v>96</v>
      </c>
      <c r="D60" s="555">
        <f t="shared" si="2"/>
        <v>96</v>
      </c>
      <c r="E60" s="1096">
        <f t="shared" si="3"/>
        <v>1</v>
      </c>
      <c r="F60" s="170"/>
    </row>
    <row r="61" spans="1:6" ht="24.75" customHeight="1">
      <c r="A61" s="1566" t="s">
        <v>1358</v>
      </c>
      <c r="B61" s="555">
        <v>8840</v>
      </c>
      <c r="C61" s="555">
        <v>8840</v>
      </c>
      <c r="D61" s="555">
        <f t="shared" si="2"/>
        <v>8840</v>
      </c>
      <c r="E61" s="1096">
        <f t="shared" si="3"/>
        <v>1</v>
      </c>
      <c r="F61" s="170"/>
    </row>
    <row r="62" spans="1:6" ht="25.5" customHeight="1">
      <c r="A62" s="1836" t="s">
        <v>1359</v>
      </c>
      <c r="B62" s="555">
        <v>1870</v>
      </c>
      <c r="C62" s="555">
        <v>1870</v>
      </c>
      <c r="D62" s="555">
        <f t="shared" si="2"/>
        <v>1870</v>
      </c>
      <c r="E62" s="1096">
        <f t="shared" si="3"/>
        <v>1</v>
      </c>
      <c r="F62" s="170"/>
    </row>
    <row r="63" spans="1:6" ht="17.25" customHeight="1">
      <c r="A63" s="1836" t="s">
        <v>805</v>
      </c>
      <c r="B63" s="555">
        <v>4403</v>
      </c>
      <c r="C63" s="555">
        <v>4403</v>
      </c>
      <c r="D63" s="555">
        <f t="shared" si="2"/>
        <v>4403</v>
      </c>
      <c r="E63" s="1096">
        <f t="shared" si="3"/>
        <v>1</v>
      </c>
      <c r="F63" s="170"/>
    </row>
    <row r="64" spans="1:6" ht="15.75" customHeight="1">
      <c r="A64" s="1836" t="s">
        <v>806</v>
      </c>
      <c r="B64" s="555">
        <v>931</v>
      </c>
      <c r="C64" s="555">
        <v>931</v>
      </c>
      <c r="D64" s="555">
        <f t="shared" si="2"/>
        <v>931</v>
      </c>
      <c r="E64" s="1096">
        <f t="shared" si="3"/>
        <v>1</v>
      </c>
      <c r="F64" s="170"/>
    </row>
    <row r="65" spans="1:6" ht="13.5" customHeight="1">
      <c r="A65" s="1566" t="s">
        <v>807</v>
      </c>
      <c r="B65" s="555">
        <v>8364</v>
      </c>
      <c r="C65" s="555">
        <v>8364</v>
      </c>
      <c r="D65" s="555">
        <f t="shared" si="2"/>
        <v>8364</v>
      </c>
      <c r="E65" s="1096">
        <f t="shared" si="3"/>
        <v>1</v>
      </c>
      <c r="F65" s="170"/>
    </row>
    <row r="66" spans="1:6" ht="13.5" customHeight="1">
      <c r="A66" s="1566" t="s">
        <v>1097</v>
      </c>
      <c r="B66" s="555">
        <v>3977</v>
      </c>
      <c r="C66" s="555">
        <v>3977</v>
      </c>
      <c r="D66" s="555">
        <f t="shared" si="2"/>
        <v>3977</v>
      </c>
      <c r="E66" s="1096">
        <f t="shared" si="3"/>
        <v>1</v>
      </c>
      <c r="F66" s="170"/>
    </row>
    <row r="67" spans="1:6" ht="15" customHeight="1">
      <c r="A67" s="1566" t="s">
        <v>808</v>
      </c>
      <c r="B67" s="555">
        <v>1840</v>
      </c>
      <c r="C67" s="555">
        <v>1840</v>
      </c>
      <c r="D67" s="555">
        <f t="shared" si="2"/>
        <v>1840</v>
      </c>
      <c r="E67" s="1096">
        <f t="shared" si="3"/>
        <v>1</v>
      </c>
      <c r="F67" s="170"/>
    </row>
    <row r="68" spans="1:6" ht="13.5" customHeight="1">
      <c r="A68" s="1566" t="s">
        <v>1098</v>
      </c>
      <c r="B68" s="555">
        <v>874</v>
      </c>
      <c r="C68" s="555">
        <v>874</v>
      </c>
      <c r="D68" s="555">
        <f t="shared" si="2"/>
        <v>874</v>
      </c>
      <c r="E68" s="1096">
        <f t="shared" si="3"/>
        <v>1</v>
      </c>
      <c r="F68" s="170"/>
    </row>
    <row r="69" spans="1:6" ht="13.5" customHeight="1">
      <c r="A69" s="1559" t="s">
        <v>1352</v>
      </c>
      <c r="B69" s="555">
        <v>6290</v>
      </c>
      <c r="C69" s="555">
        <v>6290</v>
      </c>
      <c r="D69" s="555">
        <f t="shared" si="2"/>
        <v>6290</v>
      </c>
      <c r="E69" s="1096">
        <f t="shared" si="3"/>
        <v>1</v>
      </c>
      <c r="F69" s="170"/>
    </row>
    <row r="70" spans="1:6" ht="15.75" customHeight="1">
      <c r="A70" s="1559" t="s">
        <v>1353</v>
      </c>
      <c r="B70" s="555">
        <v>3133</v>
      </c>
      <c r="C70" s="555">
        <v>3133</v>
      </c>
      <c r="D70" s="555">
        <f t="shared" si="2"/>
        <v>3133</v>
      </c>
      <c r="E70" s="1096">
        <f t="shared" si="3"/>
        <v>1</v>
      </c>
      <c r="F70" s="170"/>
    </row>
    <row r="71" spans="1:6" ht="22.5" customHeight="1">
      <c r="A71" s="1559" t="s">
        <v>1360</v>
      </c>
      <c r="B71" s="555">
        <v>8928</v>
      </c>
      <c r="C71" s="555">
        <v>8928</v>
      </c>
      <c r="D71" s="555">
        <f t="shared" si="2"/>
        <v>8928</v>
      </c>
      <c r="E71" s="1096">
        <f t="shared" si="3"/>
        <v>1</v>
      </c>
      <c r="F71" s="170"/>
    </row>
    <row r="72" spans="1:6" ht="24.75" customHeight="1">
      <c r="A72" s="1559" t="s">
        <v>1361</v>
      </c>
      <c r="B72" s="1837">
        <f>177*72*4/12</f>
        <v>4248</v>
      </c>
      <c r="C72" s="1837">
        <f>177*72*4/12</f>
        <v>4248</v>
      </c>
      <c r="D72" s="555">
        <f t="shared" si="2"/>
        <v>4248</v>
      </c>
      <c r="E72" s="1096">
        <f t="shared" si="3"/>
        <v>1</v>
      </c>
      <c r="F72" s="170"/>
    </row>
    <row r="73" spans="1:6" ht="13.5" customHeight="1">
      <c r="A73" s="1559" t="s">
        <v>809</v>
      </c>
      <c r="B73" s="555">
        <v>6120</v>
      </c>
      <c r="C73" s="555">
        <v>6120</v>
      </c>
      <c r="D73" s="555">
        <f t="shared" si="2"/>
        <v>6120</v>
      </c>
      <c r="E73" s="1096">
        <f t="shared" si="3"/>
        <v>1</v>
      </c>
      <c r="F73" s="170"/>
    </row>
    <row r="74" spans="1:6" ht="13.5" customHeight="1">
      <c r="A74" s="1559" t="s">
        <v>810</v>
      </c>
      <c r="B74" s="555">
        <v>1530</v>
      </c>
      <c r="C74" s="555">
        <v>1530</v>
      </c>
      <c r="D74" s="555">
        <f t="shared" si="2"/>
        <v>1530</v>
      </c>
      <c r="E74" s="1096">
        <f t="shared" si="3"/>
        <v>1</v>
      </c>
      <c r="F74" s="170"/>
    </row>
    <row r="75" spans="1:6" ht="13.5" customHeight="1">
      <c r="A75" s="1559" t="s">
        <v>1099</v>
      </c>
      <c r="B75" s="555">
        <v>2964</v>
      </c>
      <c r="C75" s="555">
        <v>2964</v>
      </c>
      <c r="D75" s="555">
        <f t="shared" si="2"/>
        <v>2964</v>
      </c>
      <c r="E75" s="1096">
        <f t="shared" si="3"/>
        <v>1</v>
      </c>
      <c r="F75" s="170"/>
    </row>
    <row r="76" spans="1:6" ht="15" customHeight="1" thickBot="1">
      <c r="A76" s="1568" t="s">
        <v>1100</v>
      </c>
      <c r="B76" s="1705">
        <v>677</v>
      </c>
      <c r="C76" s="1705">
        <v>677</v>
      </c>
      <c r="D76" s="1705">
        <f t="shared" si="2"/>
        <v>677</v>
      </c>
      <c r="E76" s="1706">
        <f t="shared" si="3"/>
        <v>1</v>
      </c>
      <c r="F76" s="170"/>
    </row>
    <row r="77" spans="1:6" ht="11.25" customHeight="1">
      <c r="A77" s="773"/>
      <c r="B77" s="617"/>
      <c r="C77" s="617"/>
      <c r="D77" s="617"/>
      <c r="E77" s="617"/>
      <c r="F77" s="170"/>
    </row>
    <row r="78" spans="1:6" ht="12" customHeight="1">
      <c r="A78" s="2141">
        <v>3</v>
      </c>
      <c r="B78" s="2081"/>
      <c r="C78" s="2063"/>
      <c r="D78" s="2063"/>
      <c r="E78" s="2063"/>
      <c r="F78" s="170"/>
    </row>
    <row r="79" spans="1:6" ht="15" customHeight="1">
      <c r="A79" s="170"/>
      <c r="B79" s="831"/>
      <c r="C79" s="170"/>
      <c r="D79" s="831" t="s">
        <v>284</v>
      </c>
      <c r="E79" s="170"/>
      <c r="F79" s="170"/>
    </row>
    <row r="80" spans="1:6" ht="7.5" customHeight="1">
      <c r="A80" s="170"/>
      <c r="B80" s="170"/>
      <c r="C80" s="170"/>
      <c r="D80" s="170"/>
      <c r="E80" s="170"/>
      <c r="F80" s="170"/>
    </row>
    <row r="81" spans="1:6" ht="18" customHeight="1">
      <c r="A81" s="2064" t="s">
        <v>484</v>
      </c>
      <c r="B81" s="2064"/>
      <c r="C81" s="2063"/>
      <c r="D81" s="2063"/>
      <c r="E81" s="2063"/>
      <c r="F81" s="170"/>
    </row>
    <row r="82" spans="1:6" ht="10.5" customHeight="1">
      <c r="A82" s="574"/>
      <c r="B82" s="574"/>
      <c r="C82" s="170"/>
      <c r="D82" s="170"/>
      <c r="E82" s="170"/>
      <c r="F82" s="170"/>
    </row>
    <row r="83" spans="1:6" ht="11.25" customHeight="1" thickBot="1">
      <c r="A83" s="170"/>
      <c r="B83" s="832"/>
      <c r="C83" s="170"/>
      <c r="D83" s="832" t="s">
        <v>313</v>
      </c>
      <c r="E83" s="170"/>
      <c r="F83" s="170"/>
    </row>
    <row r="84" spans="1:6" ht="25.5" customHeight="1" thickBot="1">
      <c r="A84" s="833" t="s">
        <v>485</v>
      </c>
      <c r="B84" s="407" t="s">
        <v>228</v>
      </c>
      <c r="C84" s="792" t="s">
        <v>229</v>
      </c>
      <c r="D84" s="792" t="s">
        <v>233</v>
      </c>
      <c r="E84" s="819" t="s">
        <v>257</v>
      </c>
      <c r="F84" s="170"/>
    </row>
    <row r="85" spans="1:6" ht="14.25" customHeight="1">
      <c r="A85" s="1556" t="s">
        <v>1110</v>
      </c>
      <c r="B85" s="1712">
        <v>10678</v>
      </c>
      <c r="C85" s="1712">
        <v>1764</v>
      </c>
      <c r="D85" s="1558">
        <f>C85</f>
        <v>1764</v>
      </c>
      <c r="E85" s="1703">
        <f>D85/C85</f>
        <v>1</v>
      </c>
      <c r="F85" s="170"/>
    </row>
    <row r="86" spans="1:6" ht="12.75">
      <c r="A86" s="1559" t="s">
        <v>1111</v>
      </c>
      <c r="B86" s="1669">
        <v>5213</v>
      </c>
      <c r="C86" s="1669">
        <v>589</v>
      </c>
      <c r="D86" s="555">
        <f>C86</f>
        <v>589</v>
      </c>
      <c r="E86" s="1096">
        <f>D86/C86</f>
        <v>1</v>
      </c>
      <c r="F86" s="170"/>
    </row>
    <row r="87" spans="1:6" ht="12.75" customHeight="1">
      <c r="A87" s="1559" t="s">
        <v>1101</v>
      </c>
      <c r="B87" s="1669">
        <v>10855</v>
      </c>
      <c r="C87" s="1669">
        <v>10855</v>
      </c>
      <c r="D87" s="555">
        <f aca="true" t="shared" si="4" ref="D87:D117">C87</f>
        <v>10855</v>
      </c>
      <c r="E87" s="1096">
        <f aca="true" t="shared" si="5" ref="E87:E117">D87/C87</f>
        <v>1</v>
      </c>
      <c r="F87" s="170"/>
    </row>
    <row r="88" spans="1:6" ht="12" customHeight="1">
      <c r="A88" s="1559" t="s">
        <v>1106</v>
      </c>
      <c r="B88" s="1669">
        <v>17745</v>
      </c>
      <c r="C88" s="1669">
        <v>17745</v>
      </c>
      <c r="D88" s="555">
        <f t="shared" si="4"/>
        <v>17745</v>
      </c>
      <c r="E88" s="1096">
        <f t="shared" si="5"/>
        <v>1</v>
      </c>
      <c r="F88" s="170"/>
    </row>
    <row r="89" spans="1:6" ht="12.75">
      <c r="A89" s="1559" t="s">
        <v>1107</v>
      </c>
      <c r="B89" s="1669">
        <v>4225</v>
      </c>
      <c r="C89" s="1669">
        <v>4225</v>
      </c>
      <c r="D89" s="555">
        <f t="shared" si="4"/>
        <v>4225</v>
      </c>
      <c r="E89" s="1096">
        <f t="shared" si="5"/>
        <v>1</v>
      </c>
      <c r="F89" s="170"/>
    </row>
    <row r="90" spans="1:6" ht="12.75">
      <c r="A90" s="1559" t="s">
        <v>1108</v>
      </c>
      <c r="B90" s="1669">
        <v>910</v>
      </c>
      <c r="C90" s="1669">
        <v>910</v>
      </c>
      <c r="D90" s="555">
        <f t="shared" si="4"/>
        <v>910</v>
      </c>
      <c r="E90" s="1096">
        <f t="shared" si="5"/>
        <v>1</v>
      </c>
      <c r="F90" s="170"/>
    </row>
    <row r="91" spans="1:6" ht="12.75">
      <c r="A91" s="1559" t="s">
        <v>1109</v>
      </c>
      <c r="B91" s="1669">
        <v>2990</v>
      </c>
      <c r="C91" s="1669">
        <v>2990</v>
      </c>
      <c r="D91" s="555">
        <f t="shared" si="4"/>
        <v>2990</v>
      </c>
      <c r="E91" s="1096">
        <f t="shared" si="5"/>
        <v>1</v>
      </c>
      <c r="F91" s="170"/>
    </row>
    <row r="92" spans="1:6" ht="25.5">
      <c r="A92" s="1559" t="s">
        <v>1102</v>
      </c>
      <c r="B92" s="1669">
        <v>660</v>
      </c>
      <c r="C92" s="1669">
        <v>660</v>
      </c>
      <c r="D92" s="555">
        <f t="shared" si="4"/>
        <v>660</v>
      </c>
      <c r="E92" s="1096">
        <f t="shared" si="5"/>
        <v>1</v>
      </c>
      <c r="F92" s="170"/>
    </row>
    <row r="93" spans="1:6" ht="12.75">
      <c r="A93" s="1559" t="s">
        <v>1120</v>
      </c>
      <c r="B93" s="1669">
        <v>10812</v>
      </c>
      <c r="C93" s="1669">
        <v>10812</v>
      </c>
      <c r="D93" s="555">
        <f t="shared" si="4"/>
        <v>10812</v>
      </c>
      <c r="E93" s="1096">
        <f t="shared" si="5"/>
        <v>1</v>
      </c>
      <c r="F93" s="170"/>
    </row>
    <row r="94" spans="1:6" ht="12.75">
      <c r="A94" s="1559" t="s">
        <v>1121</v>
      </c>
      <c r="B94" s="1669">
        <v>5556</v>
      </c>
      <c r="C94" s="1669">
        <v>5556</v>
      </c>
      <c r="D94" s="555">
        <f t="shared" si="4"/>
        <v>5556</v>
      </c>
      <c r="E94" s="1096">
        <f t="shared" si="5"/>
        <v>1</v>
      </c>
      <c r="F94" s="170"/>
    </row>
    <row r="95" spans="1:6" ht="25.5">
      <c r="A95" s="1559" t="s">
        <v>1112</v>
      </c>
      <c r="B95" s="1669">
        <v>1620</v>
      </c>
      <c r="C95" s="1669">
        <v>1620</v>
      </c>
      <c r="D95" s="555">
        <f t="shared" si="4"/>
        <v>1620</v>
      </c>
      <c r="E95" s="1096">
        <f t="shared" si="5"/>
        <v>1</v>
      </c>
      <c r="F95" s="170"/>
    </row>
    <row r="96" spans="1:6" ht="24">
      <c r="A96" s="1559" t="s">
        <v>1122</v>
      </c>
      <c r="B96" s="1669">
        <v>630</v>
      </c>
      <c r="C96" s="1669">
        <v>630</v>
      </c>
      <c r="D96" s="555">
        <f t="shared" si="4"/>
        <v>630</v>
      </c>
      <c r="E96" s="1096">
        <f t="shared" si="5"/>
        <v>1</v>
      </c>
      <c r="F96" s="170"/>
    </row>
    <row r="97" spans="1:6" ht="26.25">
      <c r="A97" s="1559" t="s">
        <v>1113</v>
      </c>
      <c r="B97" s="1669">
        <v>2070</v>
      </c>
      <c r="C97" s="1669">
        <v>2070</v>
      </c>
      <c r="D97" s="555">
        <f t="shared" si="4"/>
        <v>2070</v>
      </c>
      <c r="E97" s="1096">
        <f t="shared" si="5"/>
        <v>1</v>
      </c>
      <c r="F97" s="170"/>
    </row>
    <row r="98" spans="1:6" ht="12.75">
      <c r="A98" s="1559" t="s">
        <v>1103</v>
      </c>
      <c r="B98" s="1669">
        <v>728</v>
      </c>
      <c r="C98" s="1669">
        <v>728</v>
      </c>
      <c r="D98" s="555">
        <f t="shared" si="4"/>
        <v>728</v>
      </c>
      <c r="E98" s="1096">
        <f t="shared" si="5"/>
        <v>1</v>
      </c>
      <c r="F98" s="170"/>
    </row>
    <row r="99" spans="1:6" ht="12.75">
      <c r="A99" s="1559" t="s">
        <v>1104</v>
      </c>
      <c r="B99" s="1669">
        <v>613</v>
      </c>
      <c r="C99" s="1669">
        <v>613</v>
      </c>
      <c r="D99" s="555">
        <f t="shared" si="4"/>
        <v>613</v>
      </c>
      <c r="E99" s="1096">
        <f t="shared" si="5"/>
        <v>1</v>
      </c>
      <c r="F99" s="170"/>
    </row>
    <row r="100" spans="1:6" ht="15.75" customHeight="1">
      <c r="A100" s="1559" t="s">
        <v>1105</v>
      </c>
      <c r="B100" s="1669">
        <v>713</v>
      </c>
      <c r="C100" s="1669">
        <v>713</v>
      </c>
      <c r="D100" s="555">
        <f t="shared" si="4"/>
        <v>713</v>
      </c>
      <c r="E100" s="1096">
        <f t="shared" si="5"/>
        <v>1</v>
      </c>
      <c r="F100" s="170"/>
    </row>
    <row r="101" spans="1:6" ht="12.75" customHeight="1">
      <c r="A101" s="1566" t="s">
        <v>1123</v>
      </c>
      <c r="B101" s="1669">
        <f>1061*17.389</f>
        <v>18449.729</v>
      </c>
      <c r="C101" s="1669">
        <f>1061*17.389</f>
        <v>18449.729</v>
      </c>
      <c r="D101" s="555">
        <f t="shared" si="4"/>
        <v>18449.729</v>
      </c>
      <c r="E101" s="1096">
        <f t="shared" si="5"/>
        <v>1</v>
      </c>
      <c r="F101" s="170"/>
    </row>
    <row r="102" spans="1:6" ht="12.75">
      <c r="A102" s="1559" t="s">
        <v>1124</v>
      </c>
      <c r="B102" s="1669">
        <v>151</v>
      </c>
      <c r="C102" s="1669">
        <v>151</v>
      </c>
      <c r="D102" s="555">
        <f t="shared" si="4"/>
        <v>151</v>
      </c>
      <c r="E102" s="1096">
        <f t="shared" si="5"/>
        <v>1</v>
      </c>
      <c r="F102" s="170"/>
    </row>
    <row r="103" spans="1:6" ht="12.75">
      <c r="A103" s="1559" t="s">
        <v>811</v>
      </c>
      <c r="B103" s="1669"/>
      <c r="C103" s="1669"/>
      <c r="D103" s="555">
        <f t="shared" si="4"/>
        <v>0</v>
      </c>
      <c r="E103" s="1096" t="e">
        <f t="shared" si="5"/>
        <v>#DIV/0!</v>
      </c>
      <c r="F103" s="170"/>
    </row>
    <row r="104" spans="1:6" ht="12.75">
      <c r="A104" s="1559" t="s">
        <v>812</v>
      </c>
      <c r="B104" s="1669">
        <v>3300</v>
      </c>
      <c r="C104" s="1669">
        <v>3300</v>
      </c>
      <c r="D104" s="555">
        <f t="shared" si="4"/>
        <v>3300</v>
      </c>
      <c r="E104" s="1096">
        <f t="shared" si="5"/>
        <v>1</v>
      </c>
      <c r="F104" s="170"/>
    </row>
    <row r="105" spans="1:6" ht="12.75">
      <c r="A105" s="1559" t="s">
        <v>1125</v>
      </c>
      <c r="B105" s="1669">
        <v>12774</v>
      </c>
      <c r="C105" s="1669">
        <v>12774</v>
      </c>
      <c r="D105" s="555">
        <f t="shared" si="4"/>
        <v>12774</v>
      </c>
      <c r="E105" s="1096">
        <f t="shared" si="5"/>
        <v>1</v>
      </c>
      <c r="F105" s="170"/>
    </row>
    <row r="106" spans="1:6" ht="25.5">
      <c r="A106" s="1559" t="s">
        <v>1126</v>
      </c>
      <c r="B106" s="1669">
        <v>12133</v>
      </c>
      <c r="C106" s="1669">
        <v>12133</v>
      </c>
      <c r="D106" s="555">
        <f t="shared" si="4"/>
        <v>12133</v>
      </c>
      <c r="E106" s="1096">
        <f t="shared" si="5"/>
        <v>1</v>
      </c>
      <c r="F106" s="170"/>
    </row>
    <row r="107" spans="1:6" ht="25.5">
      <c r="A107" s="1559" t="s">
        <v>1127</v>
      </c>
      <c r="B107" s="1669">
        <v>3146</v>
      </c>
      <c r="C107" s="1669">
        <v>3146</v>
      </c>
      <c r="D107" s="555">
        <f t="shared" si="4"/>
        <v>3146</v>
      </c>
      <c r="E107" s="1096">
        <f t="shared" si="5"/>
        <v>1</v>
      </c>
      <c r="F107" s="170"/>
    </row>
    <row r="108" spans="1:6" ht="25.5">
      <c r="A108" s="1559" t="s">
        <v>1114</v>
      </c>
      <c r="B108" s="1669">
        <v>4410</v>
      </c>
      <c r="C108" s="1669">
        <v>4410</v>
      </c>
      <c r="D108" s="555">
        <f t="shared" si="4"/>
        <v>4410</v>
      </c>
      <c r="E108" s="1096">
        <f t="shared" si="5"/>
        <v>1</v>
      </c>
      <c r="F108" s="170"/>
    </row>
    <row r="109" spans="1:6" ht="25.5">
      <c r="A109" s="1559" t="s">
        <v>813</v>
      </c>
      <c r="B109" s="1669">
        <v>116680</v>
      </c>
      <c r="C109" s="1669">
        <v>116680</v>
      </c>
      <c r="D109" s="555">
        <f t="shared" si="4"/>
        <v>116680</v>
      </c>
      <c r="E109" s="1096">
        <f t="shared" si="5"/>
        <v>1</v>
      </c>
      <c r="F109" s="170"/>
    </row>
    <row r="110" spans="1:6" ht="24.75" customHeight="1">
      <c r="A110" s="1566" t="s">
        <v>1115</v>
      </c>
      <c r="B110" s="1669">
        <v>6374</v>
      </c>
      <c r="C110" s="1669">
        <v>6374</v>
      </c>
      <c r="D110" s="555">
        <f t="shared" si="4"/>
        <v>6374</v>
      </c>
      <c r="E110" s="1096">
        <f t="shared" si="5"/>
        <v>1</v>
      </c>
      <c r="F110" s="170"/>
    </row>
    <row r="111" spans="1:6" ht="27.75" customHeight="1">
      <c r="A111" s="1566" t="s">
        <v>1116</v>
      </c>
      <c r="B111" s="1669">
        <v>7182</v>
      </c>
      <c r="C111" s="1669">
        <v>7182</v>
      </c>
      <c r="D111" s="555">
        <f t="shared" si="4"/>
        <v>7182</v>
      </c>
      <c r="E111" s="1096">
        <f t="shared" si="5"/>
        <v>1</v>
      </c>
      <c r="F111" s="170"/>
    </row>
    <row r="112" spans="1:6" ht="22.5" customHeight="1">
      <c r="A112" s="1566" t="s">
        <v>1117</v>
      </c>
      <c r="B112" s="1669">
        <v>640</v>
      </c>
      <c r="C112" s="1669">
        <v>640</v>
      </c>
      <c r="D112" s="555">
        <f t="shared" si="4"/>
        <v>640</v>
      </c>
      <c r="E112" s="1096">
        <f t="shared" si="5"/>
        <v>1</v>
      </c>
      <c r="F112" s="170"/>
    </row>
    <row r="113" spans="1:6" ht="24">
      <c r="A113" s="1559" t="s">
        <v>1118</v>
      </c>
      <c r="B113" s="1669">
        <v>12270</v>
      </c>
      <c r="C113" s="1669">
        <v>12270</v>
      </c>
      <c r="D113" s="555">
        <f t="shared" si="4"/>
        <v>12270</v>
      </c>
      <c r="E113" s="1096">
        <f t="shared" si="5"/>
        <v>1</v>
      </c>
      <c r="F113" s="170"/>
    </row>
    <row r="114" spans="1:6" ht="13.5">
      <c r="A114" s="1559" t="s">
        <v>1119</v>
      </c>
      <c r="B114" s="1669">
        <v>1704</v>
      </c>
      <c r="C114" s="1669">
        <v>2775</v>
      </c>
      <c r="D114" s="555">
        <f t="shared" si="4"/>
        <v>2775</v>
      </c>
      <c r="E114" s="1096">
        <f t="shared" si="5"/>
        <v>1</v>
      </c>
      <c r="F114" s="170"/>
    </row>
    <row r="115" spans="1:6" ht="12.75">
      <c r="A115" s="1709" t="s">
        <v>1128</v>
      </c>
      <c r="B115" s="1710">
        <f>17.389*515</f>
        <v>8955.335</v>
      </c>
      <c r="C115" s="1710">
        <f>17.389*515</f>
        <v>8955.335</v>
      </c>
      <c r="D115" s="555">
        <f t="shared" si="4"/>
        <v>8955.335</v>
      </c>
      <c r="E115" s="1096">
        <f t="shared" si="5"/>
        <v>1</v>
      </c>
      <c r="F115" s="170"/>
    </row>
    <row r="116" spans="1:6" ht="12.75">
      <c r="A116" s="1709" t="s">
        <v>1461</v>
      </c>
      <c r="B116" s="1710"/>
      <c r="C116" s="1710">
        <v>2637</v>
      </c>
      <c r="D116" s="555">
        <f t="shared" si="4"/>
        <v>2637</v>
      </c>
      <c r="E116" s="1096">
        <f t="shared" si="5"/>
        <v>1</v>
      </c>
      <c r="F116" s="170"/>
    </row>
    <row r="117" spans="1:6" ht="13.5" thickBot="1">
      <c r="A117" s="1709" t="s">
        <v>1462</v>
      </c>
      <c r="B117" s="1710"/>
      <c r="C117" s="1710">
        <v>972</v>
      </c>
      <c r="D117" s="555">
        <f t="shared" si="4"/>
        <v>972</v>
      </c>
      <c r="E117" s="1096">
        <f t="shared" si="5"/>
        <v>1</v>
      </c>
      <c r="F117" s="170"/>
    </row>
    <row r="118" spans="1:6" ht="13.5" thickBot="1">
      <c r="A118" s="65" t="s">
        <v>814</v>
      </c>
      <c r="B118" s="1711">
        <f>SUM(B6:B117)</f>
        <v>1154325.137</v>
      </c>
      <c r="C118" s="1711">
        <f>SUM(C6:C117)</f>
        <v>1143689.137</v>
      </c>
      <c r="D118" s="1835">
        <f>SUM(D6:D117)</f>
        <v>1143689.137</v>
      </c>
      <c r="E118" s="506">
        <f>D118/C118</f>
        <v>1</v>
      </c>
      <c r="F118" s="170"/>
    </row>
    <row r="119" spans="1:6" ht="12.75">
      <c r="A119" s="773"/>
      <c r="B119" s="617"/>
      <c r="C119" s="617"/>
      <c r="D119" s="617"/>
      <c r="E119" s="617"/>
      <c r="F119" s="170"/>
    </row>
    <row r="120" spans="1:6" ht="12.75">
      <c r="A120" s="773"/>
      <c r="B120" s="617"/>
      <c r="C120" s="617"/>
      <c r="D120" s="617"/>
      <c r="E120" s="617"/>
      <c r="F120" s="170"/>
    </row>
    <row r="121" spans="1:6" ht="12.75">
      <c r="A121" s="773"/>
      <c r="B121" s="617"/>
      <c r="C121" s="617"/>
      <c r="D121" s="617"/>
      <c r="E121" s="617"/>
      <c r="F121" s="170"/>
    </row>
    <row r="122" spans="1:6" ht="12.75">
      <c r="A122" s="773"/>
      <c r="B122" s="617"/>
      <c r="C122" s="617"/>
      <c r="D122" s="617"/>
      <c r="E122" s="617"/>
      <c r="F122" s="170"/>
    </row>
    <row r="123" spans="1:6" ht="12.75">
      <c r="A123" s="617"/>
      <c r="B123" s="831"/>
      <c r="C123" s="170"/>
      <c r="D123" s="170"/>
      <c r="E123" s="170"/>
      <c r="F123" s="170"/>
    </row>
    <row r="124" spans="1:6" ht="12.75">
      <c r="A124" s="170"/>
      <c r="B124" s="831"/>
      <c r="C124" s="170"/>
      <c r="D124" s="831" t="s">
        <v>285</v>
      </c>
      <c r="E124" s="170"/>
      <c r="F124" s="170"/>
    </row>
    <row r="125" spans="1:6" ht="12.75">
      <c r="A125" s="170"/>
      <c r="B125" s="170"/>
      <c r="C125" s="170"/>
      <c r="D125" s="170"/>
      <c r="E125" s="170"/>
      <c r="F125" s="170"/>
    </row>
    <row r="126" spans="1:6" ht="15.75">
      <c r="A126" s="2064" t="s">
        <v>815</v>
      </c>
      <c r="B126" s="2064"/>
      <c r="C126" s="2063"/>
      <c r="D126" s="2063"/>
      <c r="E126" s="2063"/>
      <c r="F126" s="170"/>
    </row>
    <row r="127" spans="1:6" ht="12.75">
      <c r="A127" s="170"/>
      <c r="B127" s="170"/>
      <c r="C127" s="170"/>
      <c r="D127" s="170"/>
      <c r="E127" s="170"/>
      <c r="F127" s="170"/>
    </row>
    <row r="128" spans="1:6" ht="13.5" thickBot="1">
      <c r="A128" s="170"/>
      <c r="B128" s="832"/>
      <c r="C128" s="170"/>
      <c r="D128" s="832" t="s">
        <v>313</v>
      </c>
      <c r="E128" s="170"/>
      <c r="F128" s="170"/>
    </row>
    <row r="129" spans="1:6" ht="26.25" thickBot="1">
      <c r="A129" s="833" t="s">
        <v>485</v>
      </c>
      <c r="B129" s="407" t="s">
        <v>228</v>
      </c>
      <c r="C129" s="818" t="s">
        <v>229</v>
      </c>
      <c r="D129" s="792" t="s">
        <v>233</v>
      </c>
      <c r="E129" s="819" t="s">
        <v>257</v>
      </c>
      <c r="F129" s="170"/>
    </row>
    <row r="130" spans="1:6" ht="12.75">
      <c r="A130" s="1707" t="s">
        <v>486</v>
      </c>
      <c r="B130" s="756"/>
      <c r="C130" s="756"/>
      <c r="D130" s="756"/>
      <c r="E130" s="757"/>
      <c r="F130" s="170"/>
    </row>
    <row r="131" spans="1:6" ht="25.5">
      <c r="A131" s="1559" t="s">
        <v>487</v>
      </c>
      <c r="B131" s="555"/>
      <c r="C131" s="555"/>
      <c r="D131" s="555">
        <v>0</v>
      </c>
      <c r="E131" s="1096">
        <v>0</v>
      </c>
      <c r="F131" s="170"/>
    </row>
    <row r="132" spans="1:6" ht="12.75">
      <c r="A132" s="1559" t="s">
        <v>816</v>
      </c>
      <c r="B132" s="1696">
        <f>8*970</f>
        <v>7760</v>
      </c>
      <c r="C132" s="1696">
        <f>8*970</f>
        <v>7760</v>
      </c>
      <c r="D132" s="555">
        <v>7760</v>
      </c>
      <c r="E132" s="1096">
        <f>D132/C132</f>
        <v>1</v>
      </c>
      <c r="F132" s="170"/>
    </row>
    <row r="133" spans="1:6" ht="25.5">
      <c r="A133" s="1559" t="s">
        <v>817</v>
      </c>
      <c r="B133" s="1696">
        <v>3502</v>
      </c>
      <c r="C133" s="1696">
        <v>3502</v>
      </c>
      <c r="D133" s="555">
        <v>3502</v>
      </c>
      <c r="E133" s="1096">
        <f>D133/C133</f>
        <v>1</v>
      </c>
      <c r="F133" s="170"/>
    </row>
    <row r="134" spans="1:6" ht="12.75">
      <c r="A134" s="1708" t="s">
        <v>1129</v>
      </c>
      <c r="B134" s="1696">
        <v>707</v>
      </c>
      <c r="C134" s="1696">
        <v>1182</v>
      </c>
      <c r="D134" s="555">
        <v>1182</v>
      </c>
      <c r="E134" s="1096">
        <f>D134/C134</f>
        <v>1</v>
      </c>
      <c r="F134" s="170"/>
    </row>
    <row r="135" spans="1:6" ht="26.25" thickBot="1">
      <c r="A135" s="1709" t="s">
        <v>818</v>
      </c>
      <c r="B135" s="745">
        <v>150</v>
      </c>
      <c r="C135" s="745">
        <v>150</v>
      </c>
      <c r="D135" s="745">
        <v>150</v>
      </c>
      <c r="E135" s="1096">
        <f>D135/C135</f>
        <v>1</v>
      </c>
      <c r="F135" s="170"/>
    </row>
    <row r="136" spans="1:6" ht="13.5" thickBot="1">
      <c r="A136" s="1697" t="s">
        <v>488</v>
      </c>
      <c r="B136" s="593">
        <f>SUM(B131:B135)</f>
        <v>12119</v>
      </c>
      <c r="C136" s="630">
        <f>SUM(C131:C135)</f>
        <v>12594</v>
      </c>
      <c r="D136" s="593">
        <f>SUM(D131:D135)</f>
        <v>12594</v>
      </c>
      <c r="E136" s="1653">
        <f>D136/C136</f>
        <v>1</v>
      </c>
      <c r="F136" s="170"/>
    </row>
    <row r="137" spans="1:6" ht="25.5">
      <c r="A137" s="1702" t="s">
        <v>819</v>
      </c>
      <c r="B137" s="1557"/>
      <c r="C137" s="1557"/>
      <c r="D137" s="1558"/>
      <c r="E137" s="1703"/>
      <c r="F137" s="170"/>
    </row>
    <row r="138" spans="1:6" ht="12.75">
      <c r="A138" s="1559" t="s">
        <v>820</v>
      </c>
      <c r="B138" s="555"/>
      <c r="C138" s="556"/>
      <c r="D138" s="555"/>
      <c r="E138" s="1096"/>
      <c r="F138" s="170"/>
    </row>
    <row r="139" spans="1:6" ht="27">
      <c r="A139" s="1559" t="s">
        <v>823</v>
      </c>
      <c r="B139" s="1669">
        <v>259313</v>
      </c>
      <c r="C139" s="1669">
        <v>259313</v>
      </c>
      <c r="D139" s="555">
        <v>259313</v>
      </c>
      <c r="E139" s="1096">
        <f>D139/C139</f>
        <v>1</v>
      </c>
      <c r="F139" s="170"/>
    </row>
    <row r="140" spans="1:6" ht="12.75">
      <c r="A140" s="1559" t="s">
        <v>743</v>
      </c>
      <c r="B140" s="1669"/>
      <c r="C140" s="1669"/>
      <c r="D140" s="555"/>
      <c r="E140" s="1096"/>
      <c r="F140" s="170"/>
    </row>
    <row r="141" spans="1:6" ht="12.75">
      <c r="A141" s="1559" t="s">
        <v>826</v>
      </c>
      <c r="B141" s="1669">
        <v>5304</v>
      </c>
      <c r="C141" s="1669">
        <v>5304</v>
      </c>
      <c r="D141" s="555">
        <v>5304</v>
      </c>
      <c r="E141" s="1096">
        <f>D141/C141</f>
        <v>1</v>
      </c>
      <c r="F141" s="170"/>
    </row>
    <row r="142" spans="1:6" ht="26.25">
      <c r="A142" s="1559" t="s">
        <v>824</v>
      </c>
      <c r="B142" s="1669">
        <v>12024</v>
      </c>
      <c r="C142" s="1669">
        <v>12024</v>
      </c>
      <c r="D142" s="555">
        <v>12024</v>
      </c>
      <c r="E142" s="1096">
        <f>D142/C142</f>
        <v>1</v>
      </c>
      <c r="F142" s="170"/>
    </row>
    <row r="143" spans="1:6" ht="25.5">
      <c r="A143" s="1559" t="s">
        <v>825</v>
      </c>
      <c r="B143" s="1669">
        <v>1500</v>
      </c>
      <c r="C143" s="1669">
        <v>1500</v>
      </c>
      <c r="D143" s="555">
        <v>1500</v>
      </c>
      <c r="E143" s="1096">
        <f>D143/C143</f>
        <v>1</v>
      </c>
      <c r="F143" s="170"/>
    </row>
    <row r="144" spans="1:6" ht="16.5" customHeight="1" thickBot="1">
      <c r="A144" s="1568" t="s">
        <v>821</v>
      </c>
      <c r="B144" s="1704">
        <v>0</v>
      </c>
      <c r="C144" s="1704">
        <v>0</v>
      </c>
      <c r="D144" s="1705">
        <v>0</v>
      </c>
      <c r="E144" s="1096"/>
      <c r="F144" s="170"/>
    </row>
    <row r="145" spans="1:6" ht="13.5" thickBot="1">
      <c r="A145" s="1698" t="s">
        <v>488</v>
      </c>
      <c r="B145" s="1699">
        <f>SUM(B139:B144)</f>
        <v>278141</v>
      </c>
      <c r="C145" s="1700">
        <f>SUM(C139:C144)</f>
        <v>278141</v>
      </c>
      <c r="D145" s="1700">
        <f>SUM(D139:D144)</f>
        <v>278141</v>
      </c>
      <c r="E145" s="1701">
        <f>D145/C145</f>
        <v>1</v>
      </c>
      <c r="F145" s="170"/>
    </row>
    <row r="146" spans="1:6" ht="13.5" thickBot="1">
      <c r="A146" s="504" t="s">
        <v>822</v>
      </c>
      <c r="B146" s="445">
        <f>B145+B136</f>
        <v>290260</v>
      </c>
      <c r="C146" s="588">
        <f>C145+C136</f>
        <v>290735</v>
      </c>
      <c r="D146" s="445">
        <f>D145+D136</f>
        <v>290735</v>
      </c>
      <c r="E146" s="506">
        <f>D146/C146</f>
        <v>1</v>
      </c>
      <c r="F146" s="170"/>
    </row>
    <row r="147" ht="12.75">
      <c r="B147" s="1569"/>
    </row>
  </sheetData>
  <sheetProtection/>
  <mergeCells count="6">
    <mergeCell ref="A126:E126"/>
    <mergeCell ref="A3:E3"/>
    <mergeCell ref="A36:E36"/>
    <mergeCell ref="A38:E38"/>
    <mergeCell ref="A78:E78"/>
    <mergeCell ref="A81:E8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91"/>
  <sheetViews>
    <sheetView zoomScalePageLayoutView="0" workbookViewId="0" topLeftCell="A66">
      <selection activeCell="A47" sqref="A47:E92"/>
    </sheetView>
  </sheetViews>
  <sheetFormatPr defaultColWidth="9.140625" defaultRowHeight="12.75"/>
  <cols>
    <col min="1" max="1" width="38.00390625" style="0" customWidth="1"/>
    <col min="2" max="2" width="12.7109375" style="0" customWidth="1"/>
    <col min="3" max="3" width="12.8515625" style="0" customWidth="1"/>
    <col min="4" max="4" width="12.7109375" style="0" customWidth="1"/>
    <col min="5" max="5" width="11.57421875" style="0" customWidth="1"/>
  </cols>
  <sheetData>
    <row r="2" spans="4:5" ht="12.75">
      <c r="D2" s="2146" t="s">
        <v>498</v>
      </c>
      <c r="E2" s="2146"/>
    </row>
    <row r="3" spans="4:5" ht="12.75">
      <c r="D3" s="99"/>
      <c r="E3" s="99"/>
    </row>
    <row r="5" spans="1:5" ht="15.75">
      <c r="A5" s="2143" t="s">
        <v>490</v>
      </c>
      <c r="B5" s="2143"/>
      <c r="C5" s="2143"/>
      <c r="D5" s="2143"/>
      <c r="E5" s="2143"/>
    </row>
    <row r="8" spans="4:5" ht="13.5" thickBot="1">
      <c r="D8" s="2146" t="s">
        <v>313</v>
      </c>
      <c r="E8" s="2146"/>
    </row>
    <row r="9" spans="1:5" ht="13.5" thickBot="1">
      <c r="A9" s="2155" t="s">
        <v>491</v>
      </c>
      <c r="B9" s="2157" t="s">
        <v>492</v>
      </c>
      <c r="C9" s="2158"/>
      <c r="D9" s="2158"/>
      <c r="E9" s="2159"/>
    </row>
    <row r="10" spans="1:5" ht="28.5" customHeight="1" thickBot="1">
      <c r="A10" s="2156"/>
      <c r="B10" s="246" t="s">
        <v>228</v>
      </c>
      <c r="C10" s="246" t="s">
        <v>229</v>
      </c>
      <c r="D10" s="246" t="s">
        <v>233</v>
      </c>
      <c r="E10" s="246" t="s">
        <v>260</v>
      </c>
    </row>
    <row r="11" spans="1:5" ht="12.75">
      <c r="A11" s="1714" t="s">
        <v>719</v>
      </c>
      <c r="B11" s="324">
        <v>0</v>
      </c>
      <c r="C11" s="324">
        <v>0</v>
      </c>
      <c r="D11" s="324"/>
      <c r="E11" s="384">
        <v>0</v>
      </c>
    </row>
    <row r="12" spans="1:5" ht="12.75">
      <c r="A12" s="1320" t="s">
        <v>907</v>
      </c>
      <c r="B12" s="1321">
        <v>0</v>
      </c>
      <c r="C12" s="1322"/>
      <c r="D12" s="1323"/>
      <c r="E12" s="1324">
        <v>0</v>
      </c>
    </row>
    <row r="13" spans="1:5" ht="12.75">
      <c r="A13" s="1320" t="s">
        <v>171</v>
      </c>
      <c r="B13" s="1321"/>
      <c r="C13" s="1322">
        <v>600</v>
      </c>
      <c r="D13" s="1323">
        <v>600</v>
      </c>
      <c r="E13" s="384">
        <f aca="true" t="shared" si="0" ref="E13:E19">D13/C13</f>
        <v>1</v>
      </c>
    </row>
    <row r="14" spans="1:5" ht="13.5" thickBot="1">
      <c r="A14" s="325" t="s">
        <v>1456</v>
      </c>
      <c r="B14" s="326"/>
      <c r="C14" s="520">
        <v>350</v>
      </c>
      <c r="D14" s="521">
        <v>350</v>
      </c>
      <c r="E14" s="384">
        <f t="shared" si="0"/>
        <v>1</v>
      </c>
    </row>
    <row r="15" spans="1:5" ht="13.5" thickBot="1">
      <c r="A15" s="168" t="s">
        <v>493</v>
      </c>
      <c r="B15" s="169">
        <f>SUM(B11:B14)</f>
        <v>0</v>
      </c>
      <c r="C15" s="169">
        <f>SUM(C11:C14)</f>
        <v>950</v>
      </c>
      <c r="D15" s="169">
        <f>SUM(D11:D14)</f>
        <v>950</v>
      </c>
      <c r="E15" s="507">
        <f t="shared" si="0"/>
        <v>1</v>
      </c>
    </row>
    <row r="16" spans="1:5" ht="12.75">
      <c r="A16" s="1657" t="s">
        <v>1238</v>
      </c>
      <c r="B16" s="1173"/>
      <c r="C16" s="2020">
        <v>994</v>
      </c>
      <c r="D16" s="1656">
        <v>994</v>
      </c>
      <c r="E16" s="384">
        <f t="shared" si="0"/>
        <v>1</v>
      </c>
    </row>
    <row r="17" spans="1:5" ht="12.75">
      <c r="A17" s="153" t="s">
        <v>917</v>
      </c>
      <c r="B17" s="324"/>
      <c r="C17" s="324">
        <v>879</v>
      </c>
      <c r="D17" s="155">
        <v>879</v>
      </c>
      <c r="E17" s="384">
        <f t="shared" si="0"/>
        <v>1</v>
      </c>
    </row>
    <row r="18" spans="1:5" ht="12.75">
      <c r="A18" s="104" t="s">
        <v>1499</v>
      </c>
      <c r="B18" s="324"/>
      <c r="C18" s="324">
        <v>1230</v>
      </c>
      <c r="D18" s="114">
        <v>1230</v>
      </c>
      <c r="E18" s="384">
        <f t="shared" si="0"/>
        <v>1</v>
      </c>
    </row>
    <row r="19" spans="1:5" ht="25.5">
      <c r="A19" s="104" t="s">
        <v>1449</v>
      </c>
      <c r="B19" s="1878"/>
      <c r="C19" s="1879">
        <v>32</v>
      </c>
      <c r="D19" s="114">
        <v>32</v>
      </c>
      <c r="E19" s="384">
        <f t="shared" si="0"/>
        <v>1</v>
      </c>
    </row>
    <row r="20" spans="1:5" ht="15">
      <c r="A20" s="37"/>
      <c r="B20" s="105"/>
      <c r="C20" s="152"/>
      <c r="D20" s="154"/>
      <c r="E20" s="384"/>
    </row>
    <row r="21" spans="1:5" ht="15">
      <c r="A21" s="37"/>
      <c r="B21" s="105"/>
      <c r="C21" s="152"/>
      <c r="D21" s="154"/>
      <c r="E21" s="384"/>
    </row>
    <row r="22" spans="1:5" ht="15.75" thickBot="1">
      <c r="A22" s="37"/>
      <c r="B22" s="105"/>
      <c r="C22" s="152"/>
      <c r="D22" s="154"/>
      <c r="E22" s="385"/>
    </row>
    <row r="23" spans="1:5" ht="15.75" thickBot="1">
      <c r="A23" s="305" t="s">
        <v>227</v>
      </c>
      <c r="B23" s="327">
        <f>SUM(B17:B20)</f>
        <v>0</v>
      </c>
      <c r="C23" s="327">
        <f>SUM(C16:C20)</f>
        <v>3135</v>
      </c>
      <c r="D23" s="327">
        <f>SUM(D16:D20)</f>
        <v>3135</v>
      </c>
      <c r="E23" s="386">
        <f>D23/C23</f>
        <v>1</v>
      </c>
    </row>
    <row r="24" spans="1:5" ht="18" customHeight="1" thickBot="1">
      <c r="A24" s="321" t="s">
        <v>996</v>
      </c>
      <c r="B24" s="328">
        <f>B15+B23</f>
        <v>0</v>
      </c>
      <c r="C24" s="328">
        <f>C15+C23</f>
        <v>4085</v>
      </c>
      <c r="D24" s="328">
        <f>D15+D23</f>
        <v>4085</v>
      </c>
      <c r="E24" s="386">
        <f>D24/C24</f>
        <v>1</v>
      </c>
    </row>
    <row r="25" spans="1:5" ht="15.75">
      <c r="A25" s="323"/>
      <c r="B25" s="331"/>
      <c r="C25" s="331"/>
      <c r="D25" s="331"/>
      <c r="E25" s="331"/>
    </row>
    <row r="26" spans="1:5" ht="15.75">
      <c r="A26" s="323"/>
      <c r="B26" s="331"/>
      <c r="C26" s="331"/>
      <c r="D26" s="331"/>
      <c r="E26" s="331"/>
    </row>
    <row r="28" spans="3:5" ht="12.75">
      <c r="C28" s="2146" t="s">
        <v>499</v>
      </c>
      <c r="D28" s="2146"/>
      <c r="E28" s="2146"/>
    </row>
    <row r="30" spans="1:5" ht="15">
      <c r="A30" s="2145" t="s">
        <v>494</v>
      </c>
      <c r="B30" s="2145"/>
      <c r="C30" s="2145"/>
      <c r="D30" s="2145"/>
      <c r="E30" s="2145"/>
    </row>
    <row r="31" spans="1:5" ht="15">
      <c r="A31" s="2145" t="s">
        <v>495</v>
      </c>
      <c r="B31" s="2145"/>
      <c r="C31" s="2145"/>
      <c r="D31" s="2145"/>
      <c r="E31" s="2145"/>
    </row>
    <row r="32" spans="1:5" ht="15.75">
      <c r="A32" s="63"/>
      <c r="B32" s="63"/>
      <c r="C32" s="63"/>
      <c r="D32" s="63"/>
      <c r="E32" s="63"/>
    </row>
    <row r="34" spans="4:5" ht="13.5" thickBot="1">
      <c r="D34" s="2144" t="s">
        <v>313</v>
      </c>
      <c r="E34" s="2144"/>
    </row>
    <row r="35" spans="1:5" s="1" customFormat="1" ht="15.75" thickBot="1">
      <c r="A35" s="2148" t="s">
        <v>485</v>
      </c>
      <c r="B35" s="2150" t="s">
        <v>377</v>
      </c>
      <c r="C35" s="2151"/>
      <c r="D35" s="2151"/>
      <c r="E35" s="2152"/>
    </row>
    <row r="36" spans="1:5" s="1" customFormat="1" ht="24" customHeight="1" thickBot="1">
      <c r="A36" s="2153"/>
      <c r="B36" s="307" t="s">
        <v>228</v>
      </c>
      <c r="C36" s="307" t="s">
        <v>229</v>
      </c>
      <c r="D36" s="307" t="s">
        <v>233</v>
      </c>
      <c r="E36" s="307" t="s">
        <v>226</v>
      </c>
    </row>
    <row r="37" spans="1:5" ht="26.25" thickBot="1">
      <c r="A37" s="317" t="s">
        <v>987</v>
      </c>
      <c r="B37" s="318">
        <v>167000</v>
      </c>
      <c r="C37" s="318">
        <v>167000</v>
      </c>
      <c r="D37" s="106">
        <v>181981</v>
      </c>
      <c r="E37" s="1715">
        <f>D37/C37</f>
        <v>1.0897065868263474</v>
      </c>
    </row>
    <row r="38" spans="1:5" ht="28.5" customHeight="1" thickBot="1">
      <c r="A38" s="1668" t="s">
        <v>1241</v>
      </c>
      <c r="B38" s="319">
        <v>0</v>
      </c>
      <c r="C38" s="319">
        <v>5000</v>
      </c>
      <c r="D38" s="107">
        <v>17449</v>
      </c>
      <c r="E38" s="1715">
        <f>D38/C38</f>
        <v>3.4898</v>
      </c>
    </row>
    <row r="39" spans="1:5" ht="36.75" customHeight="1" thickBot="1">
      <c r="A39" s="322" t="s">
        <v>496</v>
      </c>
      <c r="B39" s="320">
        <f>SUM(B37:B38)</f>
        <v>167000</v>
      </c>
      <c r="C39" s="320">
        <f>SUM(C37:C38)</f>
        <v>172000</v>
      </c>
      <c r="D39" s="320">
        <f>SUM(D37:D38)</f>
        <v>199430</v>
      </c>
      <c r="E39" s="387">
        <f>D39/C39</f>
        <v>1.1594767441860465</v>
      </c>
    </row>
    <row r="48" spans="3:5" ht="12.75">
      <c r="C48" s="2146" t="s">
        <v>500</v>
      </c>
      <c r="D48" s="2146"/>
      <c r="E48" s="2146"/>
    </row>
    <row r="50" spans="1:5" ht="15.75">
      <c r="A50" s="2143" t="s">
        <v>497</v>
      </c>
      <c r="B50" s="2143"/>
      <c r="C50" s="2143"/>
      <c r="D50" s="2143"/>
      <c r="E50" s="2143"/>
    </row>
    <row r="52" spans="4:5" ht="13.5" thickBot="1">
      <c r="D52" s="2144" t="s">
        <v>313</v>
      </c>
      <c r="E52" s="2144"/>
    </row>
    <row r="53" spans="1:5" ht="13.5" thickBot="1">
      <c r="A53" s="2148" t="s">
        <v>485</v>
      </c>
      <c r="B53" s="2150" t="s">
        <v>377</v>
      </c>
      <c r="C53" s="2151"/>
      <c r="D53" s="2151"/>
      <c r="E53" s="2152"/>
    </row>
    <row r="54" spans="1:5" ht="26.25" customHeight="1" thickBot="1">
      <c r="A54" s="2154"/>
      <c r="B54" s="307" t="s">
        <v>228</v>
      </c>
      <c r="C54" s="307" t="s">
        <v>229</v>
      </c>
      <c r="D54" s="307" t="s">
        <v>233</v>
      </c>
      <c r="E54" s="307" t="s">
        <v>257</v>
      </c>
    </row>
    <row r="55" spans="1:5" ht="12.75">
      <c r="A55" s="329" t="s">
        <v>901</v>
      </c>
      <c r="B55" s="2027">
        <v>30000</v>
      </c>
      <c r="C55" s="1224">
        <v>0</v>
      </c>
      <c r="D55" s="2028">
        <v>0</v>
      </c>
      <c r="E55" s="1364">
        <v>0</v>
      </c>
    </row>
    <row r="56" spans="1:5" ht="12.75">
      <c r="A56" s="2021" t="s">
        <v>1498</v>
      </c>
      <c r="B56" s="1321"/>
      <c r="C56" s="2029">
        <v>811</v>
      </c>
      <c r="D56" s="2030">
        <v>811</v>
      </c>
      <c r="E56" s="2035">
        <f>D56/C56</f>
        <v>1</v>
      </c>
    </row>
    <row r="57" spans="1:5" ht="13.5" thickBot="1">
      <c r="A57" s="2026" t="s">
        <v>1068</v>
      </c>
      <c r="B57" s="2031">
        <v>246000</v>
      </c>
      <c r="C57" s="2032"/>
      <c r="D57" s="2033"/>
      <c r="E57" s="2034"/>
    </row>
    <row r="58" spans="1:5" ht="28.5" customHeight="1" thickBot="1">
      <c r="A58" s="330" t="s">
        <v>501</v>
      </c>
      <c r="B58" s="320">
        <f>SUM(B55:B57)</f>
        <v>276000</v>
      </c>
      <c r="C58" s="320">
        <f>SUM(C55:C57)</f>
        <v>811</v>
      </c>
      <c r="D58" s="320">
        <f>SUM(D55:D57)</f>
        <v>811</v>
      </c>
      <c r="E58" s="387">
        <f>D58/C58</f>
        <v>1</v>
      </c>
    </row>
    <row r="60" spans="3:5" ht="12.75">
      <c r="C60" s="2146" t="s">
        <v>503</v>
      </c>
      <c r="D60" s="2146"/>
      <c r="E60" s="2146"/>
    </row>
    <row r="62" spans="1:5" ht="15.75">
      <c r="A62" s="2143" t="s">
        <v>489</v>
      </c>
      <c r="B62" s="2143"/>
      <c r="C62" s="2143"/>
      <c r="D62" s="2143"/>
      <c r="E62" s="2143"/>
    </row>
    <row r="63" spans="1:5" ht="15.75">
      <c r="A63" s="63"/>
      <c r="B63" s="63"/>
      <c r="C63" s="63"/>
      <c r="D63" s="63"/>
      <c r="E63" s="63"/>
    </row>
    <row r="64" ht="13.5" thickBot="1">
      <c r="E64" t="s">
        <v>504</v>
      </c>
    </row>
    <row r="65" spans="1:5" ht="26.25" thickBot="1">
      <c r="A65" s="332" t="s">
        <v>485</v>
      </c>
      <c r="B65" s="261" t="s">
        <v>228</v>
      </c>
      <c r="C65" s="109" t="s">
        <v>229</v>
      </c>
      <c r="D65" s="333" t="s">
        <v>233</v>
      </c>
      <c r="E65" s="110" t="s">
        <v>260</v>
      </c>
    </row>
    <row r="66" spans="1:5" ht="12.75">
      <c r="A66" s="1280" t="s">
        <v>450</v>
      </c>
      <c r="B66" s="83">
        <v>7000</v>
      </c>
      <c r="C66" s="83">
        <v>7000</v>
      </c>
      <c r="D66" s="83">
        <v>2915</v>
      </c>
      <c r="E66" s="382">
        <f>D66/C66</f>
        <v>0.4164285714285714</v>
      </c>
    </row>
    <row r="67" spans="1:5" ht="12.75">
      <c r="A67" s="38" t="s">
        <v>1300</v>
      </c>
      <c r="B67" s="75"/>
      <c r="C67" s="75">
        <v>669</v>
      </c>
      <c r="D67" s="75">
        <v>669</v>
      </c>
      <c r="E67" s="382">
        <f>D67/C67</f>
        <v>1</v>
      </c>
    </row>
    <row r="68" spans="1:5" ht="12.75">
      <c r="A68" s="1818" t="s">
        <v>1322</v>
      </c>
      <c r="B68" s="78"/>
      <c r="C68" s="78">
        <v>312</v>
      </c>
      <c r="D68" s="78">
        <v>312</v>
      </c>
      <c r="E68" s="382">
        <f>D68/C68</f>
        <v>1</v>
      </c>
    </row>
    <row r="69" spans="1:5" ht="12.75">
      <c r="A69" s="1362"/>
      <c r="B69" s="78"/>
      <c r="C69" s="78"/>
      <c r="D69" s="78"/>
      <c r="E69" s="382"/>
    </row>
    <row r="70" spans="1:5" ht="13.5" thickBot="1">
      <c r="A70" s="38"/>
      <c r="B70" s="75"/>
      <c r="C70" s="75"/>
      <c r="D70" s="75"/>
      <c r="E70" s="382"/>
    </row>
    <row r="71" spans="1:19" s="223" customFormat="1" ht="13.5" thickBot="1">
      <c r="A71" s="1363" t="s">
        <v>145</v>
      </c>
      <c r="B71" s="1182">
        <f>SUM(B66:B68)</f>
        <v>7000</v>
      </c>
      <c r="C71" s="1182">
        <f>SUM(C66:C70)</f>
        <v>7981</v>
      </c>
      <c r="D71" s="1182">
        <f>SUM(D66:D70)</f>
        <v>3896</v>
      </c>
      <c r="E71" s="1189">
        <f>D71/C71</f>
        <v>0.4881593785239945</v>
      </c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</row>
    <row r="72" spans="1:5" s="151" customFormat="1" ht="12.75">
      <c r="A72" s="1819" t="s">
        <v>1239</v>
      </c>
      <c r="B72" s="216">
        <v>0</v>
      </c>
      <c r="C72" s="1529">
        <v>82</v>
      </c>
      <c r="D72" s="1339">
        <v>82</v>
      </c>
      <c r="E72" s="374">
        <f>D72/C72</f>
        <v>1</v>
      </c>
    </row>
    <row r="73" spans="1:19" s="149" customFormat="1" ht="12.75">
      <c r="A73" s="1280"/>
      <c r="B73" s="224"/>
      <c r="C73" s="224"/>
      <c r="D73" s="224"/>
      <c r="E73" s="374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</row>
    <row r="74" spans="1:19" s="149" customFormat="1" ht="12.75">
      <c r="A74" s="1528"/>
      <c r="B74" s="227"/>
      <c r="C74" s="227"/>
      <c r="D74" s="227"/>
      <c r="E74" s="1527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</row>
    <row r="75" spans="1:19" s="149" customFormat="1" ht="13.5" thickBot="1">
      <c r="A75" s="1530"/>
      <c r="B75" s="1531"/>
      <c r="C75" s="1531"/>
      <c r="D75" s="1531"/>
      <c r="E75" s="1532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</row>
    <row r="76" spans="1:19" s="223" customFormat="1" ht="13.5" thickBot="1">
      <c r="A76" s="314" t="s">
        <v>714</v>
      </c>
      <c r="B76" s="113">
        <f>SUM(B73:B74)</f>
        <v>0</v>
      </c>
      <c r="C76" s="113">
        <f>SUM(C72:C75)</f>
        <v>82</v>
      </c>
      <c r="D76" s="113">
        <f>SUM(D72:D75)</f>
        <v>82</v>
      </c>
      <c r="E76" s="375">
        <f>D76/C76</f>
        <v>1</v>
      </c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</row>
    <row r="77" spans="1:5" ht="13.5" thickBot="1">
      <c r="A77" s="315"/>
      <c r="B77" s="77"/>
      <c r="C77" s="77"/>
      <c r="D77" s="77"/>
      <c r="E77" s="383"/>
    </row>
    <row r="78" spans="1:6" ht="45" customHeight="1" thickBot="1">
      <c r="A78" s="316" t="s">
        <v>214</v>
      </c>
      <c r="B78" s="113">
        <f>B71+B76</f>
        <v>7000</v>
      </c>
      <c r="C78" s="113">
        <f>C71+C76</f>
        <v>8063</v>
      </c>
      <c r="D78" s="113">
        <f>D71+D76</f>
        <v>3978</v>
      </c>
      <c r="E78" s="375">
        <f>D78/C78</f>
        <v>0.49336475257348383</v>
      </c>
      <c r="F78" s="149"/>
    </row>
    <row r="79" spans="1:2" ht="12.75">
      <c r="A79" s="2147"/>
      <c r="B79" s="2147"/>
    </row>
    <row r="80" spans="3:5" ht="12.75">
      <c r="C80" s="2146"/>
      <c r="D80" s="2146"/>
      <c r="E80" s="2146"/>
    </row>
    <row r="81" spans="3:5" ht="12.75">
      <c r="C81" s="2146" t="s">
        <v>502</v>
      </c>
      <c r="D81" s="2146"/>
      <c r="E81" s="2146"/>
    </row>
    <row r="83" spans="1:5" ht="18">
      <c r="A83" s="2142" t="s">
        <v>505</v>
      </c>
      <c r="B83" s="2142"/>
      <c r="C83" s="2142"/>
      <c r="D83" s="2142"/>
      <c r="E83" s="2142"/>
    </row>
    <row r="85" spans="4:5" ht="13.5" thickBot="1">
      <c r="D85" s="2144" t="s">
        <v>313</v>
      </c>
      <c r="E85" s="2144"/>
    </row>
    <row r="86" spans="1:5" ht="13.5" thickBot="1">
      <c r="A86" s="2148" t="s">
        <v>485</v>
      </c>
      <c r="B86" s="2150" t="s">
        <v>377</v>
      </c>
      <c r="C86" s="2151"/>
      <c r="D86" s="2151"/>
      <c r="E86" s="2152"/>
    </row>
    <row r="87" spans="1:5" ht="24" customHeight="1" thickBot="1">
      <c r="A87" s="2149"/>
      <c r="B87" s="307" t="s">
        <v>228</v>
      </c>
      <c r="C87" s="307" t="s">
        <v>229</v>
      </c>
      <c r="D87" s="307" t="s">
        <v>233</v>
      </c>
      <c r="E87" s="307" t="s">
        <v>257</v>
      </c>
    </row>
    <row r="88" spans="1:5" ht="12.75">
      <c r="A88" s="2051" t="s">
        <v>224</v>
      </c>
      <c r="B88" s="2027">
        <f>'2.m-n.sz. melléklet'!B21</f>
        <v>0</v>
      </c>
      <c r="C88" s="1224">
        <f>'2.m-n.sz. melléklet'!C21</f>
        <v>0</v>
      </c>
      <c r="D88" s="1224">
        <f>'2.m-n.sz. melléklet'!D21</f>
        <v>176</v>
      </c>
      <c r="E88" s="1364">
        <v>0</v>
      </c>
    </row>
    <row r="89" spans="1:5" ht="12.75">
      <c r="A89" s="2026" t="s">
        <v>225</v>
      </c>
      <c r="B89" s="1321">
        <f>'2.m-n.sz. melléklet'!B44</f>
        <v>4500</v>
      </c>
      <c r="C89" s="2029">
        <f>'2.m-n.sz. melléklet'!C44</f>
        <v>4500</v>
      </c>
      <c r="D89" s="2029">
        <f>'2.m-n.sz. melléklet'!D44</f>
        <v>3648</v>
      </c>
      <c r="E89" s="2050">
        <f>D89/C89</f>
        <v>0.8106666666666666</v>
      </c>
    </row>
    <row r="90" spans="1:5" ht="13.5" thickBot="1">
      <c r="A90" t="s">
        <v>1513</v>
      </c>
      <c r="B90" s="18"/>
      <c r="C90" s="2032">
        <v>275016</v>
      </c>
      <c r="D90" s="2033">
        <v>275016</v>
      </c>
      <c r="E90" s="2034">
        <f>D90/C90</f>
        <v>1</v>
      </c>
    </row>
    <row r="91" spans="1:5" ht="26.25" thickBot="1">
      <c r="A91" s="168" t="s">
        <v>1512</v>
      </c>
      <c r="B91" s="169">
        <f>SUM(B88:B90)</f>
        <v>4500</v>
      </c>
      <c r="C91" s="169">
        <f>SUM(C88:C90)</f>
        <v>279516</v>
      </c>
      <c r="D91" s="169">
        <f>SUM(D88:D90)</f>
        <v>278840</v>
      </c>
      <c r="E91" s="386">
        <f>D91/C91</f>
        <v>0.9975815337941298</v>
      </c>
    </row>
  </sheetData>
  <sheetProtection/>
  <mergeCells count="25">
    <mergeCell ref="C28:E28"/>
    <mergeCell ref="A30:E30"/>
    <mergeCell ref="D2:E2"/>
    <mergeCell ref="A5:E5"/>
    <mergeCell ref="D8:E8"/>
    <mergeCell ref="A9:A10"/>
    <mergeCell ref="B9:E9"/>
    <mergeCell ref="A86:A87"/>
    <mergeCell ref="B86:E86"/>
    <mergeCell ref="A35:A36"/>
    <mergeCell ref="B35:E35"/>
    <mergeCell ref="A53:A54"/>
    <mergeCell ref="C81:E81"/>
    <mergeCell ref="B53:E53"/>
    <mergeCell ref="D85:E85"/>
    <mergeCell ref="C60:E60"/>
    <mergeCell ref="A62:E62"/>
    <mergeCell ref="A83:E83"/>
    <mergeCell ref="A50:E50"/>
    <mergeCell ref="D52:E52"/>
    <mergeCell ref="A31:E31"/>
    <mergeCell ref="D34:E34"/>
    <mergeCell ref="C80:E80"/>
    <mergeCell ref="A79:B79"/>
    <mergeCell ref="C48:E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30"/>
  <sheetViews>
    <sheetView zoomScalePageLayoutView="0" workbookViewId="0" topLeftCell="A38">
      <selection activeCell="A130" sqref="A45:I130"/>
    </sheetView>
  </sheetViews>
  <sheetFormatPr defaultColWidth="9.140625" defaultRowHeight="12.75"/>
  <cols>
    <col min="1" max="1" width="22.8515625" style="0" customWidth="1"/>
    <col min="2" max="3" width="8.28125" style="0" customWidth="1"/>
    <col min="4" max="4" width="7.57421875" style="0" customWidth="1"/>
    <col min="5" max="5" width="7.28125" style="0" customWidth="1"/>
    <col min="6" max="6" width="8.00390625" style="0" customWidth="1"/>
    <col min="7" max="7" width="7.8515625" style="0" customWidth="1"/>
    <col min="8" max="8" width="8.140625" style="0" customWidth="1"/>
    <col min="9" max="9" width="7.7109375" style="0" customWidth="1"/>
  </cols>
  <sheetData>
    <row r="1" spans="4:8" ht="12.75">
      <c r="D1" s="2146"/>
      <c r="E1" s="2146"/>
      <c r="G1" s="2146" t="s">
        <v>506</v>
      </c>
      <c r="H1" s="2146"/>
    </row>
    <row r="2" spans="1:9" ht="13.5" customHeight="1">
      <c r="A2" s="2064" t="s">
        <v>1391</v>
      </c>
      <c r="B2" s="2064"/>
      <c r="C2" s="2064"/>
      <c r="D2" s="2064"/>
      <c r="E2" s="2064"/>
      <c r="F2" s="2064"/>
      <c r="G2" s="2064"/>
      <c r="H2" s="2064"/>
      <c r="I2" s="2076"/>
    </row>
    <row r="3" spans="1:9" ht="13.5" customHeight="1">
      <c r="A3" s="2064" t="s">
        <v>507</v>
      </c>
      <c r="B3" s="2064"/>
      <c r="C3" s="2064"/>
      <c r="D3" s="2064"/>
      <c r="E3" s="2064"/>
      <c r="F3" s="2064"/>
      <c r="G3" s="2064"/>
      <c r="H3" s="2064"/>
      <c r="I3" s="2076"/>
    </row>
    <row r="4" spans="1:9" ht="13.5" thickBot="1">
      <c r="A4" s="170"/>
      <c r="B4" s="170"/>
      <c r="C4" s="170"/>
      <c r="D4" s="832"/>
      <c r="E4" s="170"/>
      <c r="F4" s="170"/>
      <c r="G4" s="170"/>
      <c r="H4" s="832" t="s">
        <v>313</v>
      </c>
      <c r="I4" s="170"/>
    </row>
    <row r="5" spans="1:9" ht="12.75" customHeight="1" thickBot="1">
      <c r="A5" s="2161" t="s">
        <v>485</v>
      </c>
      <c r="B5" s="2164" t="s">
        <v>773</v>
      </c>
      <c r="C5" s="2165"/>
      <c r="D5" s="2165"/>
      <c r="E5" s="2166"/>
      <c r="F5" s="2162" t="s">
        <v>361</v>
      </c>
      <c r="G5" s="2167"/>
      <c r="H5" s="2167"/>
      <c r="I5" s="2168"/>
    </row>
    <row r="6" spans="1:9" ht="29.25" customHeight="1" thickBot="1">
      <c r="A6" s="2163"/>
      <c r="B6" s="842" t="s">
        <v>228</v>
      </c>
      <c r="C6" s="843" t="s">
        <v>229</v>
      </c>
      <c r="D6" s="844" t="s">
        <v>233</v>
      </c>
      <c r="E6" s="843" t="s">
        <v>215</v>
      </c>
      <c r="F6" s="844" t="s">
        <v>228</v>
      </c>
      <c r="G6" s="843" t="s">
        <v>229</v>
      </c>
      <c r="H6" s="844" t="s">
        <v>233</v>
      </c>
      <c r="I6" s="843" t="s">
        <v>215</v>
      </c>
    </row>
    <row r="7" spans="1:19" ht="21.75" customHeight="1">
      <c r="A7" s="845" t="s">
        <v>515</v>
      </c>
      <c r="B7" s="846">
        <v>0</v>
      </c>
      <c r="C7" s="848">
        <v>0</v>
      </c>
      <c r="D7" s="587">
        <v>0</v>
      </c>
      <c r="E7" s="847">
        <v>0</v>
      </c>
      <c r="F7" s="906">
        <v>0</v>
      </c>
      <c r="G7" s="906">
        <v>0</v>
      </c>
      <c r="H7" s="906">
        <v>107</v>
      </c>
      <c r="I7" s="847">
        <v>0</v>
      </c>
      <c r="K7" s="13"/>
      <c r="L7" s="13"/>
      <c r="M7" s="13"/>
      <c r="N7" s="2097"/>
      <c r="O7" s="2097"/>
      <c r="P7" s="13"/>
      <c r="Q7" s="2097"/>
      <c r="R7" s="2097"/>
      <c r="S7" s="13"/>
    </row>
    <row r="8" spans="1:19" ht="12.75" customHeight="1">
      <c r="A8" s="849" t="s">
        <v>418</v>
      </c>
      <c r="B8" s="664">
        <v>24606</v>
      </c>
      <c r="C8" s="850">
        <v>26276</v>
      </c>
      <c r="D8" s="658">
        <v>26298</v>
      </c>
      <c r="E8" s="847">
        <f>D8/C8</f>
        <v>1.0008372659461104</v>
      </c>
      <c r="F8" s="850">
        <v>990</v>
      </c>
      <c r="G8" s="850">
        <v>990</v>
      </c>
      <c r="H8" s="850">
        <v>1151</v>
      </c>
      <c r="I8" s="847">
        <f>H8/G8</f>
        <v>1.1626262626262627</v>
      </c>
      <c r="K8" s="2171"/>
      <c r="L8" s="2171"/>
      <c r="M8" s="2171"/>
      <c r="N8" s="2171"/>
      <c r="O8" s="2171"/>
      <c r="P8" s="2171"/>
      <c r="Q8" s="2171"/>
      <c r="R8" s="2171"/>
      <c r="S8" s="13"/>
    </row>
    <row r="9" spans="1:19" ht="22.5" customHeight="1">
      <c r="A9" s="849" t="s">
        <v>516</v>
      </c>
      <c r="B9" s="664">
        <v>0</v>
      </c>
      <c r="C9" s="850">
        <v>0</v>
      </c>
      <c r="D9" s="658">
        <v>0</v>
      </c>
      <c r="E9" s="847">
        <v>0</v>
      </c>
      <c r="F9" s="850">
        <v>0</v>
      </c>
      <c r="G9" s="850">
        <v>0</v>
      </c>
      <c r="H9" s="850">
        <v>0</v>
      </c>
      <c r="I9" s="847">
        <v>0</v>
      </c>
      <c r="K9" s="2171"/>
      <c r="L9" s="2171"/>
      <c r="M9" s="2171"/>
      <c r="N9" s="2171"/>
      <c r="O9" s="2171"/>
      <c r="P9" s="2171"/>
      <c r="Q9" s="2171"/>
      <c r="R9" s="2171"/>
      <c r="S9" s="13"/>
    </row>
    <row r="10" spans="1:19" ht="12" customHeight="1">
      <c r="A10" s="851" t="s">
        <v>420</v>
      </c>
      <c r="B10" s="664">
        <v>400</v>
      </c>
      <c r="C10" s="850">
        <v>530</v>
      </c>
      <c r="D10" s="658">
        <v>531</v>
      </c>
      <c r="E10" s="847">
        <f>D10/C10</f>
        <v>1.0018867924528303</v>
      </c>
      <c r="F10" s="850">
        <v>10</v>
      </c>
      <c r="G10" s="850">
        <v>10</v>
      </c>
      <c r="H10" s="850">
        <v>9</v>
      </c>
      <c r="I10" s="847">
        <f>H10/G10</f>
        <v>0.9</v>
      </c>
      <c r="K10" s="13"/>
      <c r="L10" s="13"/>
      <c r="M10" s="13"/>
      <c r="N10" s="310"/>
      <c r="O10" s="13"/>
      <c r="P10" s="13"/>
      <c r="Q10" s="13"/>
      <c r="R10" s="310"/>
      <c r="S10" s="13"/>
    </row>
    <row r="11" spans="1:19" ht="24" customHeight="1" thickBot="1">
      <c r="A11" s="852" t="s">
        <v>682</v>
      </c>
      <c r="B11" s="854">
        <f>'2.a-d.sz. melléklet'!B56</f>
        <v>0</v>
      </c>
      <c r="C11" s="854">
        <f>'2.a-d.sz. melléklet'!C56</f>
        <v>0</v>
      </c>
      <c r="D11" s="854">
        <f>'2.a-d.sz. melléklet'!D56</f>
        <v>0</v>
      </c>
      <c r="E11" s="853">
        <v>0</v>
      </c>
      <c r="F11" s="855">
        <f>'2.a-d.sz. melléklet'!B55</f>
        <v>60</v>
      </c>
      <c r="G11" s="855">
        <f>'2.a-d.sz. melléklet'!C55</f>
        <v>60</v>
      </c>
      <c r="H11" s="855">
        <f>'2.a-d.sz. melléklet'!D55</f>
        <v>0</v>
      </c>
      <c r="I11" s="853">
        <v>0</v>
      </c>
      <c r="K11" s="2169"/>
      <c r="L11" s="2170"/>
      <c r="M11" s="2170"/>
      <c r="N11" s="2170"/>
      <c r="O11" s="2170"/>
      <c r="P11" s="2170"/>
      <c r="Q11" s="2170"/>
      <c r="R11" s="2170"/>
      <c r="S11" s="2170"/>
    </row>
    <row r="12" spans="1:19" s="116" customFormat="1" ht="25.5" customHeight="1" thickBot="1">
      <c r="A12" s="856" t="s">
        <v>681</v>
      </c>
      <c r="B12" s="666">
        <f>SUM(B7:B11)</f>
        <v>25006</v>
      </c>
      <c r="C12" s="550">
        <f>SUM(C7:C11)</f>
        <v>26806</v>
      </c>
      <c r="D12" s="858">
        <f>SUM(D7:D11)</f>
        <v>26829</v>
      </c>
      <c r="E12" s="857">
        <f>D12/C12</f>
        <v>1.0008580168618966</v>
      </c>
      <c r="F12" s="550">
        <f>SUM(F7:F11)</f>
        <v>1060</v>
      </c>
      <c r="G12" s="550">
        <f>SUM(G7:G11)</f>
        <v>1060</v>
      </c>
      <c r="H12" s="550">
        <f>SUM(H7:H11)</f>
        <v>1267</v>
      </c>
      <c r="I12" s="857">
        <f>H12/G12</f>
        <v>1.1952830188679244</v>
      </c>
      <c r="K12" s="2169"/>
      <c r="L12" s="340"/>
      <c r="M12" s="340"/>
      <c r="N12" s="340"/>
      <c r="O12" s="340"/>
      <c r="P12" s="340"/>
      <c r="Q12" s="340"/>
      <c r="R12" s="340"/>
      <c r="S12" s="340"/>
    </row>
    <row r="13" spans="1:19" ht="5.25" customHeight="1" thickBot="1">
      <c r="A13" s="859"/>
      <c r="B13" s="862"/>
      <c r="C13" s="860"/>
      <c r="D13" s="824"/>
      <c r="E13" s="861"/>
      <c r="F13" s="879"/>
      <c r="G13" s="879"/>
      <c r="H13" s="823"/>
      <c r="I13" s="861"/>
      <c r="K13" s="341"/>
      <c r="L13" s="302"/>
      <c r="M13" s="302"/>
      <c r="N13" s="302"/>
      <c r="O13" s="302"/>
      <c r="P13" s="302"/>
      <c r="Q13" s="13"/>
      <c r="R13" s="13"/>
      <c r="S13" s="13"/>
    </row>
    <row r="14" spans="1:19" ht="16.5" customHeight="1">
      <c r="A14" s="863" t="s">
        <v>216</v>
      </c>
      <c r="B14" s="864">
        <f>'2.f-h.sz. melléklet'!B57+'2.f-h.sz. melléklet'!B58</f>
        <v>298559</v>
      </c>
      <c r="C14" s="864">
        <f>'2.f-h.sz. melléklet'!C57+'2.f-h.sz. melléklet'!C58</f>
        <v>300720</v>
      </c>
      <c r="D14" s="864">
        <f>'2.f-h.sz. melléklet'!D57+'2.f-h.sz. melléklet'!D58</f>
        <v>300720</v>
      </c>
      <c r="E14" s="847">
        <f>D14/C14</f>
        <v>1</v>
      </c>
      <c r="F14" s="876">
        <v>0</v>
      </c>
      <c r="G14" s="876">
        <v>0</v>
      </c>
      <c r="H14" s="876">
        <v>0</v>
      </c>
      <c r="I14" s="847">
        <v>0</v>
      </c>
      <c r="K14" s="342"/>
      <c r="L14" s="302"/>
      <c r="M14" s="336"/>
      <c r="N14" s="336"/>
      <c r="O14" s="336"/>
      <c r="P14" s="336"/>
      <c r="Q14" s="13"/>
      <c r="R14" s="13"/>
      <c r="S14" s="13"/>
    </row>
    <row r="15" spans="1:19" ht="15" customHeight="1">
      <c r="A15" s="849" t="s">
        <v>217</v>
      </c>
      <c r="B15" s="865">
        <f>'2.f-h.sz. melléklet'!B57</f>
        <v>298559</v>
      </c>
      <c r="C15" s="865">
        <f>'2.f-h.sz. melléklet'!C57</f>
        <v>292558</v>
      </c>
      <c r="D15" s="865">
        <f>'2.f-h.sz. melléklet'!D57</f>
        <v>292558</v>
      </c>
      <c r="E15" s="847">
        <f>D15/C15</f>
        <v>1</v>
      </c>
      <c r="F15" s="850">
        <v>0</v>
      </c>
      <c r="G15" s="850">
        <v>0</v>
      </c>
      <c r="H15" s="676">
        <v>0</v>
      </c>
      <c r="I15" s="847">
        <v>0</v>
      </c>
      <c r="K15" s="313"/>
      <c r="L15" s="302"/>
      <c r="M15" s="301"/>
      <c r="N15" s="301"/>
      <c r="O15" s="301"/>
      <c r="P15" s="301"/>
      <c r="Q15" s="13"/>
      <c r="R15" s="13"/>
      <c r="S15" s="13"/>
    </row>
    <row r="16" spans="1:19" ht="12.75" customHeight="1">
      <c r="A16" s="849" t="s">
        <v>218</v>
      </c>
      <c r="B16" s="865">
        <v>0</v>
      </c>
      <c r="C16" s="866">
        <v>0</v>
      </c>
      <c r="D16" s="867">
        <v>0</v>
      </c>
      <c r="E16" s="847">
        <v>0</v>
      </c>
      <c r="F16" s="850">
        <v>0</v>
      </c>
      <c r="G16" s="850">
        <v>0</v>
      </c>
      <c r="H16" s="676">
        <v>0</v>
      </c>
      <c r="I16" s="847">
        <v>0</v>
      </c>
      <c r="K16" s="343"/>
      <c r="L16" s="302"/>
      <c r="M16" s="301"/>
      <c r="N16" s="301"/>
      <c r="O16" s="301"/>
      <c r="P16" s="301"/>
      <c r="Q16" s="13"/>
      <c r="R16" s="13"/>
      <c r="S16" s="13"/>
    </row>
    <row r="17" spans="1:19" ht="15.75" customHeight="1">
      <c r="A17" s="849" t="s">
        <v>217</v>
      </c>
      <c r="B17" s="865">
        <v>0</v>
      </c>
      <c r="C17" s="866">
        <v>0</v>
      </c>
      <c r="D17" s="867"/>
      <c r="E17" s="868">
        <v>0</v>
      </c>
      <c r="F17" s="850">
        <v>0</v>
      </c>
      <c r="G17" s="850">
        <v>0</v>
      </c>
      <c r="H17" s="676">
        <v>0</v>
      </c>
      <c r="I17" s="868">
        <v>0</v>
      </c>
      <c r="K17" s="313"/>
      <c r="L17" s="302"/>
      <c r="M17" s="301"/>
      <c r="N17" s="301"/>
      <c r="O17" s="301"/>
      <c r="P17" s="301"/>
      <c r="Q17" s="13"/>
      <c r="R17" s="13"/>
      <c r="S17" s="13"/>
    </row>
    <row r="18" spans="1:19" ht="15.75" customHeight="1" thickBot="1">
      <c r="A18" s="869" t="s">
        <v>982</v>
      </c>
      <c r="B18" s="870">
        <v>0</v>
      </c>
      <c r="C18" s="871">
        <v>5784</v>
      </c>
      <c r="D18" s="872">
        <v>5784</v>
      </c>
      <c r="E18" s="868">
        <f>D18/C18</f>
        <v>1</v>
      </c>
      <c r="F18" s="899">
        <v>0</v>
      </c>
      <c r="G18" s="899">
        <v>52904</v>
      </c>
      <c r="H18" s="910">
        <v>52904</v>
      </c>
      <c r="I18" s="868">
        <f>H18/G18</f>
        <v>1</v>
      </c>
      <c r="K18" s="313"/>
      <c r="L18" s="302"/>
      <c r="M18" s="301"/>
      <c r="N18" s="301"/>
      <c r="O18" s="301"/>
      <c r="P18" s="301"/>
      <c r="Q18" s="13"/>
      <c r="R18" s="13"/>
      <c r="S18" s="13"/>
    </row>
    <row r="19" spans="1:19" s="116" customFormat="1" ht="18" customHeight="1" thickBot="1">
      <c r="A19" s="856" t="s">
        <v>981</v>
      </c>
      <c r="B19" s="666">
        <f>B14+B16+B18</f>
        <v>298559</v>
      </c>
      <c r="C19" s="550">
        <f>C14+C16+C18</f>
        <v>306504</v>
      </c>
      <c r="D19" s="550">
        <f>D14+D16+D18</f>
        <v>306504</v>
      </c>
      <c r="E19" s="857">
        <f>D19/C19</f>
        <v>1</v>
      </c>
      <c r="F19" s="550">
        <f>F14+F16+F18</f>
        <v>0</v>
      </c>
      <c r="G19" s="550">
        <f>G14+G16+G18</f>
        <v>52904</v>
      </c>
      <c r="H19" s="550">
        <f>H14+H16+H18</f>
        <v>52904</v>
      </c>
      <c r="I19" s="857">
        <v>0</v>
      </c>
      <c r="K19" s="344"/>
      <c r="L19" s="303"/>
      <c r="M19" s="337"/>
      <c r="N19" s="337"/>
      <c r="O19" s="337"/>
      <c r="P19" s="337"/>
      <c r="Q19" s="290"/>
      <c r="R19" s="290"/>
      <c r="S19" s="290"/>
    </row>
    <row r="20" spans="1:19" ht="6" customHeight="1" thickBot="1">
      <c r="A20" s="873"/>
      <c r="B20" s="862"/>
      <c r="C20" s="860"/>
      <c r="D20" s="874"/>
      <c r="E20" s="861"/>
      <c r="F20" s="879"/>
      <c r="G20" s="879"/>
      <c r="H20" s="823"/>
      <c r="I20" s="861"/>
      <c r="K20" s="345"/>
      <c r="L20" s="302"/>
      <c r="M20" s="336"/>
      <c r="N20" s="336"/>
      <c r="O20" s="336"/>
      <c r="P20" s="336"/>
      <c r="Q20" s="13"/>
      <c r="R20" s="13"/>
      <c r="S20" s="13"/>
    </row>
    <row r="21" spans="1:19" ht="22.5" customHeight="1">
      <c r="A21" s="875" t="s">
        <v>509</v>
      </c>
      <c r="B21" s="665">
        <f>'2.i-j.sz. mell.'!B14</f>
        <v>0</v>
      </c>
      <c r="C21" s="665">
        <f>'2.i-j.sz. mell.'!C14+'2.i-j.sz. mell.'!C13</f>
        <v>950</v>
      </c>
      <c r="D21" s="665">
        <f>'2.i-j.sz. mell.'!D14+'2.i-j.sz. mell.'!D13</f>
        <v>950</v>
      </c>
      <c r="E21" s="1328">
        <f>D21/C21</f>
        <v>1</v>
      </c>
      <c r="F21" s="876">
        <f>'2.i-j.sz. mell.'!B11</f>
        <v>0</v>
      </c>
      <c r="G21" s="876">
        <f>'2.i-j.sz. mell.'!C11</f>
        <v>0</v>
      </c>
      <c r="H21" s="876">
        <f>'2.i-j.sz. mell.'!D11</f>
        <v>0</v>
      </c>
      <c r="I21" s="847">
        <v>0</v>
      </c>
      <c r="K21" s="343"/>
      <c r="L21" s="302"/>
      <c r="M21" s="338"/>
      <c r="N21" s="338"/>
      <c r="O21" s="338"/>
      <c r="P21" s="338"/>
      <c r="Q21" s="13"/>
      <c r="R21" s="13"/>
      <c r="S21" s="13"/>
    </row>
    <row r="22" spans="1:19" ht="24" customHeight="1" thickBot="1">
      <c r="A22" s="849" t="s">
        <v>694</v>
      </c>
      <c r="B22" s="854">
        <f>'2.i-j.sz. mell.'!B68</f>
        <v>0</v>
      </c>
      <c r="C22" s="854">
        <f>'2.i-j.sz. mell.'!C68</f>
        <v>312</v>
      </c>
      <c r="D22" s="854">
        <f>'2.i-j.sz. mell.'!D68</f>
        <v>312</v>
      </c>
      <c r="E22" s="853">
        <v>0</v>
      </c>
      <c r="F22" s="855">
        <f>'2.i-j.sz. mell.'!B69</f>
        <v>0</v>
      </c>
      <c r="G22" s="855">
        <f>'2.i-j.sz. mell.'!C69</f>
        <v>0</v>
      </c>
      <c r="H22" s="855">
        <f>'2.i-j.sz. mell.'!D69</f>
        <v>0</v>
      </c>
      <c r="I22" s="853">
        <v>0</v>
      </c>
      <c r="K22" s="313"/>
      <c r="L22" s="302"/>
      <c r="M22" s="339"/>
      <c r="N22" s="339"/>
      <c r="O22" s="339"/>
      <c r="P22" s="339"/>
      <c r="Q22" s="13"/>
      <c r="R22" s="13"/>
      <c r="S22" s="13"/>
    </row>
    <row r="23" spans="1:19" ht="23.25" customHeight="1" thickBot="1">
      <c r="A23" s="856" t="s">
        <v>510</v>
      </c>
      <c r="B23" s="666">
        <f>SUM(B21:B22)</f>
        <v>0</v>
      </c>
      <c r="C23" s="550">
        <f>SUM(C21:C22)</f>
        <v>1262</v>
      </c>
      <c r="D23" s="877">
        <f>SUM(D21:D22)</f>
        <v>1262</v>
      </c>
      <c r="E23" s="857">
        <f>D23/C23</f>
        <v>1</v>
      </c>
      <c r="F23" s="550">
        <f>SUM(F21:F22)</f>
        <v>0</v>
      </c>
      <c r="G23" s="550">
        <f>SUM(G21:G22)</f>
        <v>0</v>
      </c>
      <c r="H23" s="550">
        <f>SUM(H21:H22)</f>
        <v>0</v>
      </c>
      <c r="I23" s="857">
        <v>0</v>
      </c>
      <c r="K23" s="313"/>
      <c r="L23" s="302"/>
      <c r="M23" s="339"/>
      <c r="N23" s="339"/>
      <c r="O23" s="339"/>
      <c r="P23" s="339"/>
      <c r="Q23" s="13"/>
      <c r="R23" s="13"/>
      <c r="S23" s="13"/>
    </row>
    <row r="24" spans="1:19" ht="7.5" customHeight="1" thickBot="1">
      <c r="A24" s="873"/>
      <c r="B24" s="878"/>
      <c r="C24" s="879"/>
      <c r="D24" s="874"/>
      <c r="E24" s="861"/>
      <c r="F24" s="879"/>
      <c r="G24" s="879"/>
      <c r="H24" s="823"/>
      <c r="I24" s="861"/>
      <c r="K24" s="313"/>
      <c r="L24" s="302"/>
      <c r="M24" s="339"/>
      <c r="N24" s="339"/>
      <c r="O24" s="339"/>
      <c r="P24" s="339"/>
      <c r="Q24" s="13"/>
      <c r="R24" s="13"/>
      <c r="S24" s="13"/>
    </row>
    <row r="25" spans="1:19" ht="12.75" customHeight="1">
      <c r="A25" s="875" t="s">
        <v>219</v>
      </c>
      <c r="B25" s="665">
        <v>0</v>
      </c>
      <c r="C25" s="876">
        <v>0</v>
      </c>
      <c r="D25" s="804">
        <v>0</v>
      </c>
      <c r="E25" s="847">
        <v>0</v>
      </c>
      <c r="F25" s="876">
        <v>0</v>
      </c>
      <c r="G25" s="876">
        <v>0</v>
      </c>
      <c r="H25" s="787">
        <v>0</v>
      </c>
      <c r="I25" s="847">
        <v>0</v>
      </c>
      <c r="K25" s="344"/>
      <c r="L25" s="303"/>
      <c r="M25" s="337"/>
      <c r="N25" s="337"/>
      <c r="O25" s="337"/>
      <c r="P25" s="337"/>
      <c r="Q25" s="290"/>
      <c r="R25" s="290"/>
      <c r="S25" s="290"/>
    </row>
    <row r="26" spans="1:19" ht="11.25" customHeight="1">
      <c r="A26" s="875" t="s">
        <v>174</v>
      </c>
      <c r="B26" s="664">
        <v>0</v>
      </c>
      <c r="C26" s="850">
        <v>0</v>
      </c>
      <c r="D26" s="805">
        <v>0</v>
      </c>
      <c r="E26" s="868">
        <v>0</v>
      </c>
      <c r="F26" s="850">
        <v>0</v>
      </c>
      <c r="G26" s="850">
        <v>0</v>
      </c>
      <c r="H26" s="676">
        <v>0</v>
      </c>
      <c r="I26" s="868">
        <v>0</v>
      </c>
      <c r="K26" s="344"/>
      <c r="L26" s="303"/>
      <c r="M26" s="337"/>
      <c r="N26" s="337"/>
      <c r="O26" s="337"/>
      <c r="P26" s="337"/>
      <c r="Q26" s="290"/>
      <c r="R26" s="290"/>
      <c r="S26" s="290"/>
    </row>
    <row r="27" spans="1:19" ht="14.25" customHeight="1" thickBot="1">
      <c r="A27" s="849" t="s">
        <v>173</v>
      </c>
      <c r="B27" s="911">
        <v>0</v>
      </c>
      <c r="C27" s="899">
        <v>0</v>
      </c>
      <c r="D27" s="886">
        <v>0</v>
      </c>
      <c r="E27" s="853">
        <v>0</v>
      </c>
      <c r="F27" s="899">
        <v>0</v>
      </c>
      <c r="G27" s="899">
        <v>0</v>
      </c>
      <c r="H27" s="785">
        <v>0</v>
      </c>
      <c r="I27" s="853">
        <v>0</v>
      </c>
      <c r="K27" s="345"/>
      <c r="L27" s="302"/>
      <c r="M27" s="336"/>
      <c r="N27" s="336"/>
      <c r="O27" s="336"/>
      <c r="P27" s="336"/>
      <c r="Q27" s="13"/>
      <c r="R27" s="13"/>
      <c r="S27" s="13"/>
    </row>
    <row r="28" spans="1:19" s="116" customFormat="1" ht="36" customHeight="1" thickBot="1">
      <c r="A28" s="856" t="s">
        <v>683</v>
      </c>
      <c r="B28" s="666">
        <f>SUM(B25:B27)</f>
        <v>0</v>
      </c>
      <c r="C28" s="550">
        <f>SUM(C25:C27)</f>
        <v>0</v>
      </c>
      <c r="D28" s="877">
        <f>SUM(D25:D27)</f>
        <v>0</v>
      </c>
      <c r="E28" s="857">
        <v>0</v>
      </c>
      <c r="F28" s="550">
        <f>F25+F27</f>
        <v>0</v>
      </c>
      <c r="G28" s="550">
        <f>G25+G27</f>
        <v>0</v>
      </c>
      <c r="H28" s="550">
        <f>H25+H27</f>
        <v>0</v>
      </c>
      <c r="I28" s="857">
        <v>0</v>
      </c>
      <c r="K28" s="313"/>
      <c r="L28" s="302"/>
      <c r="M28" s="336"/>
      <c r="N28" s="336"/>
      <c r="O28" s="336"/>
      <c r="P28" s="336"/>
      <c r="Q28" s="13"/>
      <c r="R28" s="13"/>
      <c r="S28" s="13"/>
    </row>
    <row r="29" spans="1:19" ht="6.75" customHeight="1" thickBot="1">
      <c r="A29" s="856"/>
      <c r="B29" s="666"/>
      <c r="C29" s="550"/>
      <c r="D29" s="874"/>
      <c r="E29" s="861"/>
      <c r="F29" s="879"/>
      <c r="G29" s="879"/>
      <c r="H29" s="823"/>
      <c r="I29" s="861"/>
      <c r="K29" s="313"/>
      <c r="L29" s="302"/>
      <c r="M29" s="301"/>
      <c r="N29" s="336"/>
      <c r="O29" s="301"/>
      <c r="P29" s="301"/>
      <c r="Q29" s="13"/>
      <c r="R29" s="13"/>
      <c r="S29" s="13"/>
    </row>
    <row r="30" spans="1:19" ht="21.75" customHeight="1">
      <c r="A30" s="875" t="s">
        <v>511</v>
      </c>
      <c r="B30" s="665">
        <f>B31+B32</f>
        <v>0</v>
      </c>
      <c r="C30" s="876">
        <f>C31+C32</f>
        <v>24119</v>
      </c>
      <c r="D30" s="876">
        <f>D31+D32</f>
        <v>29903</v>
      </c>
      <c r="E30" s="847">
        <f>D30/C30</f>
        <v>1.239810937435217</v>
      </c>
      <c r="F30" s="876">
        <f>F31+F32</f>
        <v>0</v>
      </c>
      <c r="G30" s="876">
        <f>G31+G32</f>
        <v>990</v>
      </c>
      <c r="H30" s="876">
        <f>H31+H32</f>
        <v>53894</v>
      </c>
      <c r="I30" s="1328">
        <f>H30/G30</f>
        <v>54.438383838383835</v>
      </c>
      <c r="K30" s="344"/>
      <c r="L30" s="302"/>
      <c r="M30" s="337"/>
      <c r="N30" s="337"/>
      <c r="O30" s="337"/>
      <c r="P30" s="337"/>
      <c r="Q30" s="13"/>
      <c r="R30" s="13"/>
      <c r="S30" s="13"/>
    </row>
    <row r="31" spans="1:19" ht="12.75" customHeight="1">
      <c r="A31" s="849" t="s">
        <v>685</v>
      </c>
      <c r="B31" s="664">
        <v>0</v>
      </c>
      <c r="C31" s="850">
        <v>23569</v>
      </c>
      <c r="D31" s="880">
        <v>29353</v>
      </c>
      <c r="E31" s="847">
        <f>D31/C31</f>
        <v>1.2454071025499598</v>
      </c>
      <c r="F31" s="850">
        <v>0</v>
      </c>
      <c r="G31" s="850">
        <v>990</v>
      </c>
      <c r="H31" s="850">
        <v>43680</v>
      </c>
      <c r="I31" s="847">
        <f>H31/G31</f>
        <v>44.121212121212125</v>
      </c>
      <c r="K31" s="345"/>
      <c r="L31" s="302"/>
      <c r="M31" s="335"/>
      <c r="N31" s="336"/>
      <c r="O31" s="335"/>
      <c r="P31" s="335"/>
      <c r="Q31" s="13"/>
      <c r="R31" s="13"/>
      <c r="S31" s="13"/>
    </row>
    <row r="32" spans="1:19" ht="11.25" customHeight="1" thickBot="1">
      <c r="A32" s="849" t="s">
        <v>686</v>
      </c>
      <c r="B32" s="664">
        <v>0</v>
      </c>
      <c r="C32" s="850">
        <v>550</v>
      </c>
      <c r="D32" s="850">
        <v>550</v>
      </c>
      <c r="E32" s="847">
        <f>D32/C32</f>
        <v>1</v>
      </c>
      <c r="F32" s="850">
        <v>0</v>
      </c>
      <c r="G32" s="850"/>
      <c r="H32" s="850">
        <v>10214</v>
      </c>
      <c r="I32" s="1716">
        <v>0</v>
      </c>
      <c r="K32" s="313"/>
      <c r="L32" s="302"/>
      <c r="M32" s="301"/>
      <c r="N32" s="301"/>
      <c r="O32" s="301"/>
      <c r="P32" s="301"/>
      <c r="Q32" s="13"/>
      <c r="R32" s="13"/>
      <c r="S32" s="13"/>
    </row>
    <row r="33" spans="1:19" ht="24" customHeight="1" thickBot="1">
      <c r="A33" s="882" t="s">
        <v>687</v>
      </c>
      <c r="B33" s="666">
        <f>B30</f>
        <v>0</v>
      </c>
      <c r="C33" s="550">
        <f>C30</f>
        <v>24119</v>
      </c>
      <c r="D33" s="877">
        <f>D30</f>
        <v>29903</v>
      </c>
      <c r="E33" s="857">
        <f>D33/C33</f>
        <v>1.239810937435217</v>
      </c>
      <c r="F33" s="666">
        <f>F30</f>
        <v>0</v>
      </c>
      <c r="G33" s="666">
        <f>G30</f>
        <v>990</v>
      </c>
      <c r="H33" s="666">
        <f>H30</f>
        <v>53894</v>
      </c>
      <c r="I33" s="1717">
        <f>H33/G33</f>
        <v>54.438383838383835</v>
      </c>
      <c r="K33" s="344"/>
      <c r="L33" s="303"/>
      <c r="M33" s="337"/>
      <c r="N33" s="337"/>
      <c r="O33" s="337"/>
      <c r="P33" s="337"/>
      <c r="Q33" s="290"/>
      <c r="R33" s="290"/>
      <c r="S33" s="290"/>
    </row>
    <row r="34" spans="1:19" ht="9.75" customHeight="1" thickBot="1">
      <c r="A34" s="883"/>
      <c r="B34" s="884"/>
      <c r="C34" s="885"/>
      <c r="D34" s="886"/>
      <c r="E34" s="853"/>
      <c r="F34" s="550"/>
      <c r="G34" s="550"/>
      <c r="H34" s="550"/>
      <c r="I34" s="857"/>
      <c r="K34" s="344"/>
      <c r="L34" s="302"/>
      <c r="M34" s="337"/>
      <c r="N34" s="337"/>
      <c r="O34" s="337"/>
      <c r="P34" s="337"/>
      <c r="Q34" s="13"/>
      <c r="R34" s="13"/>
      <c r="S34" s="13"/>
    </row>
    <row r="35" spans="1:19" ht="24" customHeight="1" thickBot="1">
      <c r="A35" s="856" t="s">
        <v>512</v>
      </c>
      <c r="B35" s="666">
        <f>B33+B28+B23+B19+B12</f>
        <v>323565</v>
      </c>
      <c r="C35" s="550">
        <f>C33+C28+C23+C19+C12</f>
        <v>358691</v>
      </c>
      <c r="D35" s="877">
        <f>D33+D28+D23+D19+D12</f>
        <v>364498</v>
      </c>
      <c r="E35" s="857">
        <f>D35/C35</f>
        <v>1.0161894220931107</v>
      </c>
      <c r="F35" s="666">
        <f>F33+F28+F23+F19+F12</f>
        <v>1060</v>
      </c>
      <c r="G35" s="666">
        <f>G33+G28+G23+G19+G12</f>
        <v>54954</v>
      </c>
      <c r="H35" s="666">
        <f>H33+H28+H23+H19+H12</f>
        <v>108065</v>
      </c>
      <c r="I35" s="1718">
        <f>H35/G35</f>
        <v>1.966462859846417</v>
      </c>
      <c r="K35" s="313"/>
      <c r="L35" s="302"/>
      <c r="M35" s="301"/>
      <c r="N35" s="301"/>
      <c r="O35" s="301"/>
      <c r="P35" s="301"/>
      <c r="Q35" s="13"/>
      <c r="R35" s="13"/>
      <c r="S35" s="13"/>
    </row>
    <row r="36" spans="1:19" ht="7.5" customHeight="1" thickBot="1">
      <c r="A36" s="882"/>
      <c r="B36" s="887"/>
      <c r="C36" s="888"/>
      <c r="D36" s="886"/>
      <c r="E36" s="853"/>
      <c r="F36" s="550"/>
      <c r="G36" s="550"/>
      <c r="H36" s="550"/>
      <c r="I36" s="857"/>
      <c r="K36" s="313"/>
      <c r="L36" s="302"/>
      <c r="M36" s="301"/>
      <c r="N36" s="301"/>
      <c r="O36" s="301"/>
      <c r="P36" s="301"/>
      <c r="Q36" s="13"/>
      <c r="R36" s="13"/>
      <c r="S36" s="13"/>
    </row>
    <row r="37" spans="1:19" ht="18.75" customHeight="1" thickBot="1">
      <c r="A37" s="889" t="s">
        <v>399</v>
      </c>
      <c r="B37" s="669">
        <f>B38+B39</f>
        <v>0</v>
      </c>
      <c r="C37" s="706">
        <f>C38+C39</f>
        <v>0</v>
      </c>
      <c r="D37" s="890">
        <f>D38+D39</f>
        <v>0</v>
      </c>
      <c r="E37" s="857">
        <v>0</v>
      </c>
      <c r="F37" s="550">
        <f>SUM(F38:F39)</f>
        <v>0</v>
      </c>
      <c r="G37" s="550">
        <f>SUM(G38:G39)</f>
        <v>0</v>
      </c>
      <c r="H37" s="550">
        <f>SUM(H38:H39)</f>
        <v>0</v>
      </c>
      <c r="I37" s="857">
        <v>0</v>
      </c>
      <c r="K37" s="313"/>
      <c r="L37" s="302"/>
      <c r="M37" s="301"/>
      <c r="N37" s="301"/>
      <c r="O37" s="301"/>
      <c r="P37" s="301"/>
      <c r="Q37" s="13"/>
      <c r="R37" s="13"/>
      <c r="S37" s="13"/>
    </row>
    <row r="38" spans="1:19" ht="15.75" customHeight="1">
      <c r="A38" s="891" t="s">
        <v>220</v>
      </c>
      <c r="B38" s="665">
        <v>0</v>
      </c>
      <c r="C38" s="876">
        <v>0</v>
      </c>
      <c r="D38" s="804">
        <v>0</v>
      </c>
      <c r="E38" s="847">
        <v>0</v>
      </c>
      <c r="F38" s="1570">
        <v>0</v>
      </c>
      <c r="G38" s="1570">
        <v>0</v>
      </c>
      <c r="H38" s="1570">
        <v>0</v>
      </c>
      <c r="I38" s="1328">
        <v>0</v>
      </c>
      <c r="K38" s="313"/>
      <c r="L38" s="302"/>
      <c r="M38" s="301"/>
      <c r="N38" s="301"/>
      <c r="O38" s="301"/>
      <c r="P38" s="301"/>
      <c r="Q38" s="13"/>
      <c r="R38" s="13"/>
      <c r="S38" s="13"/>
    </row>
    <row r="39" spans="1:19" ht="17.25" customHeight="1">
      <c r="A39" s="849" t="s">
        <v>221</v>
      </c>
      <c r="B39" s="664">
        <v>0</v>
      </c>
      <c r="C39" s="850">
        <v>0</v>
      </c>
      <c r="D39" s="805">
        <v>0</v>
      </c>
      <c r="E39" s="847">
        <v>0</v>
      </c>
      <c r="F39" s="876">
        <v>0</v>
      </c>
      <c r="G39" s="876">
        <v>0</v>
      </c>
      <c r="H39" s="787">
        <v>0</v>
      </c>
      <c r="I39" s="847">
        <v>0</v>
      </c>
      <c r="K39" s="344"/>
      <c r="L39" s="334"/>
      <c r="M39" s="337"/>
      <c r="N39" s="337"/>
      <c r="O39" s="337"/>
      <c r="P39" s="337"/>
      <c r="Q39" s="13"/>
      <c r="R39" s="13"/>
      <c r="S39" s="13"/>
    </row>
    <row r="40" spans="1:19" ht="11.25" customHeight="1" thickBot="1">
      <c r="A40" s="883"/>
      <c r="B40" s="892"/>
      <c r="C40" s="893"/>
      <c r="D40" s="806"/>
      <c r="E40" s="853"/>
      <c r="F40" s="855"/>
      <c r="G40" s="855"/>
      <c r="H40" s="788"/>
      <c r="I40" s="853"/>
      <c r="K40" s="345"/>
      <c r="L40" s="302"/>
      <c r="M40" s="335"/>
      <c r="N40" s="335"/>
      <c r="O40" s="335"/>
      <c r="P40" s="335"/>
      <c r="Q40" s="13"/>
      <c r="R40" s="13"/>
      <c r="S40" s="13"/>
    </row>
    <row r="41" spans="1:19" s="116" customFormat="1" ht="17.25" customHeight="1" thickBot="1">
      <c r="A41" s="856" t="s">
        <v>513</v>
      </c>
      <c r="B41" s="666">
        <v>2000</v>
      </c>
      <c r="C41" s="550">
        <v>5959</v>
      </c>
      <c r="D41" s="894">
        <v>5959</v>
      </c>
      <c r="E41" s="857">
        <f>D41/C41</f>
        <v>1</v>
      </c>
      <c r="F41" s="550">
        <v>279485</v>
      </c>
      <c r="G41" s="550">
        <v>285889</v>
      </c>
      <c r="H41" s="550">
        <v>238109</v>
      </c>
      <c r="I41" s="857">
        <f>H41/G41</f>
        <v>0.8328721986505252</v>
      </c>
      <c r="K41" s="344"/>
      <c r="L41" s="334"/>
      <c r="M41" s="337"/>
      <c r="N41" s="337"/>
      <c r="O41" s="337"/>
      <c r="P41" s="337"/>
      <c r="Q41" s="13"/>
      <c r="R41" s="13"/>
      <c r="S41" s="13"/>
    </row>
    <row r="42" spans="1:19" ht="9.75" customHeight="1" thickBot="1">
      <c r="A42" s="883"/>
      <c r="B42" s="884"/>
      <c r="C42" s="885"/>
      <c r="D42" s="886"/>
      <c r="E42" s="853"/>
      <c r="F42" s="550"/>
      <c r="G42" s="550"/>
      <c r="H42" s="550"/>
      <c r="I42" s="857"/>
      <c r="K42" s="344"/>
      <c r="L42" s="302"/>
      <c r="M42" s="337"/>
      <c r="N42" s="337"/>
      <c r="O42" s="337"/>
      <c r="P42" s="337"/>
      <c r="Q42" s="13"/>
      <c r="R42" s="13"/>
      <c r="S42" s="13"/>
    </row>
    <row r="43" spans="1:19" ht="25.5" customHeight="1" thickBot="1">
      <c r="A43" s="856" t="s">
        <v>514</v>
      </c>
      <c r="B43" s="666">
        <f>B41+B37+B35</f>
        <v>325565</v>
      </c>
      <c r="C43" s="550">
        <f>C41+C37+C35</f>
        <v>364650</v>
      </c>
      <c r="D43" s="877">
        <f>D41+D37+D35</f>
        <v>370457</v>
      </c>
      <c r="E43" s="857">
        <f>D43/C43</f>
        <v>1.0159248594542711</v>
      </c>
      <c r="F43" s="550">
        <f>F35+F37+F41</f>
        <v>280545</v>
      </c>
      <c r="G43" s="550">
        <f>G35+G37+G41</f>
        <v>340843</v>
      </c>
      <c r="H43" s="550">
        <f>H35+H37+H41</f>
        <v>346174</v>
      </c>
      <c r="I43" s="857">
        <f>H43/G43</f>
        <v>1.0156406321972287</v>
      </c>
      <c r="K43" s="312"/>
      <c r="L43" s="334"/>
      <c r="M43" s="334"/>
      <c r="N43" s="334"/>
      <c r="O43" s="334"/>
      <c r="P43" s="334"/>
      <c r="Q43" s="13"/>
      <c r="R43" s="13"/>
      <c r="S43" s="13"/>
    </row>
    <row r="44" spans="1:19" ht="14.25" customHeight="1">
      <c r="A44" s="895"/>
      <c r="B44" s="896"/>
      <c r="C44" s="896"/>
      <c r="D44" s="896"/>
      <c r="E44" s="932"/>
      <c r="F44" s="897"/>
      <c r="G44" s="897"/>
      <c r="H44" s="1297"/>
      <c r="I44" s="932"/>
      <c r="K44" s="312"/>
      <c r="L44" s="334"/>
      <c r="M44" s="334"/>
      <c r="N44" s="334"/>
      <c r="O44" s="334"/>
      <c r="P44" s="334"/>
      <c r="Q44" s="13"/>
      <c r="R44" s="13"/>
      <c r="S44" s="13"/>
    </row>
    <row r="45" spans="1:10" ht="14.25" customHeight="1">
      <c r="A45" s="760"/>
      <c r="B45" s="760"/>
      <c r="C45" s="760"/>
      <c r="D45" s="832">
        <v>2</v>
      </c>
      <c r="E45" s="170"/>
      <c r="F45" s="170"/>
      <c r="G45" s="2160" t="s">
        <v>506</v>
      </c>
      <c r="H45" s="2160"/>
      <c r="I45" s="170"/>
      <c r="J45" s="13"/>
    </row>
    <row r="46" spans="1:10" ht="15.75">
      <c r="A46" s="2064" t="s">
        <v>1391</v>
      </c>
      <c r="B46" s="2064"/>
      <c r="C46" s="2064"/>
      <c r="D46" s="2064"/>
      <c r="E46" s="2064"/>
      <c r="F46" s="2064"/>
      <c r="G46" s="2064"/>
      <c r="H46" s="2064"/>
      <c r="I46" s="2076"/>
      <c r="J46" s="13"/>
    </row>
    <row r="47" spans="1:10" ht="15.75">
      <c r="A47" s="2064" t="s">
        <v>507</v>
      </c>
      <c r="B47" s="2064"/>
      <c r="C47" s="2064"/>
      <c r="D47" s="2064"/>
      <c r="E47" s="2064"/>
      <c r="F47" s="2064"/>
      <c r="G47" s="2064"/>
      <c r="H47" s="2064"/>
      <c r="I47" s="2076"/>
      <c r="J47" s="13"/>
    </row>
    <row r="48" spans="1:10" ht="13.5" thickBot="1">
      <c r="A48" s="760"/>
      <c r="B48" s="760"/>
      <c r="C48" s="760"/>
      <c r="D48" s="170"/>
      <c r="E48" s="904"/>
      <c r="F48" s="170"/>
      <c r="G48" s="170"/>
      <c r="H48" s="904" t="s">
        <v>313</v>
      </c>
      <c r="I48" s="170"/>
      <c r="J48" s="13"/>
    </row>
    <row r="49" spans="1:10" ht="13.5" customHeight="1" thickBot="1">
      <c r="A49" s="2161" t="s">
        <v>485</v>
      </c>
      <c r="B49" s="2162" t="s">
        <v>145</v>
      </c>
      <c r="C49" s="2079"/>
      <c r="D49" s="2079"/>
      <c r="E49" s="2080"/>
      <c r="F49" s="2162" t="s">
        <v>376</v>
      </c>
      <c r="G49" s="2079"/>
      <c r="H49" s="2079"/>
      <c r="I49" s="2080"/>
      <c r="J49" s="13"/>
    </row>
    <row r="50" spans="1:10" ht="13.5" customHeight="1" thickBot="1">
      <c r="A50" s="2074"/>
      <c r="B50" s="843" t="s">
        <v>228</v>
      </c>
      <c r="C50" s="844" t="s">
        <v>229</v>
      </c>
      <c r="D50" s="842" t="s">
        <v>233</v>
      </c>
      <c r="E50" s="843" t="s">
        <v>234</v>
      </c>
      <c r="F50" s="1288" t="s">
        <v>228</v>
      </c>
      <c r="G50" s="1289" t="s">
        <v>229</v>
      </c>
      <c r="H50" s="1290" t="s">
        <v>233</v>
      </c>
      <c r="I50" s="1288" t="s">
        <v>234</v>
      </c>
      <c r="J50" s="13"/>
    </row>
    <row r="51" spans="1:10" ht="22.5">
      <c r="A51" s="905" t="s">
        <v>515</v>
      </c>
      <c r="B51" s="914">
        <f>F7+B7</f>
        <v>0</v>
      </c>
      <c r="C51" s="914">
        <f>G7+C7</f>
        <v>0</v>
      </c>
      <c r="D51" s="914">
        <f>H7+D7</f>
        <v>107</v>
      </c>
      <c r="E51" s="1281">
        <v>0</v>
      </c>
      <c r="F51" s="728">
        <v>5400</v>
      </c>
      <c r="G51" s="811">
        <v>6615</v>
      </c>
      <c r="H51" s="126">
        <v>6614</v>
      </c>
      <c r="I51" s="1371">
        <f aca="true" t="shared" si="0" ref="I51:I56">H51/G51</f>
        <v>0.999848828420257</v>
      </c>
      <c r="J51" s="13"/>
    </row>
    <row r="52" spans="1:10" ht="12.75">
      <c r="A52" s="901" t="s">
        <v>418</v>
      </c>
      <c r="B52" s="866">
        <f>F8+B8</f>
        <v>25596</v>
      </c>
      <c r="C52" s="866">
        <f aca="true" t="shared" si="1" ref="C52:D55">G8+C8</f>
        <v>27266</v>
      </c>
      <c r="D52" s="866">
        <f t="shared" si="1"/>
        <v>27449</v>
      </c>
      <c r="E52" s="1282">
        <f>D52/C52</f>
        <v>1.0067116555417004</v>
      </c>
      <c r="F52" s="493">
        <v>9600</v>
      </c>
      <c r="G52" s="443">
        <v>12187</v>
      </c>
      <c r="H52" s="125">
        <v>11230</v>
      </c>
      <c r="I52" s="1372">
        <f t="shared" si="0"/>
        <v>0.9214737014851891</v>
      </c>
      <c r="J52" s="13"/>
    </row>
    <row r="53" spans="1:10" ht="22.5">
      <c r="A53" s="901" t="s">
        <v>516</v>
      </c>
      <c r="B53" s="866">
        <f>F9+B9</f>
        <v>0</v>
      </c>
      <c r="C53" s="866">
        <f t="shared" si="1"/>
        <v>0</v>
      </c>
      <c r="D53" s="866">
        <f t="shared" si="1"/>
        <v>0</v>
      </c>
      <c r="E53" s="1283">
        <v>0</v>
      </c>
      <c r="F53" s="493">
        <v>3000</v>
      </c>
      <c r="G53" s="443">
        <v>46232</v>
      </c>
      <c r="H53" s="125">
        <v>73371</v>
      </c>
      <c r="I53" s="1833">
        <f t="shared" si="0"/>
        <v>1.5870176501124762</v>
      </c>
      <c r="J53" s="13"/>
    </row>
    <row r="54" spans="1:10" ht="12.75">
      <c r="A54" s="900" t="s">
        <v>420</v>
      </c>
      <c r="B54" s="866">
        <f>F10+B10</f>
        <v>410</v>
      </c>
      <c r="C54" s="866">
        <f t="shared" si="1"/>
        <v>540</v>
      </c>
      <c r="D54" s="866">
        <f t="shared" si="1"/>
        <v>540</v>
      </c>
      <c r="E54" s="1282">
        <f>D54/C54</f>
        <v>1</v>
      </c>
      <c r="F54" s="493">
        <v>1600</v>
      </c>
      <c r="G54" s="443">
        <v>1668</v>
      </c>
      <c r="H54" s="125">
        <v>7704</v>
      </c>
      <c r="I54" s="1719">
        <f t="shared" si="0"/>
        <v>4.618705035971223</v>
      </c>
      <c r="J54" s="13"/>
    </row>
    <row r="55" spans="1:10" ht="23.25" thickBot="1">
      <c r="A55" s="907" t="s">
        <v>682</v>
      </c>
      <c r="B55" s="866">
        <f>F11+B11</f>
        <v>60</v>
      </c>
      <c r="C55" s="866">
        <f t="shared" si="1"/>
        <v>60</v>
      </c>
      <c r="D55" s="866">
        <f t="shared" si="1"/>
        <v>0</v>
      </c>
      <c r="E55" s="1283">
        <f>D55/C55</f>
        <v>0</v>
      </c>
      <c r="F55" s="447">
        <f>'2.a-d.sz. melléklet'!B59</f>
        <v>0</v>
      </c>
      <c r="G55" s="447">
        <f>'2.a-d.sz. melléklet'!C59</f>
        <v>1325</v>
      </c>
      <c r="H55" s="447">
        <f>'2.a-d.sz. melléklet'!D59</f>
        <v>1325</v>
      </c>
      <c r="I55" s="1719">
        <f t="shared" si="0"/>
        <v>1</v>
      </c>
      <c r="J55" s="13"/>
    </row>
    <row r="56" spans="1:10" ht="22.5" thickBot="1">
      <c r="A56" s="908" t="s">
        <v>508</v>
      </c>
      <c r="B56" s="918">
        <f>B51+B52+B53+B54+B55</f>
        <v>26066</v>
      </c>
      <c r="C56" s="918">
        <f>C51+C52+C53+C54+C55</f>
        <v>27866</v>
      </c>
      <c r="D56" s="918">
        <f>D51+D52+D53+D54+D55</f>
        <v>28096</v>
      </c>
      <c r="E56" s="1284">
        <f>D56/C56</f>
        <v>1.008253785975741</v>
      </c>
      <c r="F56" s="505">
        <f>SUM(F51:F55)</f>
        <v>19600</v>
      </c>
      <c r="G56" s="445">
        <f>SUM(G51:G55)</f>
        <v>68027</v>
      </c>
      <c r="H56" s="445">
        <f>SUM(H51:H55)</f>
        <v>100244</v>
      </c>
      <c r="I56" s="1331">
        <f t="shared" si="0"/>
        <v>1.4735913681332413</v>
      </c>
      <c r="J56" s="13"/>
    </row>
    <row r="57" spans="1:10" ht="12.75">
      <c r="A57" s="913"/>
      <c r="B57" s="914"/>
      <c r="C57" s="915"/>
      <c r="D57" s="916"/>
      <c r="E57" s="1369"/>
      <c r="F57" s="583"/>
      <c r="G57" s="811"/>
      <c r="H57" s="799"/>
      <c r="I57" s="1374"/>
      <c r="J57" s="13"/>
    </row>
    <row r="58" spans="1:10" ht="24" customHeight="1">
      <c r="A58" s="851" t="s">
        <v>693</v>
      </c>
      <c r="B58" s="866">
        <f>F14+B14</f>
        <v>298559</v>
      </c>
      <c r="C58" s="866">
        <f aca="true" t="shared" si="2" ref="C58:D62">G14+C14</f>
        <v>300720</v>
      </c>
      <c r="D58" s="866">
        <f t="shared" si="2"/>
        <v>300720</v>
      </c>
      <c r="E58" s="1300">
        <f aca="true" t="shared" si="3" ref="E58:E67">D58/C58</f>
        <v>1</v>
      </c>
      <c r="F58" s="813">
        <f>'2.f-h.sz. melléklet'!B62</f>
        <v>91848</v>
      </c>
      <c r="G58" s="443">
        <f>'2.f-h.sz. melléklet'!C90</f>
        <v>205424</v>
      </c>
      <c r="H58" s="1594">
        <f>'2.f-h.sz. melléklet'!D90</f>
        <v>192394</v>
      </c>
      <c r="I58" s="1372">
        <f>H58/G58</f>
        <v>0.9365702157488901</v>
      </c>
      <c r="J58" s="13"/>
    </row>
    <row r="59" spans="1:10" ht="12.75">
      <c r="A59" s="849" t="s">
        <v>217</v>
      </c>
      <c r="B59" s="866">
        <f>F15+B15</f>
        <v>298559</v>
      </c>
      <c r="C59" s="866">
        <f t="shared" si="2"/>
        <v>292558</v>
      </c>
      <c r="D59" s="866">
        <f t="shared" si="2"/>
        <v>292558</v>
      </c>
      <c r="E59" s="1300">
        <f t="shared" si="3"/>
        <v>1</v>
      </c>
      <c r="F59" s="813">
        <f>'2.f-h.sz. melléklet'!B66</f>
        <v>1501</v>
      </c>
      <c r="G59" s="443">
        <f>'2.f-h.sz. melléklet'!C66</f>
        <v>1501</v>
      </c>
      <c r="H59" s="1594">
        <f>'2.f-h.sz. melléklet'!D66</f>
        <v>1501</v>
      </c>
      <c r="I59" s="1372">
        <f>H59/G59</f>
        <v>1</v>
      </c>
      <c r="J59" s="13"/>
    </row>
    <row r="60" spans="1:10" ht="22.5">
      <c r="A60" s="849" t="s">
        <v>692</v>
      </c>
      <c r="B60" s="866">
        <f>F16+B16</f>
        <v>0</v>
      </c>
      <c r="C60" s="866">
        <f t="shared" si="2"/>
        <v>0</v>
      </c>
      <c r="D60" s="866">
        <f t="shared" si="2"/>
        <v>0</v>
      </c>
      <c r="E60" s="1370">
        <v>0</v>
      </c>
      <c r="F60" s="241">
        <f>'2.f-h.sz. melléklet'!B128</f>
        <v>186418</v>
      </c>
      <c r="G60" s="125">
        <f>'2.f-h.sz. melléklet'!C128+'2.f-h.sz. melléklet'!C141</f>
        <v>80475</v>
      </c>
      <c r="H60" s="125">
        <f>'2.f-h.sz. melléklet'!D128+'2.f-h.sz. melléklet'!D141</f>
        <v>80476</v>
      </c>
      <c r="I60" s="1372">
        <f>H60/G60</f>
        <v>1.0000124262193228</v>
      </c>
      <c r="J60" s="13"/>
    </row>
    <row r="61" spans="1:10" ht="13.5" thickBot="1">
      <c r="A61" s="852" t="s">
        <v>217</v>
      </c>
      <c r="B61" s="917">
        <f>F17+B17</f>
        <v>0</v>
      </c>
      <c r="C61" s="917">
        <f t="shared" si="2"/>
        <v>0</v>
      </c>
      <c r="D61" s="917">
        <f t="shared" si="2"/>
        <v>0</v>
      </c>
      <c r="E61" s="1540">
        <v>0</v>
      </c>
      <c r="F61" s="783">
        <v>0</v>
      </c>
      <c r="G61" s="1595">
        <v>0</v>
      </c>
      <c r="H61" s="1342">
        <v>0</v>
      </c>
      <c r="I61" s="1230">
        <v>0</v>
      </c>
      <c r="J61" s="13"/>
    </row>
    <row r="62" spans="1:10" ht="13.5" thickBot="1">
      <c r="A62" s="1545" t="s">
        <v>980</v>
      </c>
      <c r="B62" s="1546">
        <f>F18+B18</f>
        <v>0</v>
      </c>
      <c r="C62" s="1546">
        <f t="shared" si="2"/>
        <v>58688</v>
      </c>
      <c r="D62" s="1546">
        <f t="shared" si="2"/>
        <v>58688</v>
      </c>
      <c r="E62" s="1547">
        <v>0</v>
      </c>
      <c r="F62" s="824">
        <v>0</v>
      </c>
      <c r="G62" s="1351">
        <v>0</v>
      </c>
      <c r="H62" s="128">
        <v>75444</v>
      </c>
      <c r="I62" s="1548">
        <v>0</v>
      </c>
      <c r="J62" s="13"/>
    </row>
    <row r="63" spans="1:10" ht="26.25" customHeight="1" thickBot="1">
      <c r="A63" s="882" t="s">
        <v>483</v>
      </c>
      <c r="B63" s="921">
        <f>B58+B60</f>
        <v>298559</v>
      </c>
      <c r="C63" s="1338">
        <f>C58+C60</f>
        <v>300720</v>
      </c>
      <c r="D63" s="1541">
        <f>D58+D60</f>
        <v>300720</v>
      </c>
      <c r="E63" s="1542">
        <f t="shared" si="3"/>
        <v>1</v>
      </c>
      <c r="F63" s="1543">
        <f>F58+F60+F62</f>
        <v>278266</v>
      </c>
      <c r="G63" s="454">
        <f>G58+G60+G62</f>
        <v>285899</v>
      </c>
      <c r="H63" s="454">
        <f>H58+H60+H62</f>
        <v>348314</v>
      </c>
      <c r="I63" s="2023">
        <f>H63/G63</f>
        <v>1.218311361704658</v>
      </c>
      <c r="J63" s="13"/>
    </row>
    <row r="64" spans="1:10" ht="13.5" customHeight="1">
      <c r="A64" s="909"/>
      <c r="B64" s="914"/>
      <c r="C64" s="915"/>
      <c r="D64" s="916"/>
      <c r="E64" s="1281"/>
      <c r="F64" s="173"/>
      <c r="G64" s="441"/>
      <c r="H64" s="787"/>
      <c r="I64" s="1374"/>
      <c r="J64" s="13"/>
    </row>
    <row r="65" spans="1:10" ht="20.25" customHeight="1">
      <c r="A65" s="901" t="s">
        <v>509</v>
      </c>
      <c r="B65" s="866">
        <f aca="true" t="shared" si="4" ref="B65:D66">F21+B21</f>
        <v>0</v>
      </c>
      <c r="C65" s="866">
        <f t="shared" si="4"/>
        <v>950</v>
      </c>
      <c r="D65" s="866">
        <f t="shared" si="4"/>
        <v>950</v>
      </c>
      <c r="E65" s="1282">
        <f t="shared" si="3"/>
        <v>1</v>
      </c>
      <c r="F65" s="493">
        <f>'2.i-j.sz. mell.'!B17+'2.i-j.sz. mell.'!B18</f>
        <v>0</v>
      </c>
      <c r="G65" s="125">
        <f>'2.i-j.sz. mell.'!C17+'2.i-j.sz. mell.'!C18+'2.i-j.sz. mell.'!C16</f>
        <v>3103</v>
      </c>
      <c r="H65" s="125">
        <f>'2.i-j.sz. mell.'!D17+'2.i-j.sz. mell.'!D18+'2.i-j.sz. mell.'!D16</f>
        <v>3103</v>
      </c>
      <c r="I65" s="1372">
        <f>H65/G65</f>
        <v>1</v>
      </c>
      <c r="J65" s="13"/>
    </row>
    <row r="66" spans="1:10" ht="23.25" thickBot="1">
      <c r="A66" s="849" t="s">
        <v>694</v>
      </c>
      <c r="B66" s="866">
        <f t="shared" si="4"/>
        <v>0</v>
      </c>
      <c r="C66" s="866">
        <f t="shared" si="4"/>
        <v>312</v>
      </c>
      <c r="D66" s="866">
        <f t="shared" si="4"/>
        <v>312</v>
      </c>
      <c r="E66" s="1282">
        <f t="shared" si="3"/>
        <v>1</v>
      </c>
      <c r="F66" s="496">
        <f>'2.i-j.sz. mell.'!B73</f>
        <v>0</v>
      </c>
      <c r="G66" s="447">
        <f>'2.i-j.sz. mell.'!C72</f>
        <v>82</v>
      </c>
      <c r="H66" s="447">
        <f>'2.i-j.sz. mell.'!D72</f>
        <v>82</v>
      </c>
      <c r="I66" s="1372">
        <f>H66/G66</f>
        <v>1</v>
      </c>
      <c r="J66" s="13"/>
    </row>
    <row r="67" spans="1:10" ht="22.5" thickBot="1">
      <c r="A67" s="908" t="s">
        <v>510</v>
      </c>
      <c r="B67" s="925">
        <f>B65+B66</f>
        <v>0</v>
      </c>
      <c r="C67" s="926">
        <f>C65+C66</f>
        <v>1262</v>
      </c>
      <c r="D67" s="927">
        <f>D65+D66</f>
        <v>1262</v>
      </c>
      <c r="E67" s="1285">
        <f t="shared" si="3"/>
        <v>1</v>
      </c>
      <c r="F67" s="505">
        <f>SUM(F65:F66)</f>
        <v>0</v>
      </c>
      <c r="G67" s="445">
        <f>SUM(G65:G66)</f>
        <v>3185</v>
      </c>
      <c r="H67" s="445">
        <f>SUM(H65:H66)</f>
        <v>3185</v>
      </c>
      <c r="I67" s="1365">
        <v>0</v>
      </c>
      <c r="J67" s="13"/>
    </row>
    <row r="68" spans="1:10" ht="12.75">
      <c r="A68" s="875" t="s">
        <v>219</v>
      </c>
      <c r="B68" s="924">
        <f>F25+B25</f>
        <v>0</v>
      </c>
      <c r="C68" s="924">
        <f>G25+C25</f>
        <v>0</v>
      </c>
      <c r="D68" s="924">
        <f>H25+D25</f>
        <v>0</v>
      </c>
      <c r="E68" s="1286">
        <v>0</v>
      </c>
      <c r="F68" s="491">
        <f>'2.m-n.sz. melléklet'!B21</f>
        <v>0</v>
      </c>
      <c r="G68" s="127">
        <f>'2.m-n.sz. melléklet'!C21</f>
        <v>0</v>
      </c>
      <c r="H68" s="127">
        <f>'2.m-n.sz. melléklet'!D21</f>
        <v>176</v>
      </c>
      <c r="I68" s="1374">
        <v>0</v>
      </c>
      <c r="J68" s="13"/>
    </row>
    <row r="69" spans="1:10" ht="12.75" customHeight="1">
      <c r="A69" s="875" t="s">
        <v>181</v>
      </c>
      <c r="B69" s="866">
        <v>0</v>
      </c>
      <c r="C69" s="866">
        <v>0</v>
      </c>
      <c r="D69" s="865">
        <v>0</v>
      </c>
      <c r="E69" s="1282">
        <v>0</v>
      </c>
      <c r="F69" s="493">
        <f>'2.m-n.sz. melléklet'!B44</f>
        <v>4500</v>
      </c>
      <c r="G69" s="125">
        <f>'2.m-n.sz. melléklet'!C44</f>
        <v>4500</v>
      </c>
      <c r="H69" s="125">
        <f>'2.m-n.sz. melléklet'!D44</f>
        <v>3648</v>
      </c>
      <c r="I69" s="1374">
        <f>H69/G69</f>
        <v>0.8106666666666666</v>
      </c>
      <c r="J69" s="13"/>
    </row>
    <row r="70" spans="1:10" ht="13.5" thickBot="1">
      <c r="A70" s="875" t="s">
        <v>173</v>
      </c>
      <c r="B70" s="924">
        <f>F27+B27</f>
        <v>0</v>
      </c>
      <c r="C70" s="924">
        <f>G27+C27</f>
        <v>0</v>
      </c>
      <c r="D70" s="924">
        <f>H27+D27</f>
        <v>0</v>
      </c>
      <c r="E70" s="1287">
        <v>0</v>
      </c>
      <c r="F70" s="621">
        <f>'2.i-j.sz. mell.'!B58</f>
        <v>276000</v>
      </c>
      <c r="G70" s="621">
        <v>275827</v>
      </c>
      <c r="H70" s="124">
        <f>'2.i-j.sz. mell.'!D58</f>
        <v>811</v>
      </c>
      <c r="I70" s="1373">
        <v>0</v>
      </c>
      <c r="J70" s="13"/>
    </row>
    <row r="71" spans="1:10" ht="33" thickBot="1">
      <c r="A71" s="856" t="s">
        <v>683</v>
      </c>
      <c r="B71" s="925">
        <f>B68+B70</f>
        <v>0</v>
      </c>
      <c r="C71" s="926">
        <f>C68+C70</f>
        <v>0</v>
      </c>
      <c r="D71" s="927">
        <f>D68+D70</f>
        <v>0</v>
      </c>
      <c r="E71" s="1285">
        <v>0</v>
      </c>
      <c r="F71" s="505">
        <f>SUM(F68:F70)</f>
        <v>280500</v>
      </c>
      <c r="G71" s="445">
        <f>SUM(G68:G70)</f>
        <v>280327</v>
      </c>
      <c r="H71" s="445">
        <f>SUM(H68:H70)</f>
        <v>4635</v>
      </c>
      <c r="I71" s="810">
        <f>H71/G71</f>
        <v>0.016534261772858126</v>
      </c>
      <c r="J71" s="13"/>
    </row>
    <row r="72" spans="1:10" ht="11.25" customHeight="1">
      <c r="A72" s="1294"/>
      <c r="B72" s="1295"/>
      <c r="C72" s="929"/>
      <c r="D72" s="930"/>
      <c r="E72" s="1296"/>
      <c r="F72" s="173"/>
      <c r="G72" s="441"/>
      <c r="H72" s="787"/>
      <c r="I72" s="1374"/>
      <c r="J72" s="13"/>
    </row>
    <row r="73" spans="1:10" ht="12.75">
      <c r="A73" s="875" t="s">
        <v>222</v>
      </c>
      <c r="B73" s="924">
        <f>F30+B30</f>
        <v>0</v>
      </c>
      <c r="C73" s="924">
        <f aca="true" t="shared" si="5" ref="C73:D75">G30+C30</f>
        <v>25109</v>
      </c>
      <c r="D73" s="924">
        <f t="shared" si="5"/>
        <v>83797</v>
      </c>
      <c r="E73" s="1286">
        <f>D73/C73</f>
        <v>3.337329244494006</v>
      </c>
      <c r="F73" s="1366">
        <f>F74+F75</f>
        <v>0</v>
      </c>
      <c r="G73" s="443">
        <f>G74+G75</f>
        <v>113371</v>
      </c>
      <c r="H73" s="443">
        <f>H74+H75</f>
        <v>3113743</v>
      </c>
      <c r="I73" s="1300">
        <f>H73/G73</f>
        <v>27.465074842772843</v>
      </c>
      <c r="J73" s="13"/>
    </row>
    <row r="74" spans="1:10" ht="12.75" customHeight="1">
      <c r="A74" s="875" t="s">
        <v>685</v>
      </c>
      <c r="B74" s="924">
        <f>F31+B31</f>
        <v>0</v>
      </c>
      <c r="C74" s="924">
        <f t="shared" si="5"/>
        <v>24559</v>
      </c>
      <c r="D74" s="924">
        <f t="shared" si="5"/>
        <v>73033</v>
      </c>
      <c r="E74" s="1282">
        <f>D74/C74</f>
        <v>2.9737774339346066</v>
      </c>
      <c r="F74" s="493">
        <v>0</v>
      </c>
      <c r="G74" s="443">
        <v>113371</v>
      </c>
      <c r="H74" s="125">
        <v>113395</v>
      </c>
      <c r="I74" s="1300">
        <f>H74/G74</f>
        <v>1.000211694348643</v>
      </c>
      <c r="J74" s="13"/>
    </row>
    <row r="75" spans="1:10" ht="13.5" thickBot="1">
      <c r="A75" s="849" t="s">
        <v>686</v>
      </c>
      <c r="B75" s="924">
        <f>F32+B32</f>
        <v>0</v>
      </c>
      <c r="C75" s="924">
        <f t="shared" si="5"/>
        <v>550</v>
      </c>
      <c r="D75" s="924">
        <f t="shared" si="5"/>
        <v>10764</v>
      </c>
      <c r="E75" s="2022">
        <f>D75/C75</f>
        <v>19.57090909090909</v>
      </c>
      <c r="F75" s="493">
        <v>0</v>
      </c>
      <c r="G75" s="443">
        <v>0</v>
      </c>
      <c r="H75" s="125">
        <v>3000348</v>
      </c>
      <c r="I75" s="1372">
        <v>0</v>
      </c>
      <c r="J75" s="13"/>
    </row>
    <row r="76" spans="1:10" ht="22.5" thickBot="1">
      <c r="A76" s="912" t="s">
        <v>687</v>
      </c>
      <c r="B76" s="918">
        <f>B73</f>
        <v>0</v>
      </c>
      <c r="C76" s="922">
        <f>C73</f>
        <v>25109</v>
      </c>
      <c r="D76" s="923">
        <f>D73</f>
        <v>83797</v>
      </c>
      <c r="E76" s="1284">
        <f>D76/C76</f>
        <v>3.337329244494006</v>
      </c>
      <c r="F76" s="668">
        <f>F73</f>
        <v>0</v>
      </c>
      <c r="G76" s="128">
        <f>G73</f>
        <v>113371</v>
      </c>
      <c r="H76" s="128">
        <f>H73</f>
        <v>3113743</v>
      </c>
      <c r="I76" s="1331">
        <v>0</v>
      </c>
      <c r="J76" s="13"/>
    </row>
    <row r="77" spans="1:10" ht="10.5" customHeight="1" thickBot="1">
      <c r="A77" s="849"/>
      <c r="B77" s="914"/>
      <c r="C77" s="929"/>
      <c r="D77" s="930"/>
      <c r="E77" s="1281"/>
      <c r="F77" s="782"/>
      <c r="G77" s="452"/>
      <c r="H77" s="785"/>
      <c r="I77" s="1373"/>
      <c r="J77" s="13"/>
    </row>
    <row r="78" spans="1:10" ht="22.5" customHeight="1" thickBot="1">
      <c r="A78" s="908" t="s">
        <v>512</v>
      </c>
      <c r="B78" s="918">
        <f>B76+B71+B67+B63+B56</f>
        <v>324625</v>
      </c>
      <c r="C78" s="922">
        <f>C76+C71+C67+C63+C56</f>
        <v>354957</v>
      </c>
      <c r="D78" s="923">
        <f>D76+D71+D67+D63+D56</f>
        <v>413875</v>
      </c>
      <c r="E78" s="1284">
        <f>D78/C78</f>
        <v>1.1659863025662263</v>
      </c>
      <c r="F78" s="1367">
        <f>F76+F71+F67+F63+F56</f>
        <v>578366</v>
      </c>
      <c r="G78" s="448">
        <f>G76+G71+G67+G63+G56</f>
        <v>750809</v>
      </c>
      <c r="H78" s="925">
        <f>H76+H71+H67+H63+H56</f>
        <v>3570121</v>
      </c>
      <c r="I78" s="1365">
        <f>H78/G78</f>
        <v>4.755032238558675</v>
      </c>
      <c r="J78" s="13"/>
    </row>
    <row r="79" spans="1:10" ht="9" customHeight="1" thickBot="1">
      <c r="A79" s="912"/>
      <c r="B79" s="914"/>
      <c r="C79" s="929"/>
      <c r="D79" s="930"/>
      <c r="E79" s="1281"/>
      <c r="F79" s="782"/>
      <c r="G79" s="452"/>
      <c r="H79" s="785"/>
      <c r="I79" s="1373"/>
      <c r="J79" s="13"/>
    </row>
    <row r="80" spans="1:10" ht="15" customHeight="1" thickBot="1">
      <c r="A80" s="889" t="s">
        <v>399</v>
      </c>
      <c r="B80" s="914">
        <f>B81+B82</f>
        <v>0</v>
      </c>
      <c r="C80" s="915">
        <f>C81+C82</f>
        <v>0</v>
      </c>
      <c r="D80" s="916">
        <f>D81+D82</f>
        <v>0</v>
      </c>
      <c r="E80" s="1284">
        <v>0</v>
      </c>
      <c r="F80" s="505">
        <f>F81+F82</f>
        <v>259207.8629999999</v>
      </c>
      <c r="G80" s="1596">
        <f>G81+G82</f>
        <v>253754.8629999999</v>
      </c>
      <c r="H80" s="445">
        <f>H81+H82</f>
        <v>26348</v>
      </c>
      <c r="I80" s="810">
        <f>H80/G80</f>
        <v>0.10383249285748668</v>
      </c>
      <c r="J80" s="13"/>
    </row>
    <row r="81" spans="1:10" ht="12.75">
      <c r="A81" s="891" t="s">
        <v>223</v>
      </c>
      <c r="B81" s="1295">
        <f aca="true" t="shared" si="6" ref="B81:D82">F38+B38</f>
        <v>0</v>
      </c>
      <c r="C81" s="1295">
        <f t="shared" si="6"/>
        <v>0</v>
      </c>
      <c r="D81" s="1295">
        <f t="shared" si="6"/>
        <v>0</v>
      </c>
      <c r="E81" s="1549">
        <v>0</v>
      </c>
      <c r="F81" s="728">
        <f>'7.sz. melléklet'!B27</f>
        <v>228808.8629999999</v>
      </c>
      <c r="G81" s="728">
        <f>'7.sz. melléklet'!C27</f>
        <v>227406.8629999999</v>
      </c>
      <c r="H81" s="728">
        <f>'7.sz. melléklet'!D27</f>
        <v>0</v>
      </c>
      <c r="I81" s="1371">
        <f>H81/G81</f>
        <v>0</v>
      </c>
      <c r="J81" s="13"/>
    </row>
    <row r="82" spans="1:10" ht="13.5" customHeight="1">
      <c r="A82" s="849" t="s">
        <v>221</v>
      </c>
      <c r="B82" s="924">
        <f t="shared" si="6"/>
        <v>0</v>
      </c>
      <c r="C82" s="924">
        <f t="shared" si="6"/>
        <v>0</v>
      </c>
      <c r="D82" s="924">
        <f t="shared" si="6"/>
        <v>0</v>
      </c>
      <c r="E82" s="1286">
        <v>0</v>
      </c>
      <c r="F82" s="491">
        <f>'7.sz. melléklet'!B56</f>
        <v>30399</v>
      </c>
      <c r="G82" s="491">
        <f>'7.sz. melléklet'!C56</f>
        <v>26348</v>
      </c>
      <c r="H82" s="491">
        <f>'7.sz. melléklet'!D56</f>
        <v>26348</v>
      </c>
      <c r="I82" s="1374">
        <f>H82/G82</f>
        <v>1</v>
      </c>
      <c r="J82" s="13"/>
    </row>
    <row r="83" spans="1:10" ht="17.25" customHeight="1" thickBot="1">
      <c r="A83" s="883"/>
      <c r="B83" s="871"/>
      <c r="C83" s="928"/>
      <c r="D83" s="931"/>
      <c r="E83" s="1283"/>
      <c r="F83" s="744"/>
      <c r="G83" s="461"/>
      <c r="H83" s="788"/>
      <c r="I83" s="1373"/>
      <c r="J83" s="13"/>
    </row>
    <row r="84" spans="1:10" ht="16.5" thickBot="1">
      <c r="A84" s="908" t="s">
        <v>513</v>
      </c>
      <c r="B84" s="925">
        <f>B41+F41</f>
        <v>281485</v>
      </c>
      <c r="C84" s="925">
        <f>C41+G41</f>
        <v>291848</v>
      </c>
      <c r="D84" s="925">
        <f>D41+H41</f>
        <v>244068</v>
      </c>
      <c r="E84" s="1284">
        <f>D84/C84</f>
        <v>0.8362846413201392</v>
      </c>
      <c r="F84" s="822"/>
      <c r="G84" s="1368"/>
      <c r="H84" s="823"/>
      <c r="I84" s="810"/>
      <c r="J84" s="13"/>
    </row>
    <row r="85" spans="1:10" ht="13.5" thickBot="1">
      <c r="A85" s="913"/>
      <c r="B85" s="914"/>
      <c r="C85" s="929"/>
      <c r="D85" s="930"/>
      <c r="E85" s="1281"/>
      <c r="F85" s="782"/>
      <c r="G85" s="452"/>
      <c r="H85" s="785"/>
      <c r="I85" s="1373"/>
      <c r="J85" s="13"/>
    </row>
    <row r="86" spans="1:10" ht="25.5" customHeight="1" thickBot="1">
      <c r="A86" s="908" t="s">
        <v>514</v>
      </c>
      <c r="B86" s="925">
        <f>B78+B80+B84</f>
        <v>606110</v>
      </c>
      <c r="C86" s="926">
        <f>C78+C80+C84</f>
        <v>646805</v>
      </c>
      <c r="D86" s="927">
        <f>D78+D80+D84</f>
        <v>657943</v>
      </c>
      <c r="E86" s="1285">
        <f>D86/C86</f>
        <v>1.0172200276744923</v>
      </c>
      <c r="F86" s="666">
        <f>F78+F80+F84</f>
        <v>837573.8629999999</v>
      </c>
      <c r="G86" s="550">
        <f>G78+G80+G84</f>
        <v>1004563.8629999999</v>
      </c>
      <c r="H86" s="550">
        <f>H78+H80+H84</f>
        <v>3596469</v>
      </c>
      <c r="I86" s="1331">
        <f>H86/G86</f>
        <v>3.5801297781702113</v>
      </c>
      <c r="J86" s="13"/>
    </row>
    <row r="87" spans="1:10" ht="15.75" customHeight="1">
      <c r="A87" s="760"/>
      <c r="B87" s="760"/>
      <c r="C87" s="760"/>
      <c r="D87" s="832">
        <v>3</v>
      </c>
      <c r="E87" s="170"/>
      <c r="F87" s="170"/>
      <c r="G87" s="2160" t="s">
        <v>506</v>
      </c>
      <c r="H87" s="2160"/>
      <c r="I87" s="170"/>
      <c r="J87" s="13"/>
    </row>
    <row r="88" spans="1:9" ht="12.75" customHeight="1">
      <c r="A88" s="2064" t="s">
        <v>1391</v>
      </c>
      <c r="B88" s="2064"/>
      <c r="C88" s="2064"/>
      <c r="D88" s="2064"/>
      <c r="E88" s="2064"/>
      <c r="F88" s="2064"/>
      <c r="G88" s="2064"/>
      <c r="H88" s="2064"/>
      <c r="I88" s="2076"/>
    </row>
    <row r="89" spans="1:9" ht="15.75">
      <c r="A89" s="2064" t="s">
        <v>507</v>
      </c>
      <c r="B89" s="2064"/>
      <c r="C89" s="2064"/>
      <c r="D89" s="2064"/>
      <c r="E89" s="2064"/>
      <c r="F89" s="2064"/>
      <c r="G89" s="2064"/>
      <c r="H89" s="2064"/>
      <c r="I89" s="2076"/>
    </row>
    <row r="90" spans="1:9" ht="13.5" thickBot="1">
      <c r="A90" s="760"/>
      <c r="B90" s="760"/>
      <c r="C90" s="760"/>
      <c r="D90" s="170"/>
      <c r="E90" s="904"/>
      <c r="F90" s="170"/>
      <c r="G90" s="170"/>
      <c r="H90" s="904" t="s">
        <v>313</v>
      </c>
      <c r="I90" s="170"/>
    </row>
    <row r="91" spans="1:9" ht="13.5" thickBot="1">
      <c r="A91" s="2161" t="s">
        <v>485</v>
      </c>
      <c r="B91" s="2162" t="s">
        <v>451</v>
      </c>
      <c r="C91" s="2079"/>
      <c r="D91" s="2079"/>
      <c r="E91" s="2080"/>
      <c r="F91" s="2162" t="s">
        <v>455</v>
      </c>
      <c r="G91" s="2079"/>
      <c r="H91" s="2079"/>
      <c r="I91" s="2080"/>
    </row>
    <row r="92" spans="1:9" ht="21.75" thickBot="1">
      <c r="A92" s="2074"/>
      <c r="B92" s="843" t="s">
        <v>228</v>
      </c>
      <c r="C92" s="844" t="s">
        <v>229</v>
      </c>
      <c r="D92" s="842" t="s">
        <v>233</v>
      </c>
      <c r="E92" s="843" t="s">
        <v>234</v>
      </c>
      <c r="F92" s="1288" t="s">
        <v>228</v>
      </c>
      <c r="G92" s="1289" t="s">
        <v>229</v>
      </c>
      <c r="H92" s="1290" t="s">
        <v>233</v>
      </c>
      <c r="I92" s="1288" t="s">
        <v>234</v>
      </c>
    </row>
    <row r="93" spans="1:9" ht="22.5" customHeight="1">
      <c r="A93" s="905" t="s">
        <v>515</v>
      </c>
      <c r="B93" s="1295">
        <f>'2.l.sz. melléklet'!F187</f>
        <v>0</v>
      </c>
      <c r="C93" s="1295">
        <f>'2.l.sz. melléklet'!G187</f>
        <v>0</v>
      </c>
      <c r="D93" s="1295">
        <f>'2.l.sz. melléklet'!H187</f>
        <v>0</v>
      </c>
      <c r="E93" s="1296">
        <v>0</v>
      </c>
      <c r="F93" s="1302">
        <f aca="true" t="shared" si="7" ref="F93:H97">B93+F51</f>
        <v>5400</v>
      </c>
      <c r="G93" s="1302">
        <f t="shared" si="7"/>
        <v>6615</v>
      </c>
      <c r="H93" s="623">
        <f t="shared" si="7"/>
        <v>6614</v>
      </c>
      <c r="I93" s="1380">
        <f aca="true" t="shared" si="8" ref="I93:I98">H93/G93</f>
        <v>0.999848828420257</v>
      </c>
    </row>
    <row r="94" spans="1:9" ht="12.75" customHeight="1">
      <c r="A94" s="901" t="s">
        <v>418</v>
      </c>
      <c r="B94" s="866">
        <f>'2.l.sz. melléklet'!F188</f>
        <v>165503</v>
      </c>
      <c r="C94" s="866">
        <f>'2.l.sz. melléklet'!G188</f>
        <v>147320</v>
      </c>
      <c r="D94" s="866">
        <f>'2.l.sz. melléklet'!H188</f>
        <v>142940</v>
      </c>
      <c r="E94" s="1300">
        <f>D94/C94</f>
        <v>0.9702688026065708</v>
      </c>
      <c r="F94" s="125">
        <f t="shared" si="7"/>
        <v>175103</v>
      </c>
      <c r="G94" s="1304">
        <f t="shared" si="7"/>
        <v>159507</v>
      </c>
      <c r="H94" s="493">
        <f t="shared" si="7"/>
        <v>154170</v>
      </c>
      <c r="I94" s="1372">
        <f t="shared" si="8"/>
        <v>0.9665406533882526</v>
      </c>
    </row>
    <row r="95" spans="1:9" ht="21" customHeight="1">
      <c r="A95" s="901" t="s">
        <v>516</v>
      </c>
      <c r="B95" s="866">
        <f>'2.l.sz. melléklet'!F189</f>
        <v>28331</v>
      </c>
      <c r="C95" s="866">
        <f>'2.l.sz. melléklet'!G189</f>
        <v>27876</v>
      </c>
      <c r="D95" s="866">
        <f>'2.l.sz. melléklet'!H189</f>
        <v>26674</v>
      </c>
      <c r="E95" s="1300">
        <f>D95/C95</f>
        <v>0.9568804706557612</v>
      </c>
      <c r="F95" s="125">
        <f t="shared" si="7"/>
        <v>31331</v>
      </c>
      <c r="G95" s="125">
        <f t="shared" si="7"/>
        <v>74108</v>
      </c>
      <c r="H95" s="493">
        <f t="shared" si="7"/>
        <v>100045</v>
      </c>
      <c r="I95" s="1372">
        <f t="shared" si="8"/>
        <v>1.3499892049441355</v>
      </c>
    </row>
    <row r="96" spans="1:9" ht="12.75" customHeight="1">
      <c r="A96" s="900" t="s">
        <v>420</v>
      </c>
      <c r="B96" s="866">
        <f>'2.l.sz. melléklet'!F190</f>
        <v>960</v>
      </c>
      <c r="C96" s="866">
        <f>'2.l.sz. melléklet'!G190</f>
        <v>960</v>
      </c>
      <c r="D96" s="866">
        <f>'2.l.sz. melléklet'!H190</f>
        <v>420</v>
      </c>
      <c r="E96" s="1300">
        <f>D96/C96</f>
        <v>0.4375</v>
      </c>
      <c r="F96" s="1304">
        <f t="shared" si="7"/>
        <v>2560</v>
      </c>
      <c r="G96" s="1304">
        <f t="shared" si="7"/>
        <v>2628</v>
      </c>
      <c r="H96" s="493">
        <f t="shared" si="7"/>
        <v>8124</v>
      </c>
      <c r="I96" s="1838">
        <f t="shared" si="8"/>
        <v>3.0913242009132422</v>
      </c>
    </row>
    <row r="97" spans="1:9" ht="23.25" customHeight="1" thickBot="1">
      <c r="A97" s="907" t="s">
        <v>682</v>
      </c>
      <c r="B97" s="871">
        <f>'2.l.sz. melléklet'!F191</f>
        <v>800</v>
      </c>
      <c r="C97" s="871">
        <f>'2.l.sz. melléklet'!G191</f>
        <v>3188</v>
      </c>
      <c r="D97" s="871">
        <f>'2.l.sz. melléklet'!H191</f>
        <v>3265</v>
      </c>
      <c r="E97" s="1283">
        <f>D97/C97</f>
        <v>1.0241530740276035</v>
      </c>
      <c r="F97" s="1303">
        <f>B97+F55</f>
        <v>800</v>
      </c>
      <c r="G97" s="1303">
        <f t="shared" si="7"/>
        <v>4513</v>
      </c>
      <c r="H97" s="491">
        <f>D97+H55</f>
        <v>4590</v>
      </c>
      <c r="I97" s="1373">
        <f t="shared" si="8"/>
        <v>1.0170618214048306</v>
      </c>
    </row>
    <row r="98" spans="1:9" ht="23.25" customHeight="1" thickBot="1">
      <c r="A98" s="908" t="s">
        <v>508</v>
      </c>
      <c r="B98" s="918">
        <f>SUM(B93:B97)</f>
        <v>195594</v>
      </c>
      <c r="C98" s="918">
        <f>SUM(C93:C97)</f>
        <v>179344</v>
      </c>
      <c r="D98" s="918">
        <f>SUM(D93:D97)</f>
        <v>173299</v>
      </c>
      <c r="E98" s="1284">
        <f>D98/C98</f>
        <v>0.9662938263895084</v>
      </c>
      <c r="F98" s="752">
        <f>SUM(F93:F97)</f>
        <v>215194</v>
      </c>
      <c r="G98" s="752">
        <f>SUM(G93:G97)</f>
        <v>247371</v>
      </c>
      <c r="H98" s="505">
        <f>SUM(H93:H97)</f>
        <v>273543</v>
      </c>
      <c r="I98" s="1331">
        <f t="shared" si="8"/>
        <v>1.105800599100137</v>
      </c>
    </row>
    <row r="99" spans="1:9" ht="5.25" customHeight="1">
      <c r="A99" s="913"/>
      <c r="B99" s="914"/>
      <c r="C99" s="915"/>
      <c r="D99" s="916"/>
      <c r="E99" s="1281"/>
      <c r="F99" s="173"/>
      <c r="G99" s="811"/>
      <c r="H99" s="583"/>
      <c r="I99" s="1374"/>
    </row>
    <row r="100" spans="1:9" ht="20.25" customHeight="1">
      <c r="A100" s="851" t="s">
        <v>693</v>
      </c>
      <c r="B100" s="866">
        <f>'2.l.sz. melléklet'!F194</f>
        <v>0</v>
      </c>
      <c r="C100" s="866">
        <f>'2.l.sz. melléklet'!G194</f>
        <v>17019</v>
      </c>
      <c r="D100" s="866">
        <f>'2.l.sz. melléklet'!H194</f>
        <v>17017</v>
      </c>
      <c r="E100" s="1282">
        <f>D100/C100</f>
        <v>0.9998824842822728</v>
      </c>
      <c r="F100" s="493">
        <f aca="true" t="shared" si="9" ref="F100:H104">B100+F58</f>
        <v>91848</v>
      </c>
      <c r="G100" s="125">
        <f t="shared" si="9"/>
        <v>222443</v>
      </c>
      <c r="H100" s="241">
        <f t="shared" si="9"/>
        <v>209411</v>
      </c>
      <c r="I100" s="1372">
        <f>H100/G100</f>
        <v>0.9414142049873451</v>
      </c>
    </row>
    <row r="101" spans="1:9" ht="15.75" customHeight="1">
      <c r="A101" s="849" t="s">
        <v>217</v>
      </c>
      <c r="B101" s="866">
        <f>'2.l.sz. melléklet'!F195</f>
        <v>0</v>
      </c>
      <c r="C101" s="866">
        <f>'2.l.sz. melléklet'!G195</f>
        <v>0</v>
      </c>
      <c r="D101" s="866">
        <f>'2.l.sz. melléklet'!H195</f>
        <v>0</v>
      </c>
      <c r="E101" s="1282">
        <v>0</v>
      </c>
      <c r="F101" s="493">
        <f t="shared" si="9"/>
        <v>1501</v>
      </c>
      <c r="G101" s="125">
        <f t="shared" si="9"/>
        <v>1501</v>
      </c>
      <c r="H101" s="241">
        <f t="shared" si="9"/>
        <v>1501</v>
      </c>
      <c r="I101" s="1372">
        <f>H101/G101</f>
        <v>1</v>
      </c>
    </row>
    <row r="102" spans="1:9" ht="21.75" customHeight="1">
      <c r="A102" s="849" t="s">
        <v>692</v>
      </c>
      <c r="B102" s="866">
        <f>'2.l.sz. melléklet'!F196</f>
        <v>0</v>
      </c>
      <c r="C102" s="866">
        <f>'2.l.sz. melléklet'!G196</f>
        <v>510</v>
      </c>
      <c r="D102" s="866">
        <f>'2.l.sz. melléklet'!H196</f>
        <v>0</v>
      </c>
      <c r="E102" s="1282">
        <v>0</v>
      </c>
      <c r="F102" s="493">
        <f t="shared" si="9"/>
        <v>186418</v>
      </c>
      <c r="G102" s="125">
        <f t="shared" si="9"/>
        <v>80985</v>
      </c>
      <c r="H102" s="241">
        <f t="shared" si="9"/>
        <v>80476</v>
      </c>
      <c r="I102" s="1372">
        <f>H102/G102</f>
        <v>0.9937148854726184</v>
      </c>
    </row>
    <row r="103" spans="1:9" ht="14.25" customHeight="1" thickBot="1">
      <c r="A103" s="881" t="s">
        <v>217</v>
      </c>
      <c r="B103" s="866">
        <f>'2.l.sz. melléklet'!F197</f>
        <v>0</v>
      </c>
      <c r="C103" s="866">
        <f>'2.l.sz. melléklet'!G197</f>
        <v>0</v>
      </c>
      <c r="D103" s="866">
        <f>'2.l.sz. melléklet'!H197</f>
        <v>0</v>
      </c>
      <c r="E103" s="1282">
        <v>0</v>
      </c>
      <c r="F103" s="493">
        <f t="shared" si="9"/>
        <v>0</v>
      </c>
      <c r="G103" s="125">
        <f t="shared" si="9"/>
        <v>0</v>
      </c>
      <c r="H103" s="241">
        <f t="shared" si="9"/>
        <v>0</v>
      </c>
      <c r="I103" s="1372">
        <v>0</v>
      </c>
    </row>
    <row r="104" spans="1:9" ht="12.75" customHeight="1" thickBot="1">
      <c r="A104" s="902" t="s">
        <v>980</v>
      </c>
      <c r="B104" s="917">
        <f>'2.l.sz. melléklet'!F198</f>
        <v>0</v>
      </c>
      <c r="C104" s="866">
        <f>'2.l.sz. melléklet'!G198</f>
        <v>0</v>
      </c>
      <c r="D104" s="866">
        <f>'2.l.sz. melléklet'!H198</f>
        <v>0</v>
      </c>
      <c r="E104" s="1282">
        <v>0</v>
      </c>
      <c r="F104" s="493">
        <f t="shared" si="9"/>
        <v>0</v>
      </c>
      <c r="G104" s="450">
        <f t="shared" si="9"/>
        <v>0</v>
      </c>
      <c r="H104" s="241">
        <f t="shared" si="9"/>
        <v>75444</v>
      </c>
      <c r="I104" s="1230">
        <v>0</v>
      </c>
    </row>
    <row r="105" spans="1:9" ht="21.75" customHeight="1" thickBot="1">
      <c r="A105" s="856" t="s">
        <v>483</v>
      </c>
      <c r="B105" s="925">
        <f>SUM(B100:B104)</f>
        <v>0</v>
      </c>
      <c r="C105" s="925">
        <f>SUM(C100:C104)</f>
        <v>17529</v>
      </c>
      <c r="D105" s="925">
        <f>SUM(D100:D104)</f>
        <v>17017</v>
      </c>
      <c r="E105" s="1284">
        <f>D105/C105</f>
        <v>0.9707912601973872</v>
      </c>
      <c r="F105" s="752">
        <f>F100+F104+F102</f>
        <v>278266</v>
      </c>
      <c r="G105" s="752">
        <f>G100+G104+G102</f>
        <v>303428</v>
      </c>
      <c r="H105" s="505">
        <f>H100+H104+H102</f>
        <v>365331</v>
      </c>
      <c r="I105" s="1365">
        <f>H105/G105</f>
        <v>1.2040121544485018</v>
      </c>
    </row>
    <row r="106" spans="1:9" ht="6" customHeight="1">
      <c r="A106" s="909"/>
      <c r="B106" s="914"/>
      <c r="C106" s="915"/>
      <c r="D106" s="916"/>
      <c r="E106" s="1281"/>
      <c r="F106" s="747"/>
      <c r="G106" s="1292"/>
      <c r="H106" s="1375"/>
      <c r="I106" s="1374"/>
    </row>
    <row r="107" spans="1:9" ht="23.25" customHeight="1">
      <c r="A107" s="901" t="s">
        <v>509</v>
      </c>
      <c r="B107" s="866">
        <f>'2.l.sz. melléklet'!F201</f>
        <v>0</v>
      </c>
      <c r="C107" s="866">
        <f>'2.l.sz. melléklet'!G201</f>
        <v>32</v>
      </c>
      <c r="D107" s="866">
        <f>'2.l.sz. melléklet'!H201</f>
        <v>32</v>
      </c>
      <c r="E107" s="1282">
        <v>0</v>
      </c>
      <c r="F107" s="1304">
        <f aca="true" t="shared" si="10" ref="F107:H108">B107+F65</f>
        <v>0</v>
      </c>
      <c r="G107" s="1304">
        <f t="shared" si="10"/>
        <v>3135</v>
      </c>
      <c r="H107" s="493">
        <f t="shared" si="10"/>
        <v>3135</v>
      </c>
      <c r="I107" s="1372">
        <v>0</v>
      </c>
    </row>
    <row r="108" spans="1:9" ht="22.5" customHeight="1" thickBot="1">
      <c r="A108" s="849" t="s">
        <v>694</v>
      </c>
      <c r="B108" s="917">
        <f>'2.l.sz. melléklet'!F202</f>
        <v>7000</v>
      </c>
      <c r="C108" s="917">
        <f>'2.l.sz. melléklet'!G202</f>
        <v>7669</v>
      </c>
      <c r="D108" s="917">
        <f>'2.l.sz. melléklet'!H202</f>
        <v>3584</v>
      </c>
      <c r="E108" s="1330">
        <f>D108/C108</f>
        <v>0.467336028165341</v>
      </c>
      <c r="F108" s="1325">
        <f t="shared" si="10"/>
        <v>7000</v>
      </c>
      <c r="G108" s="1325">
        <f t="shared" si="10"/>
        <v>7751</v>
      </c>
      <c r="H108" s="496">
        <f t="shared" si="10"/>
        <v>3666</v>
      </c>
      <c r="I108" s="1230">
        <f>H108/G108</f>
        <v>0.4729712295187718</v>
      </c>
    </row>
    <row r="109" spans="1:9" ht="24.75" customHeight="1" thickBot="1">
      <c r="A109" s="908" t="s">
        <v>510</v>
      </c>
      <c r="B109" s="925">
        <f>SUM(B107:B108)</f>
        <v>7000</v>
      </c>
      <c r="C109" s="925">
        <f>SUM(C107:C108)</f>
        <v>7701</v>
      </c>
      <c r="D109" s="925">
        <f>SUM(D107:D108)</f>
        <v>3616</v>
      </c>
      <c r="E109" s="1331">
        <f>D109/C109</f>
        <v>0.46954940916764054</v>
      </c>
      <c r="F109" s="752">
        <f>SUM(F107:F108)</f>
        <v>7000</v>
      </c>
      <c r="G109" s="1305">
        <f>SUM(G107:G108)</f>
        <v>10886</v>
      </c>
      <c r="H109" s="1376">
        <f>SUM(H107:H108)</f>
        <v>6801</v>
      </c>
      <c r="I109" s="1365">
        <f>H109/G109</f>
        <v>0.6247473819584788</v>
      </c>
    </row>
    <row r="110" spans="1:9" ht="18" customHeight="1">
      <c r="A110" s="875" t="s">
        <v>219</v>
      </c>
      <c r="B110" s="924">
        <f>'2.l.sz. melléklet'!F205</f>
        <v>0</v>
      </c>
      <c r="C110" s="924">
        <f>'2.l.sz. melléklet'!G205</f>
        <v>0</v>
      </c>
      <c r="D110" s="924">
        <f>'2.l.sz. melléklet'!H205</f>
        <v>0</v>
      </c>
      <c r="E110" s="1286">
        <v>0</v>
      </c>
      <c r="F110" s="1303">
        <f aca="true" t="shared" si="11" ref="F110:H112">B110+F68</f>
        <v>0</v>
      </c>
      <c r="G110" s="1303">
        <f t="shared" si="11"/>
        <v>0</v>
      </c>
      <c r="H110" s="491">
        <f t="shared" si="11"/>
        <v>176</v>
      </c>
      <c r="I110" s="1374">
        <v>0</v>
      </c>
    </row>
    <row r="111" spans="1:9" ht="13.5" customHeight="1">
      <c r="A111" s="875" t="s">
        <v>182</v>
      </c>
      <c r="B111" s="924">
        <v>0</v>
      </c>
      <c r="C111" s="924">
        <v>0</v>
      </c>
      <c r="D111" s="924">
        <v>0</v>
      </c>
      <c r="E111" s="1286">
        <v>0</v>
      </c>
      <c r="F111" s="1304">
        <f t="shared" si="11"/>
        <v>4500</v>
      </c>
      <c r="G111" s="1304">
        <f t="shared" si="11"/>
        <v>4500</v>
      </c>
      <c r="H111" s="493">
        <f t="shared" si="11"/>
        <v>3648</v>
      </c>
      <c r="I111" s="1372">
        <f>H111/G111</f>
        <v>0.8106666666666666</v>
      </c>
    </row>
    <row r="112" spans="1:9" ht="15.75" customHeight="1" thickBot="1">
      <c r="A112" s="875" t="s">
        <v>173</v>
      </c>
      <c r="B112" s="920">
        <f>'2.l.sz. melléklet'!F207</f>
        <v>0</v>
      </c>
      <c r="C112" s="920">
        <f>'2.l.sz. melléklet'!G207</f>
        <v>0</v>
      </c>
      <c r="D112" s="920">
        <f>'2.l.sz. melléklet'!H207</f>
        <v>0</v>
      </c>
      <c r="E112" s="1332">
        <v>0</v>
      </c>
      <c r="F112" s="1333">
        <f t="shared" si="11"/>
        <v>276000</v>
      </c>
      <c r="G112" s="1333">
        <f t="shared" si="11"/>
        <v>275827</v>
      </c>
      <c r="H112" s="620">
        <f t="shared" si="11"/>
        <v>811</v>
      </c>
      <c r="I112" s="1372">
        <f>H112/G112</f>
        <v>0.0029402487791260466</v>
      </c>
    </row>
    <row r="113" spans="1:9" ht="30" customHeight="1" thickBot="1">
      <c r="A113" s="856" t="s">
        <v>683</v>
      </c>
      <c r="B113" s="925">
        <f>SUM(B110:B112)</f>
        <v>0</v>
      </c>
      <c r="C113" s="925">
        <f>SUM(C110:C112)</f>
        <v>0</v>
      </c>
      <c r="D113" s="925">
        <f>SUM(D110:D112)</f>
        <v>0</v>
      </c>
      <c r="E113" s="1285">
        <v>0</v>
      </c>
      <c r="F113" s="752">
        <f>SUM(F110:F112)</f>
        <v>280500</v>
      </c>
      <c r="G113" s="752">
        <f>SUM(G110:G112)</f>
        <v>280327</v>
      </c>
      <c r="H113" s="505">
        <f>SUM(H110:H112)</f>
        <v>4635</v>
      </c>
      <c r="I113" s="810">
        <f>H113/G113</f>
        <v>0.016534261772858126</v>
      </c>
    </row>
    <row r="114" spans="1:9" ht="6.75" customHeight="1">
      <c r="A114" s="1294"/>
      <c r="B114" s="924"/>
      <c r="C114" s="928"/>
      <c r="D114" s="931"/>
      <c r="E114" s="1334"/>
      <c r="F114" s="747"/>
      <c r="G114" s="1292"/>
      <c r="H114" s="1375"/>
      <c r="I114" s="1374"/>
    </row>
    <row r="115" spans="1:9" ht="16.5" customHeight="1">
      <c r="A115" s="875" t="s">
        <v>222</v>
      </c>
      <c r="B115" s="924">
        <f>B116+B117</f>
        <v>0</v>
      </c>
      <c r="C115" s="924">
        <f>C116+C117</f>
        <v>39893</v>
      </c>
      <c r="D115" s="924">
        <f>D116+D117</f>
        <v>39893</v>
      </c>
      <c r="E115" s="1286">
        <f>D115/C115</f>
        <v>1</v>
      </c>
      <c r="F115" s="1304">
        <f aca="true" t="shared" si="12" ref="F115:H117">B115+F73</f>
        <v>0</v>
      </c>
      <c r="G115" s="1304">
        <f t="shared" si="12"/>
        <v>153264</v>
      </c>
      <c r="H115" s="493">
        <f t="shared" si="12"/>
        <v>3153636</v>
      </c>
      <c r="I115" s="1300">
        <f>H115/G115</f>
        <v>20.57649545881616</v>
      </c>
    </row>
    <row r="116" spans="1:9" ht="12.75" customHeight="1">
      <c r="A116" s="875" t="s">
        <v>685</v>
      </c>
      <c r="B116" s="924">
        <f>'2.l.sz. melléklet'!F211</f>
        <v>0</v>
      </c>
      <c r="C116" s="924">
        <f>'2.l.sz. melléklet'!G211</f>
        <v>29152</v>
      </c>
      <c r="D116" s="924">
        <f>'2.l.sz. melléklet'!H211</f>
        <v>29152</v>
      </c>
      <c r="E116" s="1286">
        <f>D116/C116</f>
        <v>1</v>
      </c>
      <c r="F116" s="1304">
        <f t="shared" si="12"/>
        <v>0</v>
      </c>
      <c r="G116" s="1304">
        <f t="shared" si="12"/>
        <v>142523</v>
      </c>
      <c r="H116" s="493">
        <f t="shared" si="12"/>
        <v>142547</v>
      </c>
      <c r="I116" s="1300">
        <f>H116/G116</f>
        <v>1.0001683938732695</v>
      </c>
    </row>
    <row r="117" spans="1:9" ht="14.25" customHeight="1">
      <c r="A117" s="849" t="s">
        <v>686</v>
      </c>
      <c r="B117" s="924">
        <f>'2.l.sz. melléklet'!F212</f>
        <v>0</v>
      </c>
      <c r="C117" s="924">
        <f>'2.l.sz. melléklet'!G212</f>
        <v>10741</v>
      </c>
      <c r="D117" s="924">
        <f>'2.l.sz. melléklet'!H212</f>
        <v>10741</v>
      </c>
      <c r="E117" s="1286">
        <f>D117/C117</f>
        <v>1</v>
      </c>
      <c r="F117" s="1304">
        <f t="shared" si="12"/>
        <v>0</v>
      </c>
      <c r="G117" s="1304">
        <f t="shared" si="12"/>
        <v>10741</v>
      </c>
      <c r="H117" s="493">
        <f t="shared" si="12"/>
        <v>3011089</v>
      </c>
      <c r="I117" s="2052">
        <f>H117/G117</f>
        <v>280.3360022344288</v>
      </c>
    </row>
    <row r="118" spans="1:9" ht="6.75" customHeight="1" thickBot="1">
      <c r="A118" s="881"/>
      <c r="B118" s="903"/>
      <c r="C118" s="928"/>
      <c r="D118" s="1225"/>
      <c r="E118" s="1287"/>
      <c r="F118" s="755"/>
      <c r="G118" s="1291"/>
      <c r="H118" s="1377"/>
      <c r="I118" s="1230"/>
    </row>
    <row r="119" spans="1:9" ht="24.75" customHeight="1" thickBot="1">
      <c r="A119" s="912" t="s">
        <v>687</v>
      </c>
      <c r="B119" s="918">
        <f>B115</f>
        <v>0</v>
      </c>
      <c r="C119" s="918">
        <f>C115</f>
        <v>39893</v>
      </c>
      <c r="D119" s="918">
        <f>D115</f>
        <v>39893</v>
      </c>
      <c r="E119" s="1301">
        <f>D119/C119</f>
        <v>1</v>
      </c>
      <c r="F119" s="752">
        <f>F115</f>
        <v>0</v>
      </c>
      <c r="G119" s="752">
        <f>G115</f>
        <v>153264</v>
      </c>
      <c r="H119" s="666">
        <f>H115</f>
        <v>3153636</v>
      </c>
      <c r="I119" s="1331">
        <f>H119/G119</f>
        <v>20.57649545881616</v>
      </c>
    </row>
    <row r="120" spans="1:9" ht="8.25" customHeight="1" thickBot="1">
      <c r="A120" s="849"/>
      <c r="B120" s="914"/>
      <c r="C120" s="929"/>
      <c r="D120" s="930"/>
      <c r="E120" s="1281"/>
      <c r="F120" s="758"/>
      <c r="G120" s="1293"/>
      <c r="H120" s="1378"/>
      <c r="I120" s="1373"/>
    </row>
    <row r="121" spans="1:9" ht="24" customHeight="1" thickBot="1">
      <c r="A121" s="908" t="s">
        <v>512</v>
      </c>
      <c r="B121" s="918">
        <f>B119+B113+B109+B105+B98</f>
        <v>202594</v>
      </c>
      <c r="C121" s="918">
        <f>C119+C113+C109+C105+C98</f>
        <v>244467</v>
      </c>
      <c r="D121" s="918">
        <f>D119+D113+D109+D105+D98</f>
        <v>233825</v>
      </c>
      <c r="E121" s="1284">
        <f>D121/C121</f>
        <v>0.9564685622190316</v>
      </c>
      <c r="F121" s="752">
        <f>F119+F113+F109+F105+F98</f>
        <v>780960</v>
      </c>
      <c r="G121" s="1526">
        <f>G119+G113+G109+G105+G98</f>
        <v>995276</v>
      </c>
      <c r="H121" s="666">
        <f>H119+H113+H109+H105+H98</f>
        <v>3803946</v>
      </c>
      <c r="I121" s="1365">
        <f>H121/G121</f>
        <v>3.822001133353964</v>
      </c>
    </row>
    <row r="122" spans="1:9" ht="5.25" customHeight="1" thickBot="1">
      <c r="A122" s="912"/>
      <c r="B122" s="914"/>
      <c r="C122" s="929"/>
      <c r="D122" s="930"/>
      <c r="E122" s="1281"/>
      <c r="F122" s="758"/>
      <c r="G122" s="1293"/>
      <c r="H122" s="1378"/>
      <c r="I122" s="1373"/>
    </row>
    <row r="123" spans="1:9" ht="13.5" customHeight="1" thickBot="1">
      <c r="A123" s="889" t="s">
        <v>399</v>
      </c>
      <c r="B123" s="914">
        <f>B124+B125</f>
        <v>0</v>
      </c>
      <c r="C123" s="914">
        <f>C124+C125</f>
        <v>0</v>
      </c>
      <c r="D123" s="914">
        <f>D124+D125</f>
        <v>0</v>
      </c>
      <c r="E123" s="1284">
        <v>0</v>
      </c>
      <c r="F123" s="1278">
        <f>F124+F125</f>
        <v>259207.8629999999</v>
      </c>
      <c r="G123" s="1278">
        <f>G124+G125</f>
        <v>253754.8629999999</v>
      </c>
      <c r="H123" s="668">
        <f>H124+H125</f>
        <v>26348</v>
      </c>
      <c r="I123" s="810">
        <f>H123/G123</f>
        <v>0.10383249285748668</v>
      </c>
    </row>
    <row r="124" spans="1:9" ht="10.5" customHeight="1">
      <c r="A124" s="891" t="s">
        <v>223</v>
      </c>
      <c r="B124" s="914">
        <f>'2.l.sz. melléklet'!F218</f>
        <v>0</v>
      </c>
      <c r="C124" s="915">
        <f>'2.l.sz. melléklet'!G218</f>
        <v>0</v>
      </c>
      <c r="D124" s="914">
        <f>'2.l.sz. melléklet'!H218</f>
        <v>0</v>
      </c>
      <c r="E124" s="1281">
        <v>0</v>
      </c>
      <c r="F124" s="1303">
        <f aca="true" t="shared" si="13" ref="F124:H125">B124+F81</f>
        <v>228808.8629999999</v>
      </c>
      <c r="G124" s="1303">
        <f t="shared" si="13"/>
        <v>227406.8629999999</v>
      </c>
      <c r="H124" s="491">
        <f t="shared" si="13"/>
        <v>0</v>
      </c>
      <c r="I124" s="1374">
        <f>H124/G124</f>
        <v>0</v>
      </c>
    </row>
    <row r="125" spans="1:9" ht="15" customHeight="1">
      <c r="A125" s="849" t="s">
        <v>221</v>
      </c>
      <c r="B125" s="866">
        <f>'2.l.sz. melléklet'!F219</f>
        <v>0</v>
      </c>
      <c r="C125" s="919">
        <f>'2.l.sz. melléklet'!G219</f>
        <v>0</v>
      </c>
      <c r="D125" s="866">
        <f>'2.l.sz. melléklet'!H219</f>
        <v>0</v>
      </c>
      <c r="E125" s="1282">
        <v>0</v>
      </c>
      <c r="F125" s="1303">
        <f t="shared" si="13"/>
        <v>30399</v>
      </c>
      <c r="G125" s="1303">
        <f t="shared" si="13"/>
        <v>26348</v>
      </c>
      <c r="H125" s="491">
        <f t="shared" si="13"/>
        <v>26348</v>
      </c>
      <c r="I125" s="1374">
        <f>H125/G125</f>
        <v>1</v>
      </c>
    </row>
    <row r="126" spans="1:9" ht="6.75" customHeight="1" thickBot="1">
      <c r="A126" s="883"/>
      <c r="B126" s="903"/>
      <c r="C126" s="928"/>
      <c r="D126" s="903"/>
      <c r="E126" s="1283"/>
      <c r="F126" s="755"/>
      <c r="G126" s="1291"/>
      <c r="H126" s="1377"/>
      <c r="I126" s="1230"/>
    </row>
    <row r="127" spans="1:9" ht="17.25" customHeight="1" thickBot="1">
      <c r="A127" s="908" t="s">
        <v>513</v>
      </c>
      <c r="B127" s="925">
        <f>'2.l.sz. melléklet'!F221</f>
        <v>1559564</v>
      </c>
      <c r="C127" s="925">
        <f>'2.l.sz. melléklet'!G221</f>
        <v>1665531</v>
      </c>
      <c r="D127" s="925">
        <f>'2.l.sz. melléklet'!H221</f>
        <v>1620267</v>
      </c>
      <c r="E127" s="1284">
        <v>0</v>
      </c>
      <c r="F127" s="1306">
        <f>B127+F84</f>
        <v>1559564</v>
      </c>
      <c r="G127" s="1306">
        <f>C127+G84</f>
        <v>1665531</v>
      </c>
      <c r="H127" s="1379">
        <f>D127+H84</f>
        <v>1620267</v>
      </c>
      <c r="I127" s="1331">
        <f>H127/G127</f>
        <v>0.9728230816478348</v>
      </c>
    </row>
    <row r="128" spans="1:9" ht="5.25" customHeight="1" thickBot="1">
      <c r="A128" s="913"/>
      <c r="B128" s="914"/>
      <c r="C128" s="929"/>
      <c r="D128" s="930"/>
      <c r="E128" s="1281"/>
      <c r="F128" s="758"/>
      <c r="G128" s="1293"/>
      <c r="H128" s="1378"/>
      <c r="I128" s="1373"/>
    </row>
    <row r="129" spans="1:9" ht="21.75" customHeight="1" thickBot="1">
      <c r="A129" s="908" t="s">
        <v>514</v>
      </c>
      <c r="B129" s="925">
        <f>B127+B123+B121</f>
        <v>1762158</v>
      </c>
      <c r="C129" s="925">
        <f>C127+C123+C121</f>
        <v>1909998</v>
      </c>
      <c r="D129" s="925">
        <f>D127+D123+D121</f>
        <v>1854092</v>
      </c>
      <c r="E129" s="1285">
        <f>D129/C129</f>
        <v>0.970729812282526</v>
      </c>
      <c r="F129" s="1306">
        <f>F121+F123+F127</f>
        <v>2599731.863</v>
      </c>
      <c r="G129" s="1306">
        <f>G121+G123+G127</f>
        <v>2914561.863</v>
      </c>
      <c r="H129" s="1379">
        <f>H121+H123+H127</f>
        <v>5450561</v>
      </c>
      <c r="I129" s="1331">
        <f>H129/G129</f>
        <v>1.8701133330515964</v>
      </c>
    </row>
    <row r="130" ht="16.5" customHeight="1">
      <c r="A130" s="170" t="s">
        <v>1392</v>
      </c>
    </row>
    <row r="131" ht="24.75" customHeight="1"/>
    <row r="132" ht="15" customHeight="1"/>
    <row r="137" ht="25.5" customHeight="1"/>
    <row r="144" ht="6.75" customHeight="1"/>
    <row r="151" ht="8.25" customHeight="1"/>
    <row r="159" ht="6.75" customHeight="1"/>
    <row r="164" ht="5.25" customHeight="1"/>
    <row r="170" ht="6" customHeight="1"/>
    <row r="204" ht="7.5" customHeight="1"/>
    <row r="208" ht="6.75" customHeight="1"/>
    <row r="210" ht="8.25" customHeight="1"/>
  </sheetData>
  <sheetProtection/>
  <mergeCells count="26">
    <mergeCell ref="K11:K12"/>
    <mergeCell ref="L11:O11"/>
    <mergeCell ref="P11:S11"/>
    <mergeCell ref="N7:O7"/>
    <mergeCell ref="Q7:R7"/>
    <mergeCell ref="K8:R8"/>
    <mergeCell ref="K9:R9"/>
    <mergeCell ref="D1:E1"/>
    <mergeCell ref="G1:H1"/>
    <mergeCell ref="A5:A6"/>
    <mergeCell ref="B5:E5"/>
    <mergeCell ref="F5:I5"/>
    <mergeCell ref="A2:I2"/>
    <mergeCell ref="A3:I3"/>
    <mergeCell ref="F49:I49"/>
    <mergeCell ref="A49:A50"/>
    <mergeCell ref="A47:I47"/>
    <mergeCell ref="B49:E49"/>
    <mergeCell ref="G45:H45"/>
    <mergeCell ref="A46:I46"/>
    <mergeCell ref="G87:H87"/>
    <mergeCell ref="A88:I88"/>
    <mergeCell ref="A89:I89"/>
    <mergeCell ref="A91:A92"/>
    <mergeCell ref="B91:E91"/>
    <mergeCell ref="F91:I9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67"/>
  <sheetViews>
    <sheetView zoomScalePageLayoutView="0" workbookViewId="0" topLeftCell="A181">
      <selection activeCell="K163" sqref="K163"/>
    </sheetView>
  </sheetViews>
  <sheetFormatPr defaultColWidth="9.140625" defaultRowHeight="12.75"/>
  <cols>
    <col min="1" max="1" width="23.8515625" style="0" customWidth="1"/>
    <col min="2" max="2" width="8.00390625" style="0" customWidth="1"/>
    <col min="3" max="3" width="8.8515625" style="0" customWidth="1"/>
    <col min="4" max="4" width="7.7109375" style="0" customWidth="1"/>
    <col min="5" max="5" width="6.8515625" style="0" customWidth="1"/>
    <col min="6" max="6" width="8.28125" style="0" customWidth="1"/>
    <col min="7" max="8" width="8.140625" style="0" customWidth="1"/>
    <col min="9" max="9" width="7.28125" style="0" customWidth="1"/>
  </cols>
  <sheetData>
    <row r="1" spans="1:9" ht="12.75">
      <c r="A1" s="2069"/>
      <c r="B1" s="2069"/>
      <c r="C1" s="2069"/>
      <c r="D1" s="2069"/>
      <c r="E1" s="2069"/>
      <c r="F1" s="2069"/>
      <c r="G1" s="2069"/>
      <c r="H1" s="2069"/>
      <c r="I1" s="2069"/>
    </row>
    <row r="2" spans="1:9" ht="12.75">
      <c r="A2" s="170"/>
      <c r="B2" s="170"/>
      <c r="C2" s="170"/>
      <c r="D2" s="2175"/>
      <c r="E2" s="2175"/>
      <c r="F2" s="170"/>
      <c r="G2" s="2175" t="s">
        <v>695</v>
      </c>
      <c r="H2" s="2175"/>
      <c r="I2" s="170"/>
    </row>
    <row r="3" spans="1:9" ht="15.75">
      <c r="A3" s="2064" t="s">
        <v>1393</v>
      </c>
      <c r="B3" s="2064"/>
      <c r="C3" s="2064"/>
      <c r="D3" s="2064"/>
      <c r="E3" s="2064"/>
      <c r="F3" s="2064"/>
      <c r="G3" s="2064"/>
      <c r="H3" s="2064"/>
      <c r="I3" s="2064"/>
    </row>
    <row r="4" spans="1:9" ht="15.75">
      <c r="A4" s="2064" t="s">
        <v>172</v>
      </c>
      <c r="B4" s="2064"/>
      <c r="C4" s="2064"/>
      <c r="D4" s="2064"/>
      <c r="E4" s="2064"/>
      <c r="F4" s="2064"/>
      <c r="G4" s="2064"/>
      <c r="H4" s="2064"/>
      <c r="I4" s="2064"/>
    </row>
    <row r="5" spans="1:9" ht="14.25" customHeight="1" thickBot="1">
      <c r="A5" s="574"/>
      <c r="B5" s="574"/>
      <c r="C5" s="574"/>
      <c r="D5" s="574"/>
      <c r="E5" s="574"/>
      <c r="F5" s="575"/>
      <c r="G5" s="170"/>
      <c r="H5" s="832" t="s">
        <v>313</v>
      </c>
      <c r="I5" s="170"/>
    </row>
    <row r="6" spans="1:9" ht="27" customHeight="1" thickBot="1">
      <c r="A6" s="2173" t="s">
        <v>485</v>
      </c>
      <c r="B6" s="2176" t="s">
        <v>441</v>
      </c>
      <c r="C6" s="2071"/>
      <c r="D6" s="2071"/>
      <c r="E6" s="2072"/>
      <c r="F6" s="2172" t="s">
        <v>364</v>
      </c>
      <c r="G6" s="2079"/>
      <c r="H6" s="2079"/>
      <c r="I6" s="2080"/>
    </row>
    <row r="7" spans="1:9" ht="21.75" thickBot="1">
      <c r="A7" s="2174"/>
      <c r="B7" s="842" t="s">
        <v>228</v>
      </c>
      <c r="C7" s="843" t="s">
        <v>229</v>
      </c>
      <c r="D7" s="844" t="s">
        <v>233</v>
      </c>
      <c r="E7" s="843" t="s">
        <v>215</v>
      </c>
      <c r="F7" s="844" t="s">
        <v>228</v>
      </c>
      <c r="G7" s="843" t="s">
        <v>229</v>
      </c>
      <c r="H7" s="843" t="s">
        <v>233</v>
      </c>
      <c r="I7" s="898" t="s">
        <v>215</v>
      </c>
    </row>
    <row r="8" spans="1:9" ht="22.5">
      <c r="A8" s="933" t="s">
        <v>515</v>
      </c>
      <c r="B8" s="612">
        <v>0</v>
      </c>
      <c r="C8" s="644">
        <v>0</v>
      </c>
      <c r="D8" s="612">
        <v>0</v>
      </c>
      <c r="E8" s="1226">
        <v>0</v>
      </c>
      <c r="F8" s="729">
        <v>0</v>
      </c>
      <c r="G8" s="173">
        <v>0</v>
      </c>
      <c r="H8" s="787">
        <v>0</v>
      </c>
      <c r="I8" s="625">
        <v>0</v>
      </c>
    </row>
    <row r="9" spans="1:9" ht="12.75">
      <c r="A9" s="935" t="s">
        <v>418</v>
      </c>
      <c r="B9" s="241">
        <v>0</v>
      </c>
      <c r="C9" s="125">
        <v>0</v>
      </c>
      <c r="D9" s="241">
        <v>605</v>
      </c>
      <c r="E9" s="645">
        <v>0</v>
      </c>
      <c r="F9" s="493">
        <v>0</v>
      </c>
      <c r="G9" s="493">
        <v>0</v>
      </c>
      <c r="H9" s="676">
        <v>83</v>
      </c>
      <c r="I9" s="672">
        <v>0</v>
      </c>
    </row>
    <row r="10" spans="1:9" ht="22.5">
      <c r="A10" s="935" t="s">
        <v>516</v>
      </c>
      <c r="B10" s="241">
        <v>0</v>
      </c>
      <c r="C10" s="125">
        <v>0</v>
      </c>
      <c r="D10" s="241">
        <v>126</v>
      </c>
      <c r="E10" s="1227">
        <v>0</v>
      </c>
      <c r="F10" s="493">
        <v>0</v>
      </c>
      <c r="G10" s="493">
        <v>0</v>
      </c>
      <c r="H10" s="676">
        <v>1</v>
      </c>
      <c r="I10" s="489">
        <v>0</v>
      </c>
    </row>
    <row r="11" spans="1:9" ht="12.75">
      <c r="A11" s="936" t="s">
        <v>210</v>
      </c>
      <c r="B11" s="514">
        <v>0</v>
      </c>
      <c r="C11" s="124">
        <v>0</v>
      </c>
      <c r="D11" s="514">
        <v>9</v>
      </c>
      <c r="E11" s="1227">
        <v>0</v>
      </c>
      <c r="F11" s="621">
        <v>0</v>
      </c>
      <c r="G11" s="621">
        <v>0</v>
      </c>
      <c r="H11" s="676">
        <v>0</v>
      </c>
      <c r="I11" s="494">
        <v>0</v>
      </c>
    </row>
    <row r="12" spans="1:9" s="116" customFormat="1" ht="20.25" customHeight="1" thickBot="1">
      <c r="A12" s="937" t="s">
        <v>682</v>
      </c>
      <c r="B12" s="241">
        <v>0</v>
      </c>
      <c r="C12" s="125">
        <v>0</v>
      </c>
      <c r="D12" s="241">
        <v>0</v>
      </c>
      <c r="E12" s="1228">
        <v>0</v>
      </c>
      <c r="F12" s="493">
        <v>0</v>
      </c>
      <c r="G12" s="493">
        <v>0</v>
      </c>
      <c r="H12" s="788">
        <v>0</v>
      </c>
      <c r="I12" s="670">
        <v>0</v>
      </c>
    </row>
    <row r="13" spans="1:9" ht="14.25" customHeight="1" thickBot="1">
      <c r="A13" s="939" t="s">
        <v>211</v>
      </c>
      <c r="B13" s="505">
        <f>SUM(B8:B12)</f>
        <v>0</v>
      </c>
      <c r="C13" s="505">
        <f>SUM(C8:C12)</f>
        <v>0</v>
      </c>
      <c r="D13" s="505">
        <f>SUM(D8:D12)</f>
        <v>740</v>
      </c>
      <c r="E13" s="1538">
        <v>0</v>
      </c>
      <c r="F13" s="505">
        <f>SUM(F8:F12)</f>
        <v>0</v>
      </c>
      <c r="G13" s="505">
        <f>SUM(G8:G12)</f>
        <v>0</v>
      </c>
      <c r="H13" s="505">
        <f>SUM(H8:H12)</f>
        <v>84</v>
      </c>
      <c r="I13" s="640">
        <v>0</v>
      </c>
    </row>
    <row r="14" spans="1:9" ht="12.75">
      <c r="A14" s="940"/>
      <c r="B14" s="623"/>
      <c r="C14" s="496"/>
      <c r="D14" s="455"/>
      <c r="E14" s="488"/>
      <c r="F14" s="490"/>
      <c r="G14" s="782"/>
      <c r="H14" s="785"/>
      <c r="I14" s="724"/>
    </row>
    <row r="15" spans="1:9" ht="22.5">
      <c r="A15" s="941" t="s">
        <v>693</v>
      </c>
      <c r="B15" s="942">
        <f>'2.f-h.sz. melléklet'!B123</f>
        <v>0</v>
      </c>
      <c r="C15" s="942">
        <f>'2.f-h.sz. melléklet'!C123</f>
        <v>1178</v>
      </c>
      <c r="D15" s="942">
        <v>1176</v>
      </c>
      <c r="E15" s="639">
        <f>D15/C15</f>
        <v>0.99830220713073</v>
      </c>
      <c r="F15" s="944">
        <v>0</v>
      </c>
      <c r="G15" s="172">
        <v>0</v>
      </c>
      <c r="H15" s="676">
        <v>0</v>
      </c>
      <c r="I15" s="494">
        <v>0</v>
      </c>
    </row>
    <row r="16" spans="1:9" ht="12.75">
      <c r="A16" s="945" t="s">
        <v>217</v>
      </c>
      <c r="B16" s="946">
        <v>0</v>
      </c>
      <c r="C16" s="946">
        <v>0</v>
      </c>
      <c r="D16" s="947">
        <v>0</v>
      </c>
      <c r="E16" s="488">
        <v>0</v>
      </c>
      <c r="F16" s="948">
        <v>0</v>
      </c>
      <c r="G16" s="172">
        <v>0</v>
      </c>
      <c r="H16" s="676">
        <v>0</v>
      </c>
      <c r="I16" s="488">
        <v>0</v>
      </c>
    </row>
    <row r="17" spans="1:9" ht="22.5">
      <c r="A17" s="945" t="s">
        <v>692</v>
      </c>
      <c r="B17" s="949">
        <v>0</v>
      </c>
      <c r="C17" s="949">
        <v>0</v>
      </c>
      <c r="D17" s="950">
        <v>0</v>
      </c>
      <c r="E17" s="489">
        <v>0</v>
      </c>
      <c r="F17" s="951">
        <v>0</v>
      </c>
      <c r="G17" s="744">
        <v>0</v>
      </c>
      <c r="H17" s="788">
        <v>0</v>
      </c>
      <c r="I17" s="489">
        <v>0</v>
      </c>
    </row>
    <row r="18" spans="1:9" ht="12.75">
      <c r="A18" s="935" t="s">
        <v>217</v>
      </c>
      <c r="B18" s="946">
        <v>0</v>
      </c>
      <c r="C18" s="946">
        <v>0</v>
      </c>
      <c r="D18" s="947">
        <v>0</v>
      </c>
      <c r="E18" s="494">
        <v>0</v>
      </c>
      <c r="F18" s="948">
        <v>0</v>
      </c>
      <c r="G18" s="172"/>
      <c r="H18" s="676">
        <v>0</v>
      </c>
      <c r="I18" s="494">
        <v>0</v>
      </c>
    </row>
    <row r="19" spans="1:9" ht="18.75" customHeight="1" thickBot="1">
      <c r="A19" s="952" t="s">
        <v>980</v>
      </c>
      <c r="B19" s="953">
        <v>0</v>
      </c>
      <c r="C19" s="953">
        <v>0</v>
      </c>
      <c r="D19" s="954">
        <v>0</v>
      </c>
      <c r="E19" s="494">
        <v>0</v>
      </c>
      <c r="F19" s="955">
        <v>0</v>
      </c>
      <c r="G19" s="782">
        <v>0</v>
      </c>
      <c r="H19" s="782">
        <v>0</v>
      </c>
      <c r="I19" s="494">
        <v>0</v>
      </c>
    </row>
    <row r="20" spans="1:9" ht="13.5" customHeight="1" thickBot="1">
      <c r="A20" s="956" t="s">
        <v>981</v>
      </c>
      <c r="B20" s="505">
        <f>B15+B17+B19</f>
        <v>0</v>
      </c>
      <c r="C20" s="505">
        <f>C15+C17+C19</f>
        <v>1178</v>
      </c>
      <c r="D20" s="505">
        <f>D15+D17+D19</f>
        <v>1176</v>
      </c>
      <c r="E20" s="1533">
        <f>D20/C20</f>
        <v>0.99830220713073</v>
      </c>
      <c r="F20" s="505">
        <f>F15+F17+F19</f>
        <v>0</v>
      </c>
      <c r="G20" s="505">
        <f>G15+G17+G19</f>
        <v>0</v>
      </c>
      <c r="H20" s="505">
        <f>H15+H17+H19</f>
        <v>0</v>
      </c>
      <c r="I20" s="506">
        <v>0</v>
      </c>
    </row>
    <row r="21" spans="1:9" ht="8.25" customHeight="1">
      <c r="A21" s="957"/>
      <c r="B21" s="491"/>
      <c r="C21" s="127"/>
      <c r="D21" s="497"/>
      <c r="E21" s="488"/>
      <c r="F21" s="497"/>
      <c r="G21" s="173"/>
      <c r="H21" s="787"/>
      <c r="I21" s="724"/>
    </row>
    <row r="22" spans="1:9" ht="22.5">
      <c r="A22" s="945" t="s">
        <v>509</v>
      </c>
      <c r="B22" s="493">
        <v>0</v>
      </c>
      <c r="C22" s="125">
        <v>0</v>
      </c>
      <c r="D22" s="241">
        <v>0</v>
      </c>
      <c r="E22" s="488">
        <v>0</v>
      </c>
      <c r="F22" s="241">
        <v>0</v>
      </c>
      <c r="G22" s="172">
        <v>0</v>
      </c>
      <c r="H22" s="676">
        <v>0</v>
      </c>
      <c r="I22" s="494">
        <v>0</v>
      </c>
    </row>
    <row r="23" spans="1:9" ht="23.25" thickBot="1">
      <c r="A23" s="945" t="s">
        <v>694</v>
      </c>
      <c r="B23" s="620">
        <v>0</v>
      </c>
      <c r="C23" s="124">
        <v>0</v>
      </c>
      <c r="D23" s="514">
        <v>0</v>
      </c>
      <c r="E23" s="489">
        <v>0</v>
      </c>
      <c r="F23" s="514">
        <v>0</v>
      </c>
      <c r="G23" s="744">
        <v>0</v>
      </c>
      <c r="H23" s="788"/>
      <c r="I23" s="670">
        <v>0</v>
      </c>
    </row>
    <row r="24" spans="1:9" ht="20.25" customHeight="1" thickBot="1">
      <c r="A24" s="939" t="s">
        <v>510</v>
      </c>
      <c r="B24" s="629">
        <f>B23+B22</f>
        <v>0</v>
      </c>
      <c r="C24" s="505">
        <f>C23+C22</f>
        <v>0</v>
      </c>
      <c r="D24" s="445">
        <f>D23+D22</f>
        <v>0</v>
      </c>
      <c r="E24" s="506">
        <v>0</v>
      </c>
      <c r="F24" s="505">
        <f>F23+F22</f>
        <v>0</v>
      </c>
      <c r="G24" s="505">
        <f>G23+G22</f>
        <v>0</v>
      </c>
      <c r="H24" s="505">
        <f>H23+H22</f>
        <v>0</v>
      </c>
      <c r="I24" s="506">
        <v>0</v>
      </c>
    </row>
    <row r="25" spans="1:9" ht="9.75" customHeight="1">
      <c r="A25" s="957"/>
      <c r="B25" s="728"/>
      <c r="C25" s="959"/>
      <c r="D25" s="497"/>
      <c r="E25" s="488"/>
      <c r="F25" s="960"/>
      <c r="G25" s="173"/>
      <c r="H25" s="787"/>
      <c r="I25" s="724"/>
    </row>
    <row r="26" spans="1:9" ht="13.5" customHeight="1">
      <c r="A26" s="945" t="s">
        <v>212</v>
      </c>
      <c r="B26" s="493">
        <v>0</v>
      </c>
      <c r="C26" s="125">
        <v>0</v>
      </c>
      <c r="D26" s="241">
        <v>0</v>
      </c>
      <c r="E26" s="488">
        <v>0</v>
      </c>
      <c r="F26" s="241">
        <v>0</v>
      </c>
      <c r="G26" s="172">
        <v>0</v>
      </c>
      <c r="H26" s="676">
        <v>0</v>
      </c>
      <c r="I26" s="494">
        <v>0</v>
      </c>
    </row>
    <row r="27" spans="1:9" ht="12.75">
      <c r="A27" s="945" t="s">
        <v>176</v>
      </c>
      <c r="B27" s="493">
        <v>0</v>
      </c>
      <c r="C27" s="125">
        <v>0</v>
      </c>
      <c r="D27" s="241">
        <v>0</v>
      </c>
      <c r="E27" s="494"/>
      <c r="F27" s="241">
        <v>0</v>
      </c>
      <c r="G27" s="172">
        <v>0</v>
      </c>
      <c r="H27" s="676">
        <v>0</v>
      </c>
      <c r="I27" s="494">
        <v>0</v>
      </c>
    </row>
    <row r="28" spans="1:9" ht="18.75" customHeight="1" thickBot="1">
      <c r="A28" s="945" t="s">
        <v>175</v>
      </c>
      <c r="B28" s="621">
        <v>0</v>
      </c>
      <c r="C28" s="127">
        <v>0</v>
      </c>
      <c r="D28" s="497">
        <v>0</v>
      </c>
      <c r="E28" s="489">
        <v>0</v>
      </c>
      <c r="F28" s="497">
        <v>0</v>
      </c>
      <c r="G28" s="782">
        <v>0</v>
      </c>
      <c r="H28" s="785">
        <v>0</v>
      </c>
      <c r="I28" s="670">
        <v>0</v>
      </c>
    </row>
    <row r="29" spans="1:9" ht="25.5" customHeight="1" thickBot="1">
      <c r="A29" s="939" t="s">
        <v>683</v>
      </c>
      <c r="B29" s="505">
        <f>B26+B28</f>
        <v>0</v>
      </c>
      <c r="C29" s="505">
        <f>C26+C28</f>
        <v>0</v>
      </c>
      <c r="D29" s="505">
        <f>D26+D28</f>
        <v>0</v>
      </c>
      <c r="E29" s="506">
        <v>0</v>
      </c>
      <c r="F29" s="505">
        <f>F26+F28</f>
        <v>0</v>
      </c>
      <c r="G29" s="505">
        <f>G26+G28</f>
        <v>0</v>
      </c>
      <c r="H29" s="505">
        <f>H26+H28</f>
        <v>0</v>
      </c>
      <c r="I29" s="506">
        <v>0</v>
      </c>
    </row>
    <row r="30" spans="1:9" ht="12.75">
      <c r="A30" s="961"/>
      <c r="B30" s="486"/>
      <c r="C30" s="593"/>
      <c r="D30" s="630"/>
      <c r="E30" s="488"/>
      <c r="F30" s="619"/>
      <c r="G30" s="173"/>
      <c r="H30" s="787"/>
      <c r="I30" s="724"/>
    </row>
    <row r="31" spans="1:9" ht="22.5">
      <c r="A31" s="937" t="s">
        <v>511</v>
      </c>
      <c r="B31" s="241">
        <f>B32+B33</f>
        <v>0</v>
      </c>
      <c r="C31" s="125">
        <f>C32+C33</f>
        <v>596</v>
      </c>
      <c r="D31" s="125">
        <f>D32+D33</f>
        <v>596</v>
      </c>
      <c r="E31" s="645">
        <f>D31/C31</f>
        <v>1</v>
      </c>
      <c r="F31" s="493">
        <f>F32+F33</f>
        <v>0</v>
      </c>
      <c r="G31" s="172">
        <f>G32+G33</f>
        <v>69</v>
      </c>
      <c r="H31" s="172">
        <f>H32+H33</f>
        <v>69</v>
      </c>
      <c r="I31" s="494">
        <f>H31/G31</f>
        <v>1</v>
      </c>
    </row>
    <row r="32" spans="1:9" ht="12.75">
      <c r="A32" s="935" t="s">
        <v>685</v>
      </c>
      <c r="B32" s="241">
        <v>0</v>
      </c>
      <c r="C32" s="125">
        <v>596</v>
      </c>
      <c r="D32" s="241">
        <v>596</v>
      </c>
      <c r="E32" s="645">
        <f>D32/C32</f>
        <v>1</v>
      </c>
      <c r="F32" s="493">
        <v>0</v>
      </c>
      <c r="G32" s="172">
        <v>69</v>
      </c>
      <c r="H32" s="676">
        <v>69</v>
      </c>
      <c r="I32" s="494">
        <f>H32/G32</f>
        <v>1</v>
      </c>
    </row>
    <row r="33" spans="1:9" ht="11.25" customHeight="1">
      <c r="A33" s="935" t="s">
        <v>209</v>
      </c>
      <c r="B33" s="241">
        <v>0</v>
      </c>
      <c r="C33" s="125">
        <v>0</v>
      </c>
      <c r="D33" s="241">
        <v>0</v>
      </c>
      <c r="E33" s="488">
        <v>0</v>
      </c>
      <c r="F33" s="493">
        <v>0</v>
      </c>
      <c r="G33" s="172">
        <v>0</v>
      </c>
      <c r="H33" s="676">
        <v>0</v>
      </c>
      <c r="I33" s="494">
        <v>0</v>
      </c>
    </row>
    <row r="34" spans="1:9" ht="8.25" customHeight="1" thickBot="1">
      <c r="A34" s="962"/>
      <c r="B34" s="691"/>
      <c r="C34" s="450"/>
      <c r="D34" s="691"/>
      <c r="E34" s="489"/>
      <c r="F34" s="620"/>
      <c r="G34" s="744"/>
      <c r="H34" s="788"/>
      <c r="I34" s="675"/>
    </row>
    <row r="35" spans="1:9" ht="21" customHeight="1" thickBot="1">
      <c r="A35" s="963" t="s">
        <v>687</v>
      </c>
      <c r="B35" s="505">
        <f>B31</f>
        <v>0</v>
      </c>
      <c r="C35" s="505">
        <f>C31</f>
        <v>596</v>
      </c>
      <c r="D35" s="505">
        <f>D31</f>
        <v>596</v>
      </c>
      <c r="E35" s="640">
        <f>D35/C35</f>
        <v>1</v>
      </c>
      <c r="F35" s="505">
        <f>F31</f>
        <v>0</v>
      </c>
      <c r="G35" s="505">
        <f>G31</f>
        <v>69</v>
      </c>
      <c r="H35" s="505">
        <f>H31</f>
        <v>69</v>
      </c>
      <c r="I35" s="652">
        <f>H35/G35</f>
        <v>1</v>
      </c>
    </row>
    <row r="36" spans="1:9" ht="13.5" thickBot="1">
      <c r="A36" s="964"/>
      <c r="B36" s="728"/>
      <c r="C36" s="965"/>
      <c r="D36" s="966"/>
      <c r="E36" s="739"/>
      <c r="F36" s="967"/>
      <c r="G36" s="782"/>
      <c r="H36" s="785"/>
      <c r="I36" s="506"/>
    </row>
    <row r="37" spans="1:9" ht="12.75" customHeight="1" thickBot="1">
      <c r="A37" s="939" t="s">
        <v>512</v>
      </c>
      <c r="B37" s="505">
        <f>B35+B29+B24+B20+B13</f>
        <v>0</v>
      </c>
      <c r="C37" s="505">
        <f>C35+C29+C24+C20+C13</f>
        <v>1774</v>
      </c>
      <c r="D37" s="505">
        <f>D35+D29+D24+D20+D13</f>
        <v>2512</v>
      </c>
      <c r="E37" s="640">
        <f>D37/C37</f>
        <v>1.416009019165727</v>
      </c>
      <c r="F37" s="505">
        <f>F35+F29+F24+F20+F13</f>
        <v>0</v>
      </c>
      <c r="G37" s="505">
        <f>G35+G29+G24+G20+G13</f>
        <v>69</v>
      </c>
      <c r="H37" s="505">
        <f>H35+H29+H24+H20+H13</f>
        <v>153</v>
      </c>
      <c r="I37" s="652">
        <f>H37/G37</f>
        <v>2.217391304347826</v>
      </c>
    </row>
    <row r="38" spans="1:9" ht="13.5" thickBot="1">
      <c r="A38" s="963"/>
      <c r="B38" s="505"/>
      <c r="C38" s="445"/>
      <c r="D38" s="457"/>
      <c r="E38" s="489"/>
      <c r="F38" s="588"/>
      <c r="G38" s="782"/>
      <c r="H38" s="785"/>
      <c r="I38" s="506"/>
    </row>
    <row r="39" spans="1:9" ht="13.5" thickBot="1">
      <c r="A39" s="968" t="s">
        <v>399</v>
      </c>
      <c r="B39" s="624">
        <f>B40+B41</f>
        <v>0</v>
      </c>
      <c r="C39" s="624">
        <f>C40+C41</f>
        <v>0</v>
      </c>
      <c r="D39" s="624">
        <f>D40+D41</f>
        <v>0</v>
      </c>
      <c r="E39" s="506">
        <v>0</v>
      </c>
      <c r="F39" s="624">
        <f>F40+F41</f>
        <v>0</v>
      </c>
      <c r="G39" s="624">
        <f>G40+G41</f>
        <v>0</v>
      </c>
      <c r="H39" s="624">
        <f>H40+H41</f>
        <v>0</v>
      </c>
      <c r="I39" s="506">
        <v>0</v>
      </c>
    </row>
    <row r="40" spans="1:9" ht="12.75">
      <c r="A40" s="969" t="s">
        <v>220</v>
      </c>
      <c r="B40" s="623">
        <v>0</v>
      </c>
      <c r="C40" s="124">
        <v>0</v>
      </c>
      <c r="D40" s="514">
        <v>0</v>
      </c>
      <c r="E40" s="488">
        <v>0</v>
      </c>
      <c r="F40" s="514">
        <v>0</v>
      </c>
      <c r="G40" s="173">
        <v>0</v>
      </c>
      <c r="H40" s="787"/>
      <c r="I40" s="625">
        <v>0</v>
      </c>
    </row>
    <row r="41" spans="1:9" ht="13.5" customHeight="1" thickBot="1">
      <c r="A41" s="945" t="s">
        <v>213</v>
      </c>
      <c r="B41" s="493">
        <v>0</v>
      </c>
      <c r="C41" s="125">
        <v>0</v>
      </c>
      <c r="D41" s="241">
        <v>0</v>
      </c>
      <c r="E41" s="488">
        <v>0</v>
      </c>
      <c r="F41" s="241">
        <v>0</v>
      </c>
      <c r="G41" s="172">
        <v>0</v>
      </c>
      <c r="H41" s="676">
        <v>0</v>
      </c>
      <c r="I41" s="494">
        <v>0</v>
      </c>
    </row>
    <row r="42" spans="1:9" ht="21.75" thickBot="1">
      <c r="A42" s="956" t="s">
        <v>878</v>
      </c>
      <c r="B42" s="505">
        <v>216974</v>
      </c>
      <c r="C42" s="445">
        <f>C44-C37</f>
        <v>245424</v>
      </c>
      <c r="D42" s="588">
        <f>D44-D37</f>
        <v>230123</v>
      </c>
      <c r="E42" s="640">
        <f>D42/C42</f>
        <v>0.9376548340830563</v>
      </c>
      <c r="F42" s="588">
        <v>181811</v>
      </c>
      <c r="G42" s="445">
        <f>G44-G37</f>
        <v>214313</v>
      </c>
      <c r="H42" s="807">
        <f>H44-H37</f>
        <v>207829</v>
      </c>
      <c r="I42" s="506">
        <f>H42/G42</f>
        <v>0.9697451857796774</v>
      </c>
    </row>
    <row r="43" spans="1:9" ht="8.25" customHeight="1" thickBot="1">
      <c r="A43" s="964"/>
      <c r="B43" s="728"/>
      <c r="C43" s="965"/>
      <c r="D43" s="966"/>
      <c r="E43" s="489"/>
      <c r="F43" s="967"/>
      <c r="G43" s="782"/>
      <c r="H43" s="785"/>
      <c r="I43" s="506"/>
    </row>
    <row r="44" spans="1:9" ht="21.75" thickBot="1">
      <c r="A44" s="939" t="s">
        <v>514</v>
      </c>
      <c r="B44" s="505">
        <f>B37+B39+B42</f>
        <v>216974</v>
      </c>
      <c r="C44" s="505">
        <v>247198</v>
      </c>
      <c r="D44" s="505">
        <v>232635</v>
      </c>
      <c r="E44" s="652">
        <f>D44/C44</f>
        <v>0.9410877110656235</v>
      </c>
      <c r="F44" s="505">
        <f>F37+F39+F42</f>
        <v>181811</v>
      </c>
      <c r="G44" s="505">
        <v>214382</v>
      </c>
      <c r="H44" s="505">
        <v>207982</v>
      </c>
      <c r="I44" s="506">
        <f>H44/G44</f>
        <v>0.9701467473948373</v>
      </c>
    </row>
    <row r="45" spans="1:9" ht="12.75">
      <c r="A45" s="988"/>
      <c r="B45" s="457"/>
      <c r="C45" s="457"/>
      <c r="D45" s="457"/>
      <c r="E45" s="989"/>
      <c r="F45" s="457"/>
      <c r="G45" s="457"/>
      <c r="H45" s="457"/>
      <c r="I45" s="689"/>
    </row>
    <row r="46" spans="1:9" ht="12.75">
      <c r="A46" s="2069">
        <v>2</v>
      </c>
      <c r="B46" s="2069"/>
      <c r="C46" s="2069"/>
      <c r="D46" s="2069"/>
      <c r="E46" s="2069"/>
      <c r="F46" s="2069"/>
      <c r="G46" s="2107"/>
      <c r="H46" s="2107"/>
      <c r="I46" s="2107"/>
    </row>
    <row r="47" spans="1:9" ht="12.75">
      <c r="A47" s="170"/>
      <c r="B47" s="170"/>
      <c r="C47" s="170"/>
      <c r="D47" s="2175"/>
      <c r="E47" s="2175"/>
      <c r="F47" s="170"/>
      <c r="G47" s="2175" t="s">
        <v>695</v>
      </c>
      <c r="H47" s="2175"/>
      <c r="I47" s="170"/>
    </row>
    <row r="48" spans="1:9" ht="15.75">
      <c r="A48" s="2064" t="s">
        <v>1393</v>
      </c>
      <c r="B48" s="2064"/>
      <c r="C48" s="2064"/>
      <c r="D48" s="2064"/>
      <c r="E48" s="2064"/>
      <c r="F48" s="2064"/>
      <c r="G48" s="2064"/>
      <c r="H48" s="2064"/>
      <c r="I48" s="2064"/>
    </row>
    <row r="49" spans="1:9" ht="15.75">
      <c r="A49" s="2064" t="s">
        <v>172</v>
      </c>
      <c r="B49" s="2064"/>
      <c r="C49" s="2064"/>
      <c r="D49" s="2064"/>
      <c r="E49" s="2064"/>
      <c r="F49" s="2064"/>
      <c r="G49" s="2064"/>
      <c r="H49" s="2064"/>
      <c r="I49" s="2064"/>
    </row>
    <row r="50" spans="1:9" ht="16.5" thickBot="1">
      <c r="A50" s="574"/>
      <c r="B50" s="574"/>
      <c r="C50" s="574"/>
      <c r="D50" s="574"/>
      <c r="E50" s="574"/>
      <c r="F50" s="575"/>
      <c r="G50" s="832" t="s">
        <v>313</v>
      </c>
      <c r="H50" s="170"/>
      <c r="I50" s="170"/>
    </row>
    <row r="51" spans="1:9" ht="13.5" thickBot="1">
      <c r="A51" s="2173" t="s">
        <v>485</v>
      </c>
      <c r="B51" s="2176" t="s">
        <v>365</v>
      </c>
      <c r="C51" s="2071"/>
      <c r="D51" s="2071"/>
      <c r="E51" s="2072"/>
      <c r="F51" s="2172" t="s">
        <v>197</v>
      </c>
      <c r="G51" s="2079"/>
      <c r="H51" s="2079"/>
      <c r="I51" s="2080"/>
    </row>
    <row r="52" spans="1:9" ht="21.75" thickBot="1">
      <c r="A52" s="2174"/>
      <c r="B52" s="842" t="s">
        <v>228</v>
      </c>
      <c r="C52" s="843" t="s">
        <v>229</v>
      </c>
      <c r="D52" s="844" t="s">
        <v>233</v>
      </c>
      <c r="E52" s="843" t="s">
        <v>215</v>
      </c>
      <c r="F52" s="844" t="s">
        <v>228</v>
      </c>
      <c r="G52" s="843" t="s">
        <v>229</v>
      </c>
      <c r="H52" s="843" t="s">
        <v>233</v>
      </c>
      <c r="I52" s="898" t="s">
        <v>215</v>
      </c>
    </row>
    <row r="53" spans="1:9" ht="22.5">
      <c r="A53" s="933" t="s">
        <v>515</v>
      </c>
      <c r="B53" s="679">
        <v>0</v>
      </c>
      <c r="C53" s="685">
        <v>0</v>
      </c>
      <c r="D53" s="971">
        <v>0</v>
      </c>
      <c r="E53" s="625">
        <v>0</v>
      </c>
      <c r="F53" s="736">
        <v>0</v>
      </c>
      <c r="G53" s="171">
        <v>0</v>
      </c>
      <c r="H53" s="582">
        <v>0</v>
      </c>
      <c r="I53" s="625">
        <v>0</v>
      </c>
    </row>
    <row r="54" spans="1:9" ht="12.75">
      <c r="A54" s="935" t="s">
        <v>418</v>
      </c>
      <c r="B54" s="638">
        <v>5930</v>
      </c>
      <c r="C54" s="638">
        <v>5930</v>
      </c>
      <c r="D54" s="659">
        <v>7364</v>
      </c>
      <c r="E54" s="672">
        <f>D54/C54</f>
        <v>1.2418212478920743</v>
      </c>
      <c r="F54" s="638">
        <v>1100</v>
      </c>
      <c r="G54" s="638">
        <v>318</v>
      </c>
      <c r="H54" s="676">
        <v>318</v>
      </c>
      <c r="I54" s="494">
        <f>H54/G54</f>
        <v>1</v>
      </c>
    </row>
    <row r="55" spans="1:9" ht="22.5">
      <c r="A55" s="935" t="s">
        <v>516</v>
      </c>
      <c r="B55" s="638">
        <v>0</v>
      </c>
      <c r="C55" s="638">
        <v>2</v>
      </c>
      <c r="D55" s="659">
        <v>16</v>
      </c>
      <c r="E55" s="672">
        <f>D55/C55</f>
        <v>8</v>
      </c>
      <c r="F55" s="638">
        <v>400</v>
      </c>
      <c r="G55" s="638">
        <v>59</v>
      </c>
      <c r="H55" s="676">
        <v>59</v>
      </c>
      <c r="I55" s="489">
        <f>H55/G55</f>
        <v>1</v>
      </c>
    </row>
    <row r="56" spans="1:9" ht="12.75">
      <c r="A56" s="936" t="s">
        <v>210</v>
      </c>
      <c r="B56" s="673">
        <v>0</v>
      </c>
      <c r="C56" s="673">
        <v>0</v>
      </c>
      <c r="D56" s="659">
        <v>0</v>
      </c>
      <c r="E56" s="494">
        <v>0</v>
      </c>
      <c r="F56" s="638">
        <v>0</v>
      </c>
      <c r="G56" s="638">
        <v>0</v>
      </c>
      <c r="H56" s="676">
        <v>0</v>
      </c>
      <c r="I56" s="494">
        <v>0</v>
      </c>
    </row>
    <row r="57" spans="1:9" ht="23.25" thickBot="1">
      <c r="A57" s="937" t="s">
        <v>682</v>
      </c>
      <c r="B57" s="638">
        <v>0</v>
      </c>
      <c r="C57" s="493">
        <f>'2.a-d.sz. melléklet'!C65+'2.a-d.sz. melléklet'!C66+'2.a-d.sz. melléklet'!C67+'2.a-d.sz. melléklet'!C68+'2.a-d.sz. melléklet'!C69+'2.a-d.sz. melléklet'!C70+'2.a-d.sz. melléklet'!C71</f>
        <v>2138</v>
      </c>
      <c r="D57" s="493">
        <f>'2.a-d.sz. melléklet'!D65+'2.a-d.sz. melléklet'!D66+'2.a-d.sz. melléklet'!D67+'2.a-d.sz. melléklet'!D68+'2.a-d.sz. melléklet'!D69+'2.a-d.sz. melléklet'!D70+'2.a-d.sz. melléklet'!D71</f>
        <v>2138</v>
      </c>
      <c r="E57" s="987">
        <f>D57/C57</f>
        <v>1</v>
      </c>
      <c r="F57" s="638">
        <v>0</v>
      </c>
      <c r="G57" s="744">
        <v>0</v>
      </c>
      <c r="H57" s="788"/>
      <c r="I57" s="670">
        <v>0</v>
      </c>
    </row>
    <row r="58" spans="1:9" ht="13.5" thickBot="1">
      <c r="A58" s="939" t="s">
        <v>211</v>
      </c>
      <c r="B58" s="445">
        <f>SUM(B53:B57)</f>
        <v>5930</v>
      </c>
      <c r="C58" s="445">
        <f>SUM(C53:C57)</f>
        <v>8070</v>
      </c>
      <c r="D58" s="445">
        <f>SUM(D53:D57)</f>
        <v>9518</v>
      </c>
      <c r="E58" s="640">
        <f>D58/C58</f>
        <v>1.1794299876084262</v>
      </c>
      <c r="F58" s="653">
        <f>SUM(F53:F57)</f>
        <v>1500</v>
      </c>
      <c r="G58" s="653">
        <f>SUM(G53:G57)</f>
        <v>377</v>
      </c>
      <c r="H58" s="653">
        <f>SUM(H53:H57)</f>
        <v>377</v>
      </c>
      <c r="I58" s="640">
        <f>H58/G58</f>
        <v>1</v>
      </c>
    </row>
    <row r="59" spans="1:9" ht="12.75">
      <c r="A59" s="940"/>
      <c r="B59" s="623"/>
      <c r="C59" s="455"/>
      <c r="D59" s="641"/>
      <c r="E59" s="724"/>
      <c r="F59" s="455"/>
      <c r="G59" s="782"/>
      <c r="H59" s="785"/>
      <c r="I59" s="724"/>
    </row>
    <row r="60" spans="1:9" ht="22.5">
      <c r="A60" s="941" t="s">
        <v>693</v>
      </c>
      <c r="B60" s="942">
        <v>0</v>
      </c>
      <c r="C60" s="942">
        <f>'2.f-h.sz. melléklet'!C114+'2.f-h.sz. melléklet'!C115+'2.f-h.sz. melléklet'!C116+'2.f-h.sz. melléklet'!C117+'2.f-h.sz. melléklet'!C118+'2.f-h.sz. melléklet'!C119+'2.f-h.sz. melléklet'!C120+'2.f-h.sz. melléklet'!C121+'2.f-h.sz. melléklet'!C122</f>
        <v>2461</v>
      </c>
      <c r="D60" s="942">
        <f>'2.f-h.sz. melléklet'!D114+'2.f-h.sz. melléklet'!D115+'2.f-h.sz. melléklet'!D116+'2.f-h.sz. melléklet'!D117+'2.f-h.sz. melléklet'!D118+'2.f-h.sz. melléklet'!D119+'2.f-h.sz. melléklet'!D120+'2.f-h.sz. melléklet'!D121+'2.f-h.sz. melléklet'!D122</f>
        <v>2461</v>
      </c>
      <c r="E60" s="672">
        <f>D60/C60</f>
        <v>1</v>
      </c>
      <c r="F60" s="125"/>
      <c r="G60" s="125">
        <f>'2.f-h.sz. melléklet'!C124</f>
        <v>3723</v>
      </c>
      <c r="H60" s="125">
        <f>'2.f-h.sz. melléklet'!D124</f>
        <v>3723</v>
      </c>
      <c r="I60" s="494">
        <f>H60/G60</f>
        <v>1</v>
      </c>
    </row>
    <row r="61" spans="1:9" ht="12.75">
      <c r="A61" s="945" t="s">
        <v>217</v>
      </c>
      <c r="B61" s="1405">
        <v>0</v>
      </c>
      <c r="C61" s="972">
        <v>0</v>
      </c>
      <c r="D61" s="1406">
        <v>0</v>
      </c>
      <c r="E61" s="489">
        <v>0</v>
      </c>
      <c r="F61" s="127">
        <v>0</v>
      </c>
      <c r="G61" s="173">
        <v>0</v>
      </c>
      <c r="H61" s="787">
        <v>0</v>
      </c>
      <c r="I61" s="489">
        <v>0</v>
      </c>
    </row>
    <row r="62" spans="1:9" ht="22.5">
      <c r="A62" s="945" t="s">
        <v>692</v>
      </c>
      <c r="B62" s="946">
        <v>0</v>
      </c>
      <c r="C62" s="947">
        <v>0</v>
      </c>
      <c r="D62" s="1407">
        <v>0</v>
      </c>
      <c r="E62" s="494">
        <v>0</v>
      </c>
      <c r="F62" s="125">
        <v>0</v>
      </c>
      <c r="G62" s="493">
        <f>'2.f-h.sz. melléklet'!C141</f>
        <v>510</v>
      </c>
      <c r="H62" s="493">
        <v>0</v>
      </c>
      <c r="I62" s="494">
        <v>0</v>
      </c>
    </row>
    <row r="63" spans="1:9" ht="12.75">
      <c r="A63" s="945" t="s">
        <v>217</v>
      </c>
      <c r="B63" s="946">
        <v>0</v>
      </c>
      <c r="C63" s="947">
        <v>0</v>
      </c>
      <c r="D63" s="1407"/>
      <c r="E63" s="494">
        <v>0</v>
      </c>
      <c r="F63" s="125">
        <v>0</v>
      </c>
      <c r="G63" s="172">
        <v>0</v>
      </c>
      <c r="H63" s="676">
        <v>0</v>
      </c>
      <c r="I63" s="494">
        <v>0</v>
      </c>
    </row>
    <row r="64" spans="1:9" ht="13.5" thickBot="1">
      <c r="A64" s="952" t="s">
        <v>980</v>
      </c>
      <c r="B64" s="953">
        <v>0</v>
      </c>
      <c r="C64" s="954">
        <v>0</v>
      </c>
      <c r="D64" s="1408">
        <v>0</v>
      </c>
      <c r="E64" s="494">
        <v>0</v>
      </c>
      <c r="F64" s="159">
        <v>0</v>
      </c>
      <c r="G64" s="159">
        <v>0</v>
      </c>
      <c r="H64" s="159">
        <v>0</v>
      </c>
      <c r="I64" s="494">
        <v>0</v>
      </c>
    </row>
    <row r="65" spans="1:9" ht="13.5" thickBot="1">
      <c r="A65" s="956" t="s">
        <v>981</v>
      </c>
      <c r="B65" s="445">
        <f>B60+B62</f>
        <v>0</v>
      </c>
      <c r="C65" s="445">
        <f>C60+C62</f>
        <v>2461</v>
      </c>
      <c r="D65" s="445">
        <f>D60+D62</f>
        <v>2461</v>
      </c>
      <c r="E65" s="640">
        <f>D65/C65</f>
        <v>1</v>
      </c>
      <c r="F65" s="445">
        <f>F60+F62</f>
        <v>0</v>
      </c>
      <c r="G65" s="445">
        <f>G60+G62</f>
        <v>4233</v>
      </c>
      <c r="H65" s="445">
        <f>H60+H62</f>
        <v>3723</v>
      </c>
      <c r="I65" s="640">
        <f>H65/G65</f>
        <v>0.8795180722891566</v>
      </c>
    </row>
    <row r="66" spans="1:9" ht="6.75" customHeight="1">
      <c r="A66" s="957"/>
      <c r="B66" s="127"/>
      <c r="C66" s="642"/>
      <c r="D66" s="642"/>
      <c r="E66" s="724"/>
      <c r="F66" s="642"/>
      <c r="G66" s="173"/>
      <c r="H66" s="787"/>
      <c r="I66" s="724"/>
    </row>
    <row r="67" spans="1:9" ht="22.5">
      <c r="A67" s="945" t="s">
        <v>509</v>
      </c>
      <c r="B67" s="125">
        <v>0</v>
      </c>
      <c r="C67" s="638">
        <v>0</v>
      </c>
      <c r="D67" s="638">
        <v>0</v>
      </c>
      <c r="E67" s="494">
        <v>0</v>
      </c>
      <c r="F67" s="638">
        <v>0</v>
      </c>
      <c r="G67" s="172">
        <v>0</v>
      </c>
      <c r="H67" s="676">
        <v>0</v>
      </c>
      <c r="I67" s="494">
        <v>0</v>
      </c>
    </row>
    <row r="68" spans="1:9" ht="23.25" thickBot="1">
      <c r="A68" s="945" t="s">
        <v>694</v>
      </c>
      <c r="B68" s="124">
        <v>0</v>
      </c>
      <c r="C68" s="642">
        <f>'2.i-j.sz. mell.'!C67</f>
        <v>669</v>
      </c>
      <c r="D68" s="735">
        <f>'2.i-j.sz. mell.'!D67</f>
        <v>669</v>
      </c>
      <c r="E68" s="987">
        <f>D68/C68</f>
        <v>1</v>
      </c>
      <c r="F68" s="673">
        <v>0</v>
      </c>
      <c r="G68" s="744">
        <v>0</v>
      </c>
      <c r="H68" s="788">
        <v>0</v>
      </c>
      <c r="I68" s="670">
        <v>0</v>
      </c>
    </row>
    <row r="69" spans="1:9" ht="21.75" thickBot="1">
      <c r="A69" s="956" t="s">
        <v>510</v>
      </c>
      <c r="B69" s="445">
        <f>B68+B67</f>
        <v>0</v>
      </c>
      <c r="C69" s="445">
        <f>C68+C67</f>
        <v>669</v>
      </c>
      <c r="D69" s="445">
        <f>D68+D67</f>
        <v>669</v>
      </c>
      <c r="E69" s="640">
        <f>D69/C69</f>
        <v>1</v>
      </c>
      <c r="F69" s="445">
        <v>0</v>
      </c>
      <c r="G69" s="445">
        <f>G68+G67</f>
        <v>0</v>
      </c>
      <c r="H69" s="445">
        <f>H68+H67</f>
        <v>0</v>
      </c>
      <c r="I69" s="506">
        <v>0</v>
      </c>
    </row>
    <row r="70" spans="1:9" ht="9" customHeight="1">
      <c r="A70" s="957"/>
      <c r="B70" s="127"/>
      <c r="C70" s="974"/>
      <c r="D70" s="642"/>
      <c r="E70" s="724"/>
      <c r="F70" s="642"/>
      <c r="G70" s="173"/>
      <c r="H70" s="787"/>
      <c r="I70" s="724"/>
    </row>
    <row r="71" spans="1:9" ht="12.75">
      <c r="A71" s="945" t="s">
        <v>212</v>
      </c>
      <c r="B71" s="125">
        <v>0</v>
      </c>
      <c r="C71" s="638">
        <v>0</v>
      </c>
      <c r="D71" s="638">
        <v>0</v>
      </c>
      <c r="E71" s="494">
        <v>0</v>
      </c>
      <c r="F71" s="638">
        <v>0</v>
      </c>
      <c r="G71" s="172">
        <v>0</v>
      </c>
      <c r="H71" s="676">
        <v>0</v>
      </c>
      <c r="I71" s="494">
        <v>0</v>
      </c>
    </row>
    <row r="72" spans="1:9" ht="12.75">
      <c r="A72" s="945" t="s">
        <v>177</v>
      </c>
      <c r="B72" s="125">
        <v>0</v>
      </c>
      <c r="C72" s="638">
        <v>0</v>
      </c>
      <c r="D72" s="638">
        <v>0</v>
      </c>
      <c r="E72" s="958">
        <v>0</v>
      </c>
      <c r="F72" s="638">
        <v>0</v>
      </c>
      <c r="G72" s="172">
        <v>0</v>
      </c>
      <c r="H72" s="676">
        <v>0</v>
      </c>
      <c r="I72" s="958">
        <v>0</v>
      </c>
    </row>
    <row r="73" spans="1:9" ht="13.5" thickBot="1">
      <c r="A73" s="945" t="s">
        <v>175</v>
      </c>
      <c r="B73" s="159">
        <v>0</v>
      </c>
      <c r="C73" s="642">
        <v>0</v>
      </c>
      <c r="D73" s="642">
        <v>0</v>
      </c>
      <c r="E73" s="675">
        <v>0</v>
      </c>
      <c r="F73" s="642">
        <v>0</v>
      </c>
      <c r="G73" s="782">
        <v>0</v>
      </c>
      <c r="H73" s="785">
        <v>0</v>
      </c>
      <c r="I73" s="675">
        <v>0</v>
      </c>
    </row>
    <row r="74" spans="1:9" ht="33" customHeight="1" thickBot="1">
      <c r="A74" s="939" t="s">
        <v>683</v>
      </c>
      <c r="B74" s="445">
        <f>B71+B73</f>
        <v>0</v>
      </c>
      <c r="C74" s="445">
        <f>C71+C73</f>
        <v>0</v>
      </c>
      <c r="D74" s="445">
        <f>D71+D73</f>
        <v>0</v>
      </c>
      <c r="E74" s="506">
        <v>0</v>
      </c>
      <c r="F74" s="445">
        <v>0</v>
      </c>
      <c r="G74" s="445">
        <f>G71+G73</f>
        <v>0</v>
      </c>
      <c r="H74" s="445">
        <f>H71+H73</f>
        <v>0</v>
      </c>
      <c r="I74" s="506">
        <v>0</v>
      </c>
    </row>
    <row r="75" spans="1:9" ht="9" customHeight="1">
      <c r="A75" s="961"/>
      <c r="B75" s="593"/>
      <c r="C75" s="619"/>
      <c r="D75" s="593"/>
      <c r="E75" s="934"/>
      <c r="F75" s="654"/>
      <c r="G75" s="173"/>
      <c r="H75" s="787"/>
      <c r="I75" s="934"/>
    </row>
    <row r="76" spans="1:9" ht="22.5">
      <c r="A76" s="937" t="s">
        <v>511</v>
      </c>
      <c r="B76" s="493">
        <f>SUM(B77:B78)</f>
        <v>0</v>
      </c>
      <c r="C76" s="493">
        <f>SUM(C77:C78)</f>
        <v>17304</v>
      </c>
      <c r="D76" s="493">
        <f>SUM(D77:D78)</f>
        <v>17304</v>
      </c>
      <c r="E76" s="1188">
        <f>D76/C76</f>
        <v>1</v>
      </c>
      <c r="F76" s="493">
        <f>SUM(F77:F78)</f>
        <v>0</v>
      </c>
      <c r="G76" s="493">
        <f>SUM(G77:G78)</f>
        <v>2818</v>
      </c>
      <c r="H76" s="493">
        <f>SUM(H77:H78)</f>
        <v>2818</v>
      </c>
      <c r="I76" s="1188">
        <f>H76/G76</f>
        <v>1</v>
      </c>
    </row>
    <row r="77" spans="1:9" ht="12.75">
      <c r="A77" s="935" t="s">
        <v>685</v>
      </c>
      <c r="B77" s="125">
        <v>0</v>
      </c>
      <c r="C77" s="493">
        <v>16458</v>
      </c>
      <c r="D77" s="125">
        <v>16458</v>
      </c>
      <c r="E77" s="1188">
        <f>D77/C77</f>
        <v>1</v>
      </c>
      <c r="F77" s="638">
        <v>0</v>
      </c>
      <c r="G77" s="172">
        <v>2818</v>
      </c>
      <c r="H77" s="676">
        <v>2818</v>
      </c>
      <c r="I77" s="1188">
        <f>H77/G77</f>
        <v>1</v>
      </c>
    </row>
    <row r="78" spans="1:9" ht="12.75">
      <c r="A78" s="935" t="s">
        <v>209</v>
      </c>
      <c r="B78" s="125">
        <v>0</v>
      </c>
      <c r="C78" s="493">
        <v>846</v>
      </c>
      <c r="D78" s="125">
        <v>846</v>
      </c>
      <c r="E78" s="1188">
        <f>D78/C78</f>
        <v>1</v>
      </c>
      <c r="F78" s="638">
        <v>0</v>
      </c>
      <c r="G78" s="172">
        <v>0</v>
      </c>
      <c r="H78" s="676">
        <v>0</v>
      </c>
      <c r="I78" s="1188">
        <v>0</v>
      </c>
    </row>
    <row r="79" spans="1:9" ht="8.25" customHeight="1" thickBot="1">
      <c r="A79" s="962"/>
      <c r="B79" s="450"/>
      <c r="C79" s="620"/>
      <c r="D79" s="450"/>
      <c r="E79" s="675"/>
      <c r="F79" s="667"/>
      <c r="G79" s="744"/>
      <c r="H79" s="788"/>
      <c r="I79" s="675"/>
    </row>
    <row r="80" spans="1:9" ht="21.75" thickBot="1">
      <c r="A80" s="963" t="s">
        <v>687</v>
      </c>
      <c r="B80" s="445">
        <f>B76</f>
        <v>0</v>
      </c>
      <c r="C80" s="445">
        <f>C76</f>
        <v>17304</v>
      </c>
      <c r="D80" s="445">
        <f>D76</f>
        <v>17304</v>
      </c>
      <c r="E80" s="640">
        <f>D80/C80</f>
        <v>1</v>
      </c>
      <c r="F80" s="445">
        <f>F76</f>
        <v>0</v>
      </c>
      <c r="G80" s="445">
        <f>G76</f>
        <v>2818</v>
      </c>
      <c r="H80" s="445">
        <f>H76</f>
        <v>2818</v>
      </c>
      <c r="I80" s="640">
        <f>H80/G80</f>
        <v>1</v>
      </c>
    </row>
    <row r="81" spans="1:9" ht="8.25" customHeight="1" thickBot="1">
      <c r="A81" s="964"/>
      <c r="B81" s="965"/>
      <c r="C81" s="965"/>
      <c r="D81" s="965"/>
      <c r="E81" s="506"/>
      <c r="F81" s="965"/>
      <c r="G81" s="782"/>
      <c r="H81" s="785"/>
      <c r="I81" s="640"/>
    </row>
    <row r="82" spans="1:9" ht="21.75" thickBot="1">
      <c r="A82" s="939" t="s">
        <v>512</v>
      </c>
      <c r="B82" s="445">
        <f>B80+B74+B69+B65+B58</f>
        <v>5930</v>
      </c>
      <c r="C82" s="445">
        <f>C80+C74+C69+C65+C58</f>
        <v>28504</v>
      </c>
      <c r="D82" s="445">
        <f>D80+D74+D69+D65+D58</f>
        <v>29952</v>
      </c>
      <c r="E82" s="640">
        <f>D82/C82</f>
        <v>1.0507998877350548</v>
      </c>
      <c r="F82" s="445">
        <f>F80+F74+F69+F65+F58</f>
        <v>1500</v>
      </c>
      <c r="G82" s="445">
        <f>G80+G74+G69+G65+G58</f>
        <v>7428</v>
      </c>
      <c r="H82" s="445">
        <f>H80+H74+H69+H65+H58</f>
        <v>6918</v>
      </c>
      <c r="I82" s="640">
        <f>H82/G82</f>
        <v>0.931340872374798</v>
      </c>
    </row>
    <row r="83" spans="1:9" ht="6.75" customHeight="1" thickBot="1">
      <c r="A83" s="963"/>
      <c r="B83" s="696"/>
      <c r="C83" s="653"/>
      <c r="D83" s="696"/>
      <c r="E83" s="506"/>
      <c r="F83" s="696"/>
      <c r="G83" s="782"/>
      <c r="H83" s="785"/>
      <c r="I83" s="506"/>
    </row>
    <row r="84" spans="1:9" ht="13.5" thickBot="1">
      <c r="A84" s="968" t="s">
        <v>399</v>
      </c>
      <c r="B84" s="187">
        <f>B85+B86</f>
        <v>0</v>
      </c>
      <c r="C84" s="187">
        <f>C85+C86</f>
        <v>0</v>
      </c>
      <c r="D84" s="187">
        <f>D85+D86</f>
        <v>0</v>
      </c>
      <c r="E84" s="506">
        <v>0</v>
      </c>
      <c r="F84" s="187">
        <f>F85+F86</f>
        <v>0</v>
      </c>
      <c r="G84" s="187">
        <f>G85+G86</f>
        <v>0</v>
      </c>
      <c r="H84" s="187">
        <f>H85+H86</f>
        <v>0</v>
      </c>
      <c r="I84" s="506">
        <v>0</v>
      </c>
    </row>
    <row r="85" spans="1:9" ht="12.75">
      <c r="A85" s="969" t="s">
        <v>220</v>
      </c>
      <c r="B85" s="455">
        <v>0</v>
      </c>
      <c r="C85" s="673">
        <v>0</v>
      </c>
      <c r="D85" s="514">
        <v>0</v>
      </c>
      <c r="E85" s="625">
        <v>0</v>
      </c>
      <c r="F85" s="671">
        <v>0</v>
      </c>
      <c r="G85" s="173">
        <v>0</v>
      </c>
      <c r="H85" s="787">
        <v>0</v>
      </c>
      <c r="I85" s="625">
        <v>0</v>
      </c>
    </row>
    <row r="86" spans="1:9" ht="12.75">
      <c r="A86" s="945" t="s">
        <v>213</v>
      </c>
      <c r="B86" s="125">
        <v>0</v>
      </c>
      <c r="C86" s="638">
        <v>0</v>
      </c>
      <c r="D86" s="241">
        <v>0</v>
      </c>
      <c r="E86" s="494">
        <v>0</v>
      </c>
      <c r="F86" s="226">
        <v>0</v>
      </c>
      <c r="G86" s="172">
        <v>0</v>
      </c>
      <c r="H86" s="676">
        <v>0</v>
      </c>
      <c r="I86" s="494">
        <v>0</v>
      </c>
    </row>
    <row r="87" spans="1:9" ht="13.5" thickBot="1">
      <c r="A87" s="940"/>
      <c r="B87" s="965"/>
      <c r="C87" s="975"/>
      <c r="D87" s="966"/>
      <c r="E87" s="675"/>
      <c r="F87" s="976"/>
      <c r="G87" s="744"/>
      <c r="H87" s="788"/>
      <c r="I87" s="675"/>
    </row>
    <row r="88" spans="1:9" ht="13.5" thickBot="1">
      <c r="A88" s="956" t="s">
        <v>513</v>
      </c>
      <c r="B88" s="445">
        <v>467400</v>
      </c>
      <c r="C88" s="445">
        <f>C90-C82</f>
        <v>509312</v>
      </c>
      <c r="D88" s="653">
        <f>D90-D82</f>
        <v>507876</v>
      </c>
      <c r="E88" s="640">
        <f>D88/C88</f>
        <v>0.9971805101784368</v>
      </c>
      <c r="F88" s="977">
        <v>27846</v>
      </c>
      <c r="G88" s="445">
        <v>3448</v>
      </c>
      <c r="H88" s="807">
        <v>3448</v>
      </c>
      <c r="I88" s="640">
        <f>H88/G88</f>
        <v>1</v>
      </c>
    </row>
    <row r="89" spans="1:9" ht="13.5" thickBot="1">
      <c r="A89" s="940"/>
      <c r="B89" s="970"/>
      <c r="C89" s="978"/>
      <c r="D89" s="965"/>
      <c r="E89" s="640"/>
      <c r="F89" s="965"/>
      <c r="G89" s="782"/>
      <c r="H89" s="785"/>
      <c r="I89" s="506"/>
    </row>
    <row r="90" spans="1:9" ht="21.75" thickBot="1">
      <c r="A90" s="939" t="s">
        <v>514</v>
      </c>
      <c r="B90" s="445">
        <f>B88+B82</f>
        <v>473330</v>
      </c>
      <c r="C90" s="445">
        <v>537816</v>
      </c>
      <c r="D90" s="445">
        <v>537828</v>
      </c>
      <c r="E90" s="640">
        <f>D90/C90</f>
        <v>1.0000223124637422</v>
      </c>
      <c r="F90" s="445">
        <f>F88+F82</f>
        <v>29346</v>
      </c>
      <c r="G90" s="445">
        <f>G88+G82</f>
        <v>10876</v>
      </c>
      <c r="H90" s="445">
        <f>H88+H82</f>
        <v>10366</v>
      </c>
      <c r="I90" s="640">
        <f>H90/G90</f>
        <v>0.9531077602059581</v>
      </c>
    </row>
    <row r="91" spans="1:9" ht="12.75">
      <c r="A91" s="2069">
        <v>3</v>
      </c>
      <c r="B91" s="2069"/>
      <c r="C91" s="2069"/>
      <c r="D91" s="2069"/>
      <c r="E91" s="2069"/>
      <c r="F91" s="2069"/>
      <c r="G91" s="2069"/>
      <c r="H91" s="2069"/>
      <c r="I91" s="2069"/>
    </row>
    <row r="92" spans="1:9" ht="12.75">
      <c r="A92" s="170"/>
      <c r="B92" s="170"/>
      <c r="C92" s="170"/>
      <c r="D92" s="170"/>
      <c r="E92" s="170"/>
      <c r="F92" s="170"/>
      <c r="G92" s="2175" t="s">
        <v>695</v>
      </c>
      <c r="H92" s="2175"/>
      <c r="I92" s="170"/>
    </row>
    <row r="93" spans="1:9" ht="15.75">
      <c r="A93" s="2064" t="s">
        <v>1393</v>
      </c>
      <c r="B93" s="2064"/>
      <c r="C93" s="2064"/>
      <c r="D93" s="2064"/>
      <c r="E93" s="2064"/>
      <c r="F93" s="2064"/>
      <c r="G93" s="2064"/>
      <c r="H93" s="2064"/>
      <c r="I93" s="2064"/>
    </row>
    <row r="94" spans="1:9" ht="15.75">
      <c r="A94" s="2064" t="s">
        <v>172</v>
      </c>
      <c r="B94" s="2064"/>
      <c r="C94" s="2064"/>
      <c r="D94" s="2064"/>
      <c r="E94" s="2064"/>
      <c r="F94" s="2064"/>
      <c r="G94" s="2064"/>
      <c r="H94" s="2064"/>
      <c r="I94" s="2064"/>
    </row>
    <row r="95" spans="1:9" ht="16.5" thickBot="1">
      <c r="A95" s="635"/>
      <c r="B95" s="979"/>
      <c r="C95" s="979"/>
      <c r="D95" s="979"/>
      <c r="E95" s="979"/>
      <c r="F95" s="980"/>
      <c r="G95" s="981"/>
      <c r="H95" s="832" t="s">
        <v>313</v>
      </c>
      <c r="I95" s="981"/>
    </row>
    <row r="96" spans="1:9" ht="13.5" thickBot="1">
      <c r="A96" s="2173" t="s">
        <v>485</v>
      </c>
      <c r="B96" s="2176" t="s">
        <v>367</v>
      </c>
      <c r="C96" s="2071"/>
      <c r="D96" s="2071"/>
      <c r="E96" s="2072"/>
      <c r="F96" s="2172" t="s">
        <v>198</v>
      </c>
      <c r="G96" s="2079"/>
      <c r="H96" s="2079"/>
      <c r="I96" s="2080"/>
    </row>
    <row r="97" spans="1:9" ht="21.75" thickBot="1">
      <c r="A97" s="2174"/>
      <c r="B97" s="842" t="s">
        <v>228</v>
      </c>
      <c r="C97" s="843" t="s">
        <v>229</v>
      </c>
      <c r="D97" s="844" t="s">
        <v>233</v>
      </c>
      <c r="E97" s="843" t="s">
        <v>215</v>
      </c>
      <c r="F97" s="844" t="s">
        <v>228</v>
      </c>
      <c r="G97" s="843" t="s">
        <v>229</v>
      </c>
      <c r="H97" s="843" t="s">
        <v>233</v>
      </c>
      <c r="I97" s="898" t="s">
        <v>215</v>
      </c>
    </row>
    <row r="98" spans="1:9" ht="22.5">
      <c r="A98" s="982" t="s">
        <v>515</v>
      </c>
      <c r="B98" s="126">
        <v>0</v>
      </c>
      <c r="C98" s="611">
        <v>0</v>
      </c>
      <c r="D98" s="679">
        <v>0</v>
      </c>
      <c r="E98" s="625">
        <v>0</v>
      </c>
      <c r="F98" s="611">
        <v>0</v>
      </c>
      <c r="G98" s="618">
        <v>0</v>
      </c>
      <c r="H98" s="582">
        <v>0</v>
      </c>
      <c r="I98" s="625">
        <v>0</v>
      </c>
    </row>
    <row r="99" spans="1:9" ht="12.75">
      <c r="A99" s="945" t="s">
        <v>418</v>
      </c>
      <c r="B99" s="125">
        <v>0</v>
      </c>
      <c r="C99" s="125">
        <v>8</v>
      </c>
      <c r="D99" s="638">
        <v>8</v>
      </c>
      <c r="E99" s="672">
        <f>D99/C99</f>
        <v>1</v>
      </c>
      <c r="F99" s="125">
        <v>5854</v>
      </c>
      <c r="G99" s="241">
        <v>1695</v>
      </c>
      <c r="H99" s="676">
        <v>1695</v>
      </c>
      <c r="I99" s="494">
        <f>H99/G99</f>
        <v>1</v>
      </c>
    </row>
    <row r="100" spans="1:9" ht="22.5">
      <c r="A100" s="945" t="s">
        <v>516</v>
      </c>
      <c r="B100" s="125">
        <v>0</v>
      </c>
      <c r="C100" s="125">
        <v>2</v>
      </c>
      <c r="D100" s="638">
        <v>2</v>
      </c>
      <c r="E100" s="739">
        <f>D100/C100</f>
        <v>1</v>
      </c>
      <c r="F100" s="125">
        <v>166</v>
      </c>
      <c r="G100" s="241">
        <v>40</v>
      </c>
      <c r="H100" s="676">
        <v>40</v>
      </c>
      <c r="I100" s="494">
        <f>H100/G100</f>
        <v>1</v>
      </c>
    </row>
    <row r="101" spans="1:9" ht="12.75">
      <c r="A101" s="941" t="s">
        <v>210</v>
      </c>
      <c r="B101" s="125">
        <v>0</v>
      </c>
      <c r="C101" s="125">
        <v>0</v>
      </c>
      <c r="D101" s="673">
        <v>0</v>
      </c>
      <c r="E101" s="494">
        <v>0</v>
      </c>
      <c r="F101" s="124">
        <v>0</v>
      </c>
      <c r="G101" s="514">
        <v>0</v>
      </c>
      <c r="H101" s="676">
        <v>0</v>
      </c>
      <c r="I101" s="494">
        <v>0</v>
      </c>
    </row>
    <row r="102" spans="1:9" ht="23.25" thickBot="1">
      <c r="A102" s="983" t="s">
        <v>682</v>
      </c>
      <c r="B102" s="125">
        <v>0</v>
      </c>
      <c r="C102" s="125">
        <v>0</v>
      </c>
      <c r="D102" s="638">
        <v>0</v>
      </c>
      <c r="E102" s="670">
        <v>0</v>
      </c>
      <c r="F102" s="450"/>
      <c r="G102" s="783">
        <v>0</v>
      </c>
      <c r="H102" s="788">
        <v>0</v>
      </c>
      <c r="I102" s="670">
        <v>0</v>
      </c>
    </row>
    <row r="103" spans="1:9" ht="13.5" thickBot="1">
      <c r="A103" s="956" t="s">
        <v>211</v>
      </c>
      <c r="B103" s="445">
        <f>SUM(B98:B102)</f>
        <v>0</v>
      </c>
      <c r="C103" s="445">
        <f>SUM(C98:C102)</f>
        <v>10</v>
      </c>
      <c r="D103" s="445">
        <f>SUM(D98:D102)</f>
        <v>10</v>
      </c>
      <c r="E103" s="640">
        <f>D103/C103</f>
        <v>1</v>
      </c>
      <c r="F103" s="588">
        <v>0</v>
      </c>
      <c r="G103" s="445">
        <f>SUM(G98:G102)</f>
        <v>1735</v>
      </c>
      <c r="H103" s="588">
        <f>SUM(H98:H102)</f>
        <v>1735</v>
      </c>
      <c r="I103" s="640">
        <f>H103/G103</f>
        <v>1</v>
      </c>
    </row>
    <row r="104" spans="1:9" ht="7.5" customHeight="1">
      <c r="A104" s="940"/>
      <c r="B104" s="455"/>
      <c r="C104" s="490"/>
      <c r="D104" s="455"/>
      <c r="E104" s="724"/>
      <c r="F104" s="455"/>
      <c r="G104" s="782"/>
      <c r="H104" s="785"/>
      <c r="I104" s="724"/>
    </row>
    <row r="105" spans="1:9" ht="22.5">
      <c r="A105" s="941" t="s">
        <v>693</v>
      </c>
      <c r="B105" s="125">
        <v>0</v>
      </c>
      <c r="C105" s="944">
        <v>0</v>
      </c>
      <c r="D105" s="943">
        <v>0</v>
      </c>
      <c r="E105" s="494">
        <v>0</v>
      </c>
      <c r="F105" s="943">
        <v>0</v>
      </c>
      <c r="G105" s="172">
        <v>0</v>
      </c>
      <c r="H105" s="676">
        <v>0</v>
      </c>
      <c r="I105" s="494">
        <v>0</v>
      </c>
    </row>
    <row r="106" spans="1:9" ht="12.75">
      <c r="A106" s="945" t="s">
        <v>217</v>
      </c>
      <c r="B106" s="127">
        <v>0</v>
      </c>
      <c r="C106" s="973">
        <v>0</v>
      </c>
      <c r="D106" s="972">
        <v>0</v>
      </c>
      <c r="E106" s="489">
        <v>0</v>
      </c>
      <c r="F106" s="972">
        <v>0</v>
      </c>
      <c r="G106" s="173">
        <v>0</v>
      </c>
      <c r="H106" s="787"/>
      <c r="I106" s="489">
        <v>0</v>
      </c>
    </row>
    <row r="107" spans="1:9" ht="22.5">
      <c r="A107" s="945" t="s">
        <v>692</v>
      </c>
      <c r="B107" s="125">
        <v>0</v>
      </c>
      <c r="C107" s="948">
        <v>0</v>
      </c>
      <c r="D107" s="947">
        <v>0</v>
      </c>
      <c r="E107" s="494">
        <v>0</v>
      </c>
      <c r="F107" s="947">
        <v>0</v>
      </c>
      <c r="G107" s="172">
        <v>0</v>
      </c>
      <c r="H107" s="676">
        <v>0</v>
      </c>
      <c r="I107" s="494">
        <v>0</v>
      </c>
    </row>
    <row r="108" spans="1:9" ht="12.75">
      <c r="A108" s="945" t="s">
        <v>217</v>
      </c>
      <c r="B108" s="125">
        <v>0</v>
      </c>
      <c r="C108" s="948">
        <v>0</v>
      </c>
      <c r="D108" s="947">
        <v>0</v>
      </c>
      <c r="E108" s="494">
        <v>0</v>
      </c>
      <c r="F108" s="947">
        <v>0</v>
      </c>
      <c r="G108" s="172">
        <v>0</v>
      </c>
      <c r="H108" s="676">
        <v>0</v>
      </c>
      <c r="I108" s="494">
        <v>0</v>
      </c>
    </row>
    <row r="109" spans="1:9" ht="13.5" thickBot="1">
      <c r="A109" s="952" t="s">
        <v>980</v>
      </c>
      <c r="B109" s="159">
        <v>0</v>
      </c>
      <c r="C109" s="955">
        <v>0</v>
      </c>
      <c r="D109" s="954">
        <v>0</v>
      </c>
      <c r="E109" s="494">
        <v>0</v>
      </c>
      <c r="F109" s="954">
        <v>0</v>
      </c>
      <c r="G109" s="782">
        <v>0</v>
      </c>
      <c r="H109" s="785">
        <v>0</v>
      </c>
      <c r="I109" s="494">
        <v>0</v>
      </c>
    </row>
    <row r="110" spans="1:9" ht="13.5" thickBot="1">
      <c r="A110" s="956" t="s">
        <v>981</v>
      </c>
      <c r="B110" s="445">
        <f>B105+B107</f>
        <v>0</v>
      </c>
      <c r="C110" s="445">
        <f>C105+C107</f>
        <v>0</v>
      </c>
      <c r="D110" s="445">
        <f>D105+D107</f>
        <v>0</v>
      </c>
      <c r="E110" s="506">
        <v>0</v>
      </c>
      <c r="F110" s="445">
        <f>F105+F107</f>
        <v>0</v>
      </c>
      <c r="G110" s="445">
        <f>G105+G107</f>
        <v>0</v>
      </c>
      <c r="H110" s="445">
        <f>H105+H107</f>
        <v>0</v>
      </c>
      <c r="I110" s="506">
        <v>0</v>
      </c>
    </row>
    <row r="111" spans="1:9" ht="7.5" customHeight="1">
      <c r="A111" s="957"/>
      <c r="B111" s="127"/>
      <c r="C111" s="642"/>
      <c r="D111" s="642"/>
      <c r="E111" s="724"/>
      <c r="F111" s="127"/>
      <c r="G111" s="173"/>
      <c r="H111" s="787"/>
      <c r="I111" s="724"/>
    </row>
    <row r="112" spans="1:9" ht="22.5">
      <c r="A112" s="945" t="s">
        <v>509</v>
      </c>
      <c r="B112" s="125">
        <v>0</v>
      </c>
      <c r="C112" s="638">
        <v>0</v>
      </c>
      <c r="D112" s="638">
        <v>0</v>
      </c>
      <c r="E112" s="494">
        <v>0</v>
      </c>
      <c r="F112" s="125">
        <v>0</v>
      </c>
      <c r="G112" s="172">
        <v>0</v>
      </c>
      <c r="H112" s="676">
        <v>0</v>
      </c>
      <c r="I112" s="494">
        <v>0</v>
      </c>
    </row>
    <row r="113" spans="1:9" ht="23.25" thickBot="1">
      <c r="A113" s="945" t="s">
        <v>694</v>
      </c>
      <c r="B113" s="124">
        <v>0</v>
      </c>
      <c r="C113" s="673">
        <v>0</v>
      </c>
      <c r="D113" s="673">
        <v>0</v>
      </c>
      <c r="E113" s="670">
        <v>0</v>
      </c>
      <c r="F113" s="450">
        <v>0</v>
      </c>
      <c r="G113" s="744">
        <v>0</v>
      </c>
      <c r="H113" s="788">
        <v>0</v>
      </c>
      <c r="I113" s="489">
        <v>0</v>
      </c>
    </row>
    <row r="114" spans="1:9" ht="21.75" thickBot="1">
      <c r="A114" s="956" t="s">
        <v>510</v>
      </c>
      <c r="B114" s="445">
        <f>B113+B112</f>
        <v>0</v>
      </c>
      <c r="C114" s="445">
        <f>C113+C112</f>
        <v>0</v>
      </c>
      <c r="D114" s="445">
        <f>D113+D112</f>
        <v>0</v>
      </c>
      <c r="E114" s="506">
        <v>0</v>
      </c>
      <c r="F114" s="592">
        <f>F112+F113</f>
        <v>0</v>
      </c>
      <c r="G114" s="445">
        <f>G112+G113</f>
        <v>0</v>
      </c>
      <c r="H114" s="445">
        <f>H112+H113</f>
        <v>0</v>
      </c>
      <c r="I114" s="506">
        <v>0</v>
      </c>
    </row>
    <row r="115" spans="1:9" ht="7.5" customHeight="1">
      <c r="A115" s="957"/>
      <c r="B115" s="127"/>
      <c r="C115" s="974"/>
      <c r="D115" s="642"/>
      <c r="E115" s="724"/>
      <c r="F115" s="126"/>
      <c r="G115" s="173"/>
      <c r="H115" s="787"/>
      <c r="I115" s="938"/>
    </row>
    <row r="116" spans="1:9" ht="12.75">
      <c r="A116" s="945" t="s">
        <v>212</v>
      </c>
      <c r="B116" s="125">
        <v>0</v>
      </c>
      <c r="C116" s="638">
        <v>0</v>
      </c>
      <c r="D116" s="638">
        <v>0</v>
      </c>
      <c r="E116" s="494">
        <v>0</v>
      </c>
      <c r="F116" s="125">
        <v>0</v>
      </c>
      <c r="G116" s="172">
        <v>0</v>
      </c>
      <c r="H116" s="676"/>
      <c r="I116" s="494">
        <v>0</v>
      </c>
    </row>
    <row r="117" spans="1:9" ht="12.75">
      <c r="A117" s="945" t="s">
        <v>178</v>
      </c>
      <c r="B117" s="125">
        <v>0</v>
      </c>
      <c r="C117" s="638">
        <v>0</v>
      </c>
      <c r="D117" s="638">
        <v>0</v>
      </c>
      <c r="E117" s="494">
        <v>0</v>
      </c>
      <c r="F117" s="125">
        <v>0</v>
      </c>
      <c r="G117" s="172">
        <v>0</v>
      </c>
      <c r="H117" s="676">
        <v>0</v>
      </c>
      <c r="I117" s="494">
        <v>0</v>
      </c>
    </row>
    <row r="118" spans="1:9" ht="13.5" thickBot="1">
      <c r="A118" s="945" t="s">
        <v>175</v>
      </c>
      <c r="B118" s="127">
        <v>0</v>
      </c>
      <c r="C118" s="642">
        <v>0</v>
      </c>
      <c r="D118" s="642">
        <v>0</v>
      </c>
      <c r="E118" s="670">
        <v>0</v>
      </c>
      <c r="F118" s="124">
        <v>0</v>
      </c>
      <c r="G118" s="782">
        <v>0</v>
      </c>
      <c r="H118" s="785">
        <v>0</v>
      </c>
      <c r="I118" s="670">
        <v>0</v>
      </c>
    </row>
    <row r="119" spans="1:9" ht="32.25" thickBot="1">
      <c r="A119" s="956" t="s">
        <v>683</v>
      </c>
      <c r="B119" s="445">
        <f>B116+B118</f>
        <v>0</v>
      </c>
      <c r="C119" s="445">
        <f>C116+C118</f>
        <v>0</v>
      </c>
      <c r="D119" s="445">
        <f>D116+D118</f>
        <v>0</v>
      </c>
      <c r="E119" s="506">
        <v>0</v>
      </c>
      <c r="F119" s="445">
        <f>F116+F118</f>
        <v>0</v>
      </c>
      <c r="G119" s="445">
        <f>G116+G118</f>
        <v>0</v>
      </c>
      <c r="H119" s="445">
        <f>H116+H118</f>
        <v>0</v>
      </c>
      <c r="I119" s="506">
        <v>0</v>
      </c>
    </row>
    <row r="120" spans="1:9" ht="6.75" customHeight="1">
      <c r="A120" s="984"/>
      <c r="B120" s="593"/>
      <c r="C120" s="619"/>
      <c r="D120" s="593"/>
      <c r="E120" s="934"/>
      <c r="F120" s="126"/>
      <c r="G120" s="173"/>
      <c r="H120" s="787"/>
      <c r="I120" s="934"/>
    </row>
    <row r="121" spans="1:9" ht="22.5">
      <c r="A121" s="983" t="s">
        <v>511</v>
      </c>
      <c r="B121" s="125">
        <f>B122+B123</f>
        <v>0</v>
      </c>
      <c r="C121" s="125">
        <f>C122+C123</f>
        <v>497</v>
      </c>
      <c r="D121" s="125">
        <f>D122+D123</f>
        <v>497</v>
      </c>
      <c r="E121" s="672">
        <f>D121/C121</f>
        <v>1</v>
      </c>
      <c r="F121" s="125">
        <f>F122+F123</f>
        <v>0</v>
      </c>
      <c r="G121" s="125">
        <f>G122+G123</f>
        <v>0</v>
      </c>
      <c r="H121" s="125">
        <f>H122+H123</f>
        <v>0</v>
      </c>
      <c r="I121" s="489">
        <v>0</v>
      </c>
    </row>
    <row r="122" spans="1:9" ht="12.75">
      <c r="A122" s="945" t="s">
        <v>685</v>
      </c>
      <c r="B122" s="125">
        <v>0</v>
      </c>
      <c r="C122" s="493">
        <v>497</v>
      </c>
      <c r="D122" s="125">
        <v>497</v>
      </c>
      <c r="E122" s="672">
        <f>D122/C122</f>
        <v>1</v>
      </c>
      <c r="F122" s="125">
        <v>0</v>
      </c>
      <c r="G122" s="172">
        <v>0</v>
      </c>
      <c r="H122" s="676">
        <v>0</v>
      </c>
      <c r="I122" s="494">
        <v>0</v>
      </c>
    </row>
    <row r="123" spans="1:9" ht="13.5" thickBot="1">
      <c r="A123" s="945" t="s">
        <v>209</v>
      </c>
      <c r="B123" s="125">
        <v>0</v>
      </c>
      <c r="C123" s="493">
        <v>0</v>
      </c>
      <c r="D123" s="125">
        <v>0</v>
      </c>
      <c r="E123" s="670">
        <v>0</v>
      </c>
      <c r="F123" s="125">
        <v>0</v>
      </c>
      <c r="G123" s="172">
        <v>0</v>
      </c>
      <c r="H123" s="676">
        <v>0</v>
      </c>
      <c r="I123" s="670">
        <v>0</v>
      </c>
    </row>
    <row r="124" spans="1:9" ht="6.75" customHeight="1" thickBot="1">
      <c r="A124" s="985"/>
      <c r="B124" s="450"/>
      <c r="C124" s="620"/>
      <c r="D124" s="450"/>
      <c r="E124" s="506"/>
      <c r="F124" s="450"/>
      <c r="G124" s="744"/>
      <c r="H124" s="788"/>
      <c r="I124" s="506"/>
    </row>
    <row r="125" spans="1:9" ht="21.75" thickBot="1">
      <c r="A125" s="986" t="s">
        <v>687</v>
      </c>
      <c r="B125" s="445">
        <f>B121</f>
        <v>0</v>
      </c>
      <c r="C125" s="445">
        <f>C121</f>
        <v>497</v>
      </c>
      <c r="D125" s="445">
        <f>D121</f>
        <v>497</v>
      </c>
      <c r="E125" s="640">
        <f>D125/C125</f>
        <v>1</v>
      </c>
      <c r="F125" s="445">
        <f>F121</f>
        <v>0</v>
      </c>
      <c r="G125" s="445">
        <f>G121</f>
        <v>0</v>
      </c>
      <c r="H125" s="445">
        <f>H121</f>
        <v>0</v>
      </c>
      <c r="I125" s="506">
        <v>0</v>
      </c>
    </row>
    <row r="126" spans="1:9" ht="13.5" thickBot="1">
      <c r="A126" s="940"/>
      <c r="B126" s="965"/>
      <c r="C126" s="965"/>
      <c r="D126" s="965"/>
      <c r="E126" s="506"/>
      <c r="F126" s="126"/>
      <c r="G126" s="782"/>
      <c r="H126" s="785"/>
      <c r="I126" s="506"/>
    </row>
    <row r="127" spans="1:9" ht="21.75" thickBot="1">
      <c r="A127" s="956" t="s">
        <v>512</v>
      </c>
      <c r="B127" s="445">
        <f>B125+B119+B114+B110+B103</f>
        <v>0</v>
      </c>
      <c r="C127" s="445">
        <f>C125+C119+C114+C110+C103</f>
        <v>507</v>
      </c>
      <c r="D127" s="445">
        <f>D125+D119+D114+D110+D103</f>
        <v>507</v>
      </c>
      <c r="E127" s="640">
        <f>D127/C127</f>
        <v>1</v>
      </c>
      <c r="F127" s="445">
        <f>F125+F119+F114+F110+F103</f>
        <v>0</v>
      </c>
      <c r="G127" s="445">
        <f>G125+G119+G114+G110+G103</f>
        <v>1735</v>
      </c>
      <c r="H127" s="445">
        <f>H125+H119+H114+H110+H103</f>
        <v>1735</v>
      </c>
      <c r="I127" s="640">
        <f>H127/G127</f>
        <v>1</v>
      </c>
    </row>
    <row r="128" spans="1:9" ht="13.5" thickBot="1">
      <c r="A128" s="986"/>
      <c r="B128" s="592"/>
      <c r="C128" s="653"/>
      <c r="D128" s="696"/>
      <c r="E128" s="506"/>
      <c r="F128" s="445"/>
      <c r="G128" s="782"/>
      <c r="H128" s="785"/>
      <c r="I128" s="506"/>
    </row>
    <row r="129" spans="1:9" ht="13.5" thickBot="1">
      <c r="A129" s="968" t="s">
        <v>399</v>
      </c>
      <c r="B129" s="187">
        <f>B130+B131</f>
        <v>0</v>
      </c>
      <c r="C129" s="187">
        <f>C130+C131</f>
        <v>0</v>
      </c>
      <c r="D129" s="187">
        <f>D130+D131</f>
        <v>0</v>
      </c>
      <c r="E129" s="506">
        <v>0</v>
      </c>
      <c r="F129" s="187">
        <f>F130+F131</f>
        <v>0</v>
      </c>
      <c r="G129" s="187">
        <f>G130+G131</f>
        <v>0</v>
      </c>
      <c r="H129" s="187">
        <f>H130+H131</f>
        <v>0</v>
      </c>
      <c r="I129" s="506">
        <v>0</v>
      </c>
    </row>
    <row r="130" spans="1:9" ht="12.75">
      <c r="A130" s="969" t="s">
        <v>220</v>
      </c>
      <c r="B130" s="126">
        <v>0</v>
      </c>
      <c r="C130" s="673">
        <v>0</v>
      </c>
      <c r="D130" s="514">
        <v>0</v>
      </c>
      <c r="E130" s="625">
        <v>0</v>
      </c>
      <c r="F130" s="455">
        <v>0</v>
      </c>
      <c r="G130" s="173">
        <v>0</v>
      </c>
      <c r="H130" s="787">
        <v>0</v>
      </c>
      <c r="I130" s="625">
        <v>0</v>
      </c>
    </row>
    <row r="131" spans="1:9" ht="12.75">
      <c r="A131" s="945" t="s">
        <v>213</v>
      </c>
      <c r="B131" s="125">
        <v>0</v>
      </c>
      <c r="C131" s="638">
        <v>0</v>
      </c>
      <c r="D131" s="241">
        <v>0</v>
      </c>
      <c r="E131" s="494">
        <v>0</v>
      </c>
      <c r="F131" s="125">
        <v>0</v>
      </c>
      <c r="G131" s="172">
        <v>0</v>
      </c>
      <c r="H131" s="676">
        <v>0</v>
      </c>
      <c r="I131" s="494">
        <v>0</v>
      </c>
    </row>
    <row r="132" spans="1:9" ht="13.5" thickBot="1">
      <c r="A132" s="940"/>
      <c r="B132" s="976"/>
      <c r="C132" s="978"/>
      <c r="D132" s="966"/>
      <c r="E132" s="938"/>
      <c r="F132" s="124"/>
      <c r="G132" s="744"/>
      <c r="H132" s="788"/>
      <c r="I132" s="675"/>
    </row>
    <row r="133" spans="1:9" ht="13.5" thickBot="1">
      <c r="A133" s="956" t="s">
        <v>513</v>
      </c>
      <c r="B133" s="454">
        <v>40378</v>
      </c>
      <c r="C133" s="445">
        <v>19923</v>
      </c>
      <c r="D133" s="445">
        <v>19923</v>
      </c>
      <c r="E133" s="640">
        <f>D133/C133</f>
        <v>1</v>
      </c>
      <c r="F133" s="445">
        <v>4499</v>
      </c>
      <c r="G133" s="445">
        <v>1600</v>
      </c>
      <c r="H133" s="807">
        <v>1600</v>
      </c>
      <c r="I133" s="640">
        <f>H133/G133</f>
        <v>1</v>
      </c>
    </row>
    <row r="134" spans="1:9" ht="13.5" thickBot="1">
      <c r="A134" s="940"/>
      <c r="B134" s="965"/>
      <c r="C134" s="965"/>
      <c r="D134" s="965"/>
      <c r="E134" s="640"/>
      <c r="F134" s="126"/>
      <c r="G134" s="782"/>
      <c r="H134" s="785"/>
      <c r="I134" s="506"/>
    </row>
    <row r="135" spans="1:9" ht="21.75" thickBot="1">
      <c r="A135" s="956" t="s">
        <v>514</v>
      </c>
      <c r="B135" s="445">
        <f>B127+B129+B133</f>
        <v>40378</v>
      </c>
      <c r="C135" s="445">
        <f>C127+C129+C133</f>
        <v>20430</v>
      </c>
      <c r="D135" s="445">
        <f>D127+D129+D133</f>
        <v>20430</v>
      </c>
      <c r="E135" s="1534">
        <f>D135/C135</f>
        <v>1</v>
      </c>
      <c r="F135" s="445">
        <f>F127+F129+F133</f>
        <v>4499</v>
      </c>
      <c r="G135" s="445">
        <f>G127+G129+G133</f>
        <v>3335</v>
      </c>
      <c r="H135" s="445">
        <f>H127+H129+H133</f>
        <v>3335</v>
      </c>
      <c r="I135" s="640">
        <f>H135/G135</f>
        <v>1</v>
      </c>
    </row>
    <row r="136" spans="1:9" ht="12.75">
      <c r="A136" s="2069">
        <v>4</v>
      </c>
      <c r="B136" s="2081"/>
      <c r="C136" s="2081"/>
      <c r="D136" s="2081"/>
      <c r="E136" s="2081"/>
      <c r="F136" s="2081"/>
      <c r="G136" s="2081"/>
      <c r="H136" s="2081"/>
      <c r="I136" s="2081"/>
    </row>
    <row r="137" spans="1:9" ht="12.75">
      <c r="A137" s="170"/>
      <c r="B137" s="170"/>
      <c r="C137" s="170"/>
      <c r="D137" s="2175"/>
      <c r="E137" s="2175"/>
      <c r="F137" s="170"/>
      <c r="G137" s="2175" t="s">
        <v>695</v>
      </c>
      <c r="H137" s="2175"/>
      <c r="I137" s="170"/>
    </row>
    <row r="138" spans="1:9" ht="15.75">
      <c r="A138" s="2064" t="s">
        <v>1393</v>
      </c>
      <c r="B138" s="2064"/>
      <c r="C138" s="2064"/>
      <c r="D138" s="2064"/>
      <c r="E138" s="2064"/>
      <c r="F138" s="2064"/>
      <c r="G138" s="2064"/>
      <c r="H138" s="2064"/>
      <c r="I138" s="2064"/>
    </row>
    <row r="139" spans="1:9" ht="15.75">
      <c r="A139" s="2064" t="s">
        <v>172</v>
      </c>
      <c r="B139" s="2064"/>
      <c r="C139" s="2064"/>
      <c r="D139" s="2064"/>
      <c r="E139" s="2064"/>
      <c r="F139" s="2064"/>
      <c r="G139" s="2064"/>
      <c r="H139" s="2064"/>
      <c r="I139" s="2064"/>
    </row>
    <row r="140" spans="1:9" ht="16.5" thickBot="1">
      <c r="A140" s="574"/>
      <c r="B140" s="574"/>
      <c r="C140" s="574"/>
      <c r="D140" s="832"/>
      <c r="E140" s="574"/>
      <c r="F140" s="575"/>
      <c r="G140" s="170"/>
      <c r="H140" s="832" t="s">
        <v>313</v>
      </c>
      <c r="I140" s="170"/>
    </row>
    <row r="141" spans="1:9" ht="23.25" customHeight="1" thickBot="1">
      <c r="A141" s="2173" t="s">
        <v>485</v>
      </c>
      <c r="B141" s="2172" t="s">
        <v>359</v>
      </c>
      <c r="C141" s="2071"/>
      <c r="D141" s="2071"/>
      <c r="E141" s="2072"/>
      <c r="F141" s="2172" t="s">
        <v>452</v>
      </c>
      <c r="G141" s="2071"/>
      <c r="H141" s="2071"/>
      <c r="I141" s="2072"/>
    </row>
    <row r="142" spans="1:9" ht="21.75" thickBot="1">
      <c r="A142" s="2174"/>
      <c r="B142" s="842" t="s">
        <v>228</v>
      </c>
      <c r="C142" s="843" t="s">
        <v>229</v>
      </c>
      <c r="D142" s="844" t="s">
        <v>233</v>
      </c>
      <c r="E142" s="843" t="s">
        <v>215</v>
      </c>
      <c r="F142" s="842" t="s">
        <v>228</v>
      </c>
      <c r="G142" s="843" t="s">
        <v>229</v>
      </c>
      <c r="H142" s="844" t="s">
        <v>233</v>
      </c>
      <c r="I142" s="843" t="s">
        <v>215</v>
      </c>
    </row>
    <row r="143" spans="1:9" ht="22.5">
      <c r="A143" s="933" t="s">
        <v>515</v>
      </c>
      <c r="B143" s="685">
        <v>0</v>
      </c>
      <c r="C143" s="685">
        <v>0</v>
      </c>
      <c r="D143" s="611">
        <v>0</v>
      </c>
      <c r="E143" s="625">
        <v>0</v>
      </c>
      <c r="F143" s="685">
        <v>0</v>
      </c>
      <c r="G143" s="685">
        <v>0</v>
      </c>
      <c r="H143" s="611">
        <v>0</v>
      </c>
      <c r="I143" s="625">
        <v>0</v>
      </c>
    </row>
    <row r="144" spans="1:9" ht="12.75">
      <c r="A144" s="935" t="s">
        <v>418</v>
      </c>
      <c r="B144" s="493">
        <v>5500</v>
      </c>
      <c r="C144" s="493">
        <v>3500</v>
      </c>
      <c r="D144" s="493">
        <v>3644</v>
      </c>
      <c r="E144" s="672">
        <f>D144/C144</f>
        <v>1.0411428571428571</v>
      </c>
      <c r="F144" s="493">
        <v>23295</v>
      </c>
      <c r="G144" s="493">
        <v>23295</v>
      </c>
      <c r="H144" s="493">
        <v>21153</v>
      </c>
      <c r="I144" s="672">
        <f>H144/G144</f>
        <v>0.9080489375402447</v>
      </c>
    </row>
    <row r="145" spans="1:9" ht="22.5">
      <c r="A145" s="935" t="s">
        <v>516</v>
      </c>
      <c r="B145" s="493">
        <v>0</v>
      </c>
      <c r="C145" s="493">
        <v>0</v>
      </c>
      <c r="D145" s="493">
        <v>0</v>
      </c>
      <c r="E145" s="672">
        <v>0</v>
      </c>
      <c r="F145" s="493">
        <v>3000</v>
      </c>
      <c r="G145" s="493">
        <v>3000</v>
      </c>
      <c r="H145" s="493">
        <v>2728</v>
      </c>
      <c r="I145" s="672">
        <f>H145/G145</f>
        <v>0.9093333333333333</v>
      </c>
    </row>
    <row r="146" spans="1:9" ht="12.75">
      <c r="A146" s="936" t="s">
        <v>210</v>
      </c>
      <c r="B146" s="493">
        <v>500</v>
      </c>
      <c r="C146" s="493">
        <v>500</v>
      </c>
      <c r="D146" s="493">
        <v>97</v>
      </c>
      <c r="E146" s="672">
        <f>D146/C146</f>
        <v>0.194</v>
      </c>
      <c r="F146" s="493">
        <v>400</v>
      </c>
      <c r="G146" s="493">
        <v>400</v>
      </c>
      <c r="H146" s="493">
        <v>265</v>
      </c>
      <c r="I146" s="672">
        <f>H146/G146</f>
        <v>0.6625</v>
      </c>
    </row>
    <row r="147" spans="1:9" ht="23.25" thickBot="1">
      <c r="A147" s="937" t="s">
        <v>682</v>
      </c>
      <c r="B147" s="493">
        <v>0</v>
      </c>
      <c r="C147" s="493">
        <v>0</v>
      </c>
      <c r="D147" s="493">
        <v>0</v>
      </c>
      <c r="E147" s="987">
        <v>0</v>
      </c>
      <c r="F147" s="493">
        <f>'2.a-d.sz. melléklet'!B63</f>
        <v>800</v>
      </c>
      <c r="G147" s="493">
        <f>'2.a-d.sz. melléklet'!C63+'2.a-d.sz. melléklet'!C64</f>
        <v>1050</v>
      </c>
      <c r="H147" s="493">
        <f>'2.a-d.sz. melléklet'!D63+'2.a-d.sz. melléklet'!D64</f>
        <v>1127</v>
      </c>
      <c r="I147" s="987">
        <f>H147/G147</f>
        <v>1.0733333333333333</v>
      </c>
    </row>
    <row r="148" spans="1:9" ht="13.5" customHeight="1" thickBot="1">
      <c r="A148" s="939" t="s">
        <v>211</v>
      </c>
      <c r="B148" s="445">
        <f>SUM(B143:B147)</f>
        <v>6000</v>
      </c>
      <c r="C148" s="445">
        <f>SUM(C143:C147)</f>
        <v>4000</v>
      </c>
      <c r="D148" s="445">
        <f>SUM(D143:D147)</f>
        <v>3741</v>
      </c>
      <c r="E148" s="640">
        <f>D148/C148</f>
        <v>0.93525</v>
      </c>
      <c r="F148" s="445">
        <f>SUM(F143:F147)</f>
        <v>27495</v>
      </c>
      <c r="G148" s="445">
        <f>SUM(G143:G147)</f>
        <v>27745</v>
      </c>
      <c r="H148" s="445">
        <f>SUM(H143:H147)</f>
        <v>25273</v>
      </c>
      <c r="I148" s="640">
        <f>H148/G148</f>
        <v>0.9109028653811497</v>
      </c>
    </row>
    <row r="149" spans="1:9" ht="12.75">
      <c r="A149" s="940"/>
      <c r="B149" s="455"/>
      <c r="C149" s="490"/>
      <c r="D149" s="455"/>
      <c r="E149" s="724"/>
      <c r="F149" s="455"/>
      <c r="G149" s="490"/>
      <c r="H149" s="455"/>
      <c r="I149" s="724"/>
    </row>
    <row r="150" spans="1:9" ht="22.5">
      <c r="A150" s="941" t="s">
        <v>693</v>
      </c>
      <c r="B150" s="943">
        <v>0</v>
      </c>
      <c r="C150" s="943">
        <f>'2.f-h.sz. melléklet'!C111+'2.f-h.sz. melléklet'!C112+'2.f-h.sz. melléklet'!C113</f>
        <v>1921</v>
      </c>
      <c r="D150" s="943">
        <f>'2.f-h.sz. melléklet'!D111+'2.f-h.sz. melléklet'!D112+'2.f-h.sz. melléklet'!D113</f>
        <v>1921</v>
      </c>
      <c r="E150" s="677">
        <f>D150/C150</f>
        <v>1</v>
      </c>
      <c r="F150" s="943">
        <v>0</v>
      </c>
      <c r="G150" s="943">
        <f>'2.f-h.sz. melléklet'!C109</f>
        <v>7381</v>
      </c>
      <c r="H150" s="943">
        <f>'2.f-h.sz. melléklet'!D109</f>
        <v>7381</v>
      </c>
      <c r="I150" s="494">
        <f>H150/G150</f>
        <v>1</v>
      </c>
    </row>
    <row r="151" spans="1:9" ht="12.75">
      <c r="A151" s="945" t="s">
        <v>217</v>
      </c>
      <c r="B151" s="943">
        <v>0</v>
      </c>
      <c r="C151" s="943">
        <v>0</v>
      </c>
      <c r="D151" s="943">
        <v>0</v>
      </c>
      <c r="E151" s="494">
        <v>0</v>
      </c>
      <c r="F151" s="943">
        <v>0</v>
      </c>
      <c r="G151" s="943">
        <v>0</v>
      </c>
      <c r="H151" s="943">
        <v>0</v>
      </c>
      <c r="I151" s="494">
        <v>0</v>
      </c>
    </row>
    <row r="152" spans="1:9" ht="22.5">
      <c r="A152" s="945" t="s">
        <v>692</v>
      </c>
      <c r="B152" s="943">
        <v>0</v>
      </c>
      <c r="C152" s="943">
        <v>0</v>
      </c>
      <c r="D152" s="943">
        <v>0</v>
      </c>
      <c r="E152" s="494">
        <v>0</v>
      </c>
      <c r="F152" s="943">
        <v>0</v>
      </c>
      <c r="G152" s="943">
        <v>0</v>
      </c>
      <c r="H152" s="943">
        <v>0</v>
      </c>
      <c r="I152" s="494">
        <v>0</v>
      </c>
    </row>
    <row r="153" spans="1:9" ht="12.75">
      <c r="A153" s="945" t="s">
        <v>217</v>
      </c>
      <c r="B153" s="943">
        <v>0</v>
      </c>
      <c r="C153" s="943">
        <v>0</v>
      </c>
      <c r="D153" s="943">
        <v>0</v>
      </c>
      <c r="E153" s="494">
        <v>0</v>
      </c>
      <c r="F153" s="943">
        <v>0</v>
      </c>
      <c r="G153" s="943">
        <v>0</v>
      </c>
      <c r="H153" s="943">
        <v>0</v>
      </c>
      <c r="I153" s="494">
        <v>0</v>
      </c>
    </row>
    <row r="154" spans="1:9" ht="13.5" thickBot="1">
      <c r="A154" s="952" t="s">
        <v>980</v>
      </c>
      <c r="B154" s="159">
        <v>0</v>
      </c>
      <c r="C154" s="159">
        <v>0</v>
      </c>
      <c r="D154" s="159">
        <v>0</v>
      </c>
      <c r="E154" s="488">
        <v>0</v>
      </c>
      <c r="F154" s="159">
        <v>0</v>
      </c>
      <c r="G154" s="159">
        <v>0</v>
      </c>
      <c r="H154" s="159"/>
      <c r="I154" s="488">
        <v>0</v>
      </c>
    </row>
    <row r="155" spans="1:9" ht="16.5" customHeight="1" thickBot="1">
      <c r="A155" s="956" t="s">
        <v>981</v>
      </c>
      <c r="B155" s="445">
        <f>B150+B152+B154</f>
        <v>0</v>
      </c>
      <c r="C155" s="445">
        <f>C150+C152+C154</f>
        <v>1921</v>
      </c>
      <c r="D155" s="445">
        <f>D150+D152+D154</f>
        <v>1921</v>
      </c>
      <c r="E155" s="1533">
        <f>D155/C155</f>
        <v>1</v>
      </c>
      <c r="F155" s="445">
        <f>F150+F152</f>
        <v>0</v>
      </c>
      <c r="G155" s="445">
        <f>G150+G152+G154</f>
        <v>7381</v>
      </c>
      <c r="H155" s="445">
        <f>H150+H152+H154</f>
        <v>7381</v>
      </c>
      <c r="I155" s="640">
        <f>H155/G155</f>
        <v>1</v>
      </c>
    </row>
    <row r="156" spans="1:9" ht="12.75">
      <c r="A156" s="957"/>
      <c r="B156" s="127"/>
      <c r="C156" s="642"/>
      <c r="D156" s="642"/>
      <c r="E156" s="724"/>
      <c r="F156" s="127"/>
      <c r="G156" s="642"/>
      <c r="H156" s="642"/>
      <c r="I156" s="724"/>
    </row>
    <row r="157" spans="1:9" ht="22.5">
      <c r="A157" s="945" t="s">
        <v>509</v>
      </c>
      <c r="B157" s="125">
        <v>0</v>
      </c>
      <c r="C157" s="125">
        <v>0</v>
      </c>
      <c r="D157" s="125">
        <v>0</v>
      </c>
      <c r="E157" s="494">
        <v>0</v>
      </c>
      <c r="F157" s="125">
        <v>0</v>
      </c>
      <c r="G157" s="125">
        <v>0</v>
      </c>
      <c r="H157" s="125">
        <v>0</v>
      </c>
      <c r="I157" s="494">
        <v>0</v>
      </c>
    </row>
    <row r="158" spans="1:9" ht="23.25" thickBot="1">
      <c r="A158" s="945" t="s">
        <v>694</v>
      </c>
      <c r="B158" s="125">
        <f>'2.i-j.sz. mell.'!B66</f>
        <v>7000</v>
      </c>
      <c r="C158" s="125">
        <f>'2.i-j.sz. mell.'!C66</f>
        <v>7000</v>
      </c>
      <c r="D158" s="125">
        <f>'2.i-j.sz. mell.'!D66</f>
        <v>2915</v>
      </c>
      <c r="E158" s="670">
        <f>D158/C158</f>
        <v>0.4164285714285714</v>
      </c>
      <c r="F158" s="125">
        <v>0</v>
      </c>
      <c r="G158" s="125">
        <v>0</v>
      </c>
      <c r="H158" s="125">
        <v>0</v>
      </c>
      <c r="I158" s="670">
        <v>0</v>
      </c>
    </row>
    <row r="159" spans="1:9" ht="21.75" thickBot="1">
      <c r="A159" s="956" t="s">
        <v>510</v>
      </c>
      <c r="B159" s="445">
        <f>SUM(B157:B158)</f>
        <v>7000</v>
      </c>
      <c r="C159" s="445">
        <f>SUM(C157:C158)</f>
        <v>7000</v>
      </c>
      <c r="D159" s="445">
        <f>SUM(D157:D158)</f>
        <v>2915</v>
      </c>
      <c r="E159" s="652">
        <f>D159/C159</f>
        <v>0.4164285714285714</v>
      </c>
      <c r="F159" s="445">
        <f>SUM(F157:F158)</f>
        <v>0</v>
      </c>
      <c r="G159" s="445">
        <f>SUM(G157:G158)</f>
        <v>0</v>
      </c>
      <c r="H159" s="445">
        <f>SUM(H157:H158)</f>
        <v>0</v>
      </c>
      <c r="I159" s="506">
        <v>0</v>
      </c>
    </row>
    <row r="160" spans="1:9" ht="12.75">
      <c r="A160" s="957"/>
      <c r="B160" s="959"/>
      <c r="C160" s="974"/>
      <c r="D160" s="642"/>
      <c r="E160" s="724"/>
      <c r="F160" s="959"/>
      <c r="G160" s="974"/>
      <c r="H160" s="642"/>
      <c r="I160" s="724"/>
    </row>
    <row r="161" spans="1:9" ht="12.75">
      <c r="A161" s="945" t="s">
        <v>212</v>
      </c>
      <c r="B161" s="125">
        <v>0</v>
      </c>
      <c r="C161" s="125">
        <v>0</v>
      </c>
      <c r="D161" s="125">
        <v>0</v>
      </c>
      <c r="E161" s="494">
        <v>0</v>
      </c>
      <c r="F161" s="125">
        <v>0</v>
      </c>
      <c r="G161" s="125">
        <v>0</v>
      </c>
      <c r="H161" s="125">
        <v>0</v>
      </c>
      <c r="I161" s="494">
        <v>0</v>
      </c>
    </row>
    <row r="162" spans="1:9" ht="12.75">
      <c r="A162" s="945" t="s">
        <v>179</v>
      </c>
      <c r="B162" s="125">
        <v>0</v>
      </c>
      <c r="C162" s="125">
        <v>0</v>
      </c>
      <c r="D162" s="125">
        <v>0</v>
      </c>
      <c r="E162" s="494">
        <v>0</v>
      </c>
      <c r="F162" s="125">
        <v>0</v>
      </c>
      <c r="G162" s="125"/>
      <c r="H162" s="125">
        <v>0</v>
      </c>
      <c r="I162" s="494">
        <v>0</v>
      </c>
    </row>
    <row r="163" spans="1:9" ht="13.5" thickBot="1">
      <c r="A163" s="945" t="s">
        <v>175</v>
      </c>
      <c r="B163" s="127">
        <v>0</v>
      </c>
      <c r="C163" s="127">
        <v>0</v>
      </c>
      <c r="D163" s="127">
        <v>0</v>
      </c>
      <c r="E163" s="670">
        <v>0</v>
      </c>
      <c r="F163" s="127">
        <v>0</v>
      </c>
      <c r="G163" s="127">
        <v>0</v>
      </c>
      <c r="H163" s="127">
        <v>0</v>
      </c>
      <c r="I163" s="670">
        <v>0</v>
      </c>
    </row>
    <row r="164" spans="1:9" ht="12.75" customHeight="1" thickBot="1">
      <c r="A164" s="956" t="s">
        <v>683</v>
      </c>
      <c r="B164" s="445">
        <f>SUM(B161:B163)</f>
        <v>0</v>
      </c>
      <c r="C164" s="445">
        <f>SUM(C161:C163)</f>
        <v>0</v>
      </c>
      <c r="D164" s="445">
        <v>0</v>
      </c>
      <c r="E164" s="506">
        <v>0</v>
      </c>
      <c r="F164" s="445">
        <f>SUM(F161:F163)</f>
        <v>0</v>
      </c>
      <c r="G164" s="445">
        <f>SUM(G161:G163)</f>
        <v>0</v>
      </c>
      <c r="H164" s="445">
        <f>SUM(H161:H163)</f>
        <v>0</v>
      </c>
      <c r="I164" s="506">
        <v>0</v>
      </c>
    </row>
    <row r="165" spans="1:9" ht="22.5">
      <c r="A165" s="983" t="s">
        <v>511</v>
      </c>
      <c r="B165" s="125">
        <v>0</v>
      </c>
      <c r="C165" s="125">
        <f>C166+C167</f>
        <v>5327</v>
      </c>
      <c r="D165" s="125">
        <f>D166+D167</f>
        <v>5327</v>
      </c>
      <c r="E165" s="672">
        <f>D165/C165</f>
        <v>1</v>
      </c>
      <c r="F165" s="125">
        <v>0</v>
      </c>
      <c r="G165" s="125">
        <f>G166+G167</f>
        <v>11406</v>
      </c>
      <c r="H165" s="125">
        <f>H166+H167</f>
        <v>11406</v>
      </c>
      <c r="I165" s="672">
        <f>H165/G165</f>
        <v>1</v>
      </c>
    </row>
    <row r="166" spans="1:9" ht="12.75">
      <c r="A166" s="945" t="s">
        <v>685</v>
      </c>
      <c r="B166" s="125">
        <v>0</v>
      </c>
      <c r="C166" s="125">
        <v>2856</v>
      </c>
      <c r="D166" s="125">
        <v>2856</v>
      </c>
      <c r="E166" s="672">
        <f>D166/C166</f>
        <v>1</v>
      </c>
      <c r="F166" s="125">
        <v>0</v>
      </c>
      <c r="G166" s="125">
        <v>3982</v>
      </c>
      <c r="H166" s="125">
        <v>3982</v>
      </c>
      <c r="I166" s="672">
        <f>H166/G166</f>
        <v>1</v>
      </c>
    </row>
    <row r="167" spans="1:9" ht="12.75">
      <c r="A167" s="945" t="s">
        <v>209</v>
      </c>
      <c r="B167" s="125">
        <v>0</v>
      </c>
      <c r="C167" s="125">
        <v>2471</v>
      </c>
      <c r="D167" s="125">
        <v>2471</v>
      </c>
      <c r="E167" s="672">
        <v>0</v>
      </c>
      <c r="F167" s="125">
        <v>0</v>
      </c>
      <c r="G167" s="125">
        <v>7424</v>
      </c>
      <c r="H167" s="125">
        <v>7424</v>
      </c>
      <c r="I167" s="494">
        <f>H167/G167</f>
        <v>1</v>
      </c>
    </row>
    <row r="168" spans="1:9" ht="13.5" thickBot="1">
      <c r="A168" s="985"/>
      <c r="B168" s="450"/>
      <c r="C168" s="691"/>
      <c r="D168" s="450"/>
      <c r="E168" s="675"/>
      <c r="F168" s="450"/>
      <c r="G168" s="691"/>
      <c r="H168" s="450"/>
      <c r="I168" s="675"/>
    </row>
    <row r="169" spans="1:9" ht="21.75" thickBot="1">
      <c r="A169" s="986" t="s">
        <v>687</v>
      </c>
      <c r="B169" s="445">
        <f>B165</f>
        <v>0</v>
      </c>
      <c r="C169" s="445">
        <f>C165</f>
        <v>5327</v>
      </c>
      <c r="D169" s="445">
        <f>D165</f>
        <v>5327</v>
      </c>
      <c r="E169" s="1533">
        <f>D169/C169</f>
        <v>1</v>
      </c>
      <c r="F169" s="445">
        <f>F165</f>
        <v>0</v>
      </c>
      <c r="G169" s="445">
        <f>G165</f>
        <v>11406</v>
      </c>
      <c r="H169" s="445">
        <f>H165</f>
        <v>11406</v>
      </c>
      <c r="I169" s="652">
        <f>H169/G169</f>
        <v>1</v>
      </c>
    </row>
    <row r="170" spans="1:9" ht="13.5" thickBot="1">
      <c r="A170" s="940"/>
      <c r="B170" s="965"/>
      <c r="C170" s="978"/>
      <c r="D170" s="965"/>
      <c r="E170" s="506"/>
      <c r="F170" s="965"/>
      <c r="G170" s="978"/>
      <c r="H170" s="965"/>
      <c r="I170" s="506"/>
    </row>
    <row r="171" spans="1:9" ht="21.75" thickBot="1">
      <c r="A171" s="956" t="s">
        <v>512</v>
      </c>
      <c r="B171" s="445">
        <f>B169+B164+B159+B155+B148</f>
        <v>13000</v>
      </c>
      <c r="C171" s="445">
        <f>C169+C164+C159+C155+C148</f>
        <v>18248</v>
      </c>
      <c r="D171" s="445">
        <f>D169+D164+D159+D155+D148</f>
        <v>13904</v>
      </c>
      <c r="E171" s="640">
        <f>D171/C171</f>
        <v>0.761946514686541</v>
      </c>
      <c r="F171" s="445">
        <f>F169+F164+F159+F155+F148</f>
        <v>27495</v>
      </c>
      <c r="G171" s="445">
        <f>G169+G164+G159+G155+G148</f>
        <v>46532</v>
      </c>
      <c r="H171" s="445">
        <f>H169+H164+H159+H155+H148</f>
        <v>44060</v>
      </c>
      <c r="I171" s="640">
        <f>H171/G171</f>
        <v>0.9468752686323391</v>
      </c>
    </row>
    <row r="172" spans="1:9" ht="13.5" thickBot="1">
      <c r="A172" s="986"/>
      <c r="B172" s="445"/>
      <c r="C172" s="653"/>
      <c r="D172" s="696"/>
      <c r="E172" s="506"/>
      <c r="F172" s="445"/>
      <c r="G172" s="653"/>
      <c r="H172" s="696"/>
      <c r="I172" s="506"/>
    </row>
    <row r="173" spans="1:9" ht="13.5" thickBot="1">
      <c r="A173" s="968" t="s">
        <v>399</v>
      </c>
      <c r="B173" s="187">
        <f>B174+B175</f>
        <v>0</v>
      </c>
      <c r="C173" s="187">
        <f>C174+C175</f>
        <v>0</v>
      </c>
      <c r="D173" s="187">
        <f>D174+D175</f>
        <v>0</v>
      </c>
      <c r="E173" s="506">
        <v>0</v>
      </c>
      <c r="F173" s="187">
        <f>F174+F175</f>
        <v>0</v>
      </c>
      <c r="G173" s="187">
        <f>G174+G175</f>
        <v>0</v>
      </c>
      <c r="H173" s="187">
        <f>H174+H175</f>
        <v>0</v>
      </c>
      <c r="I173" s="506">
        <v>0</v>
      </c>
    </row>
    <row r="174" spans="1:9" ht="12.75">
      <c r="A174" s="969" t="s">
        <v>220</v>
      </c>
      <c r="B174" s="124"/>
      <c r="C174" s="673"/>
      <c r="D174" s="514"/>
      <c r="E174" s="625">
        <v>0</v>
      </c>
      <c r="F174" s="124"/>
      <c r="G174" s="673"/>
      <c r="H174" s="514"/>
      <c r="I174" s="625">
        <v>0</v>
      </c>
    </row>
    <row r="175" spans="1:9" ht="12.75">
      <c r="A175" s="945" t="s">
        <v>213</v>
      </c>
      <c r="B175" s="125"/>
      <c r="C175" s="638"/>
      <c r="D175" s="241"/>
      <c r="E175" s="494">
        <v>0</v>
      </c>
      <c r="F175" s="125"/>
      <c r="G175" s="638"/>
      <c r="H175" s="241"/>
      <c r="I175" s="494">
        <v>0</v>
      </c>
    </row>
    <row r="176" spans="1:9" ht="13.5" thickBot="1">
      <c r="A176" s="940"/>
      <c r="B176" s="970"/>
      <c r="C176" s="975"/>
      <c r="D176" s="966"/>
      <c r="E176" s="675"/>
      <c r="F176" s="970"/>
      <c r="G176" s="975"/>
      <c r="H176" s="966"/>
      <c r="I176" s="675"/>
    </row>
    <row r="177" spans="1:9" ht="13.5" thickBot="1">
      <c r="A177" s="956" t="s">
        <v>879</v>
      </c>
      <c r="B177" s="550">
        <v>199634</v>
      </c>
      <c r="C177" s="550">
        <v>215768</v>
      </c>
      <c r="D177" s="550">
        <v>202355</v>
      </c>
      <c r="E177" s="640">
        <f>D177/C177</f>
        <v>0.9378360090467539</v>
      </c>
      <c r="F177" s="550">
        <v>262146</v>
      </c>
      <c r="G177" s="550">
        <v>282179</v>
      </c>
      <c r="H177" s="550">
        <v>278892</v>
      </c>
      <c r="I177" s="640">
        <f>H177/G177</f>
        <v>0.9883513656225303</v>
      </c>
    </row>
    <row r="178" spans="1:9" ht="13.5" thickBot="1">
      <c r="A178" s="940"/>
      <c r="B178" s="965"/>
      <c r="C178" s="978"/>
      <c r="D178" s="965"/>
      <c r="E178" s="640"/>
      <c r="F178" s="965"/>
      <c r="G178" s="978"/>
      <c r="H178" s="965"/>
      <c r="I178" s="640"/>
    </row>
    <row r="179" spans="1:9" ht="21.75" thickBot="1">
      <c r="A179" s="956" t="s">
        <v>514</v>
      </c>
      <c r="B179" s="550">
        <f>B171+B173+B177</f>
        <v>212634</v>
      </c>
      <c r="C179" s="550">
        <f>C171+C173+C177</f>
        <v>234016</v>
      </c>
      <c r="D179" s="550">
        <f>D171+D173+D177</f>
        <v>216259</v>
      </c>
      <c r="E179" s="640">
        <f>D179/C179</f>
        <v>0.9241205729522768</v>
      </c>
      <c r="F179" s="550">
        <f>F171+F173+F177</f>
        <v>289641</v>
      </c>
      <c r="G179" s="550">
        <f>G171+G173+G177</f>
        <v>328711</v>
      </c>
      <c r="H179" s="550">
        <f>H171+H173+H177</f>
        <v>322952</v>
      </c>
      <c r="I179" s="640">
        <f>H179/G179</f>
        <v>0.9824800508653498</v>
      </c>
    </row>
    <row r="180" spans="1:9" ht="12.75">
      <c r="A180" s="2069">
        <v>5</v>
      </c>
      <c r="B180" s="2081"/>
      <c r="C180" s="2081"/>
      <c r="D180" s="2081"/>
      <c r="E180" s="2081"/>
      <c r="F180" s="2081"/>
      <c r="G180" s="2081"/>
      <c r="H180" s="2081"/>
      <c r="I180" s="2081"/>
    </row>
    <row r="181" spans="1:9" ht="12.75">
      <c r="A181" s="170"/>
      <c r="B181" s="170"/>
      <c r="C181" s="170"/>
      <c r="D181" s="2175"/>
      <c r="E181" s="2175"/>
      <c r="F181" s="170"/>
      <c r="G181" s="2175" t="s">
        <v>695</v>
      </c>
      <c r="H181" s="2175"/>
      <c r="I181" s="170"/>
    </row>
    <row r="182" spans="1:9" ht="15.75">
      <c r="A182" s="2064" t="s">
        <v>1393</v>
      </c>
      <c r="B182" s="2064"/>
      <c r="C182" s="2064"/>
      <c r="D182" s="2064"/>
      <c r="E182" s="2064"/>
      <c r="F182" s="2064"/>
      <c r="G182" s="2064"/>
      <c r="H182" s="2064"/>
      <c r="I182" s="2064"/>
    </row>
    <row r="183" spans="1:9" ht="15.75">
      <c r="A183" s="2064" t="s">
        <v>172</v>
      </c>
      <c r="B183" s="2064"/>
      <c r="C183" s="2064"/>
      <c r="D183" s="2064"/>
      <c r="E183" s="2064"/>
      <c r="F183" s="2064"/>
      <c r="G183" s="2064"/>
      <c r="H183" s="2064"/>
      <c r="I183" s="2064"/>
    </row>
    <row r="184" spans="1:9" ht="16.5" thickBot="1">
      <c r="A184" s="574"/>
      <c r="B184" s="574"/>
      <c r="C184" s="574"/>
      <c r="D184" s="832"/>
      <c r="E184" s="574"/>
      <c r="F184" s="575"/>
      <c r="G184" s="170"/>
      <c r="H184" s="832" t="s">
        <v>313</v>
      </c>
      <c r="I184" s="170"/>
    </row>
    <row r="185" spans="1:9" ht="13.5" thickBot="1">
      <c r="A185" s="2173" t="s">
        <v>485</v>
      </c>
      <c r="B185" s="2172" t="s">
        <v>453</v>
      </c>
      <c r="C185" s="2071"/>
      <c r="D185" s="2071"/>
      <c r="E185" s="2072"/>
      <c r="F185" s="2172" t="s">
        <v>454</v>
      </c>
      <c r="G185" s="2071"/>
      <c r="H185" s="2071"/>
      <c r="I185" s="2072"/>
    </row>
    <row r="186" spans="1:9" ht="21.75" thickBot="1">
      <c r="A186" s="2174"/>
      <c r="B186" s="842" t="s">
        <v>228</v>
      </c>
      <c r="C186" s="843" t="s">
        <v>229</v>
      </c>
      <c r="D186" s="844" t="s">
        <v>233</v>
      </c>
      <c r="E186" s="843" t="s">
        <v>215</v>
      </c>
      <c r="F186" s="842" t="s">
        <v>228</v>
      </c>
      <c r="G186" s="843" t="s">
        <v>229</v>
      </c>
      <c r="H186" s="844" t="s">
        <v>233</v>
      </c>
      <c r="I186" s="843" t="s">
        <v>215</v>
      </c>
    </row>
    <row r="187" spans="1:9" ht="22.5">
      <c r="A187" s="933" t="s">
        <v>515</v>
      </c>
      <c r="B187" s="685">
        <v>0</v>
      </c>
      <c r="C187" s="685">
        <v>0</v>
      </c>
      <c r="D187" s="611">
        <v>0</v>
      </c>
      <c r="E187" s="625">
        <v>0</v>
      </c>
      <c r="F187" s="1298">
        <f aca="true" t="shared" si="0" ref="F187:H191">B187+F143+B143+F98+B98+F53+B53+F8+B8</f>
        <v>0</v>
      </c>
      <c r="G187" s="1298">
        <f t="shared" si="0"/>
        <v>0</v>
      </c>
      <c r="H187" s="971">
        <f t="shared" si="0"/>
        <v>0</v>
      </c>
      <c r="I187" s="625">
        <v>0</v>
      </c>
    </row>
    <row r="188" spans="1:9" ht="12.75">
      <c r="A188" s="935" t="s">
        <v>418</v>
      </c>
      <c r="B188" s="493">
        <v>123824</v>
      </c>
      <c r="C188" s="493">
        <v>112574</v>
      </c>
      <c r="D188" s="493">
        <v>108070</v>
      </c>
      <c r="E188" s="672">
        <f>D188/C188</f>
        <v>0.9599907616323485</v>
      </c>
      <c r="F188" s="1299">
        <f t="shared" si="0"/>
        <v>165503</v>
      </c>
      <c r="G188" s="1299">
        <f t="shared" si="0"/>
        <v>147320</v>
      </c>
      <c r="H188" s="614">
        <f t="shared" si="0"/>
        <v>142940</v>
      </c>
      <c r="I188" s="672">
        <f>H188/G188</f>
        <v>0.9702688026065708</v>
      </c>
    </row>
    <row r="189" spans="1:9" ht="22.5">
      <c r="A189" s="935" t="s">
        <v>516</v>
      </c>
      <c r="B189" s="493">
        <v>24765</v>
      </c>
      <c r="C189" s="493">
        <v>24773</v>
      </c>
      <c r="D189" s="493">
        <v>23702</v>
      </c>
      <c r="E189" s="672">
        <f>D189/C189</f>
        <v>0.9567674484317604</v>
      </c>
      <c r="F189" s="687">
        <f t="shared" si="0"/>
        <v>28331</v>
      </c>
      <c r="G189" s="687">
        <f t="shared" si="0"/>
        <v>27876</v>
      </c>
      <c r="H189" s="659">
        <f t="shared" si="0"/>
        <v>26674</v>
      </c>
      <c r="I189" s="672">
        <f>H189/G189</f>
        <v>0.9568804706557612</v>
      </c>
    </row>
    <row r="190" spans="1:9" ht="12.75">
      <c r="A190" s="936" t="s">
        <v>210</v>
      </c>
      <c r="B190" s="493">
        <v>60</v>
      </c>
      <c r="C190" s="493">
        <v>60</v>
      </c>
      <c r="D190" s="493">
        <v>49</v>
      </c>
      <c r="E190" s="672">
        <f>D190/C190</f>
        <v>0.8166666666666667</v>
      </c>
      <c r="F190" s="687">
        <f t="shared" si="0"/>
        <v>960</v>
      </c>
      <c r="G190" s="687">
        <f t="shared" si="0"/>
        <v>960</v>
      </c>
      <c r="H190" s="659">
        <f t="shared" si="0"/>
        <v>420</v>
      </c>
      <c r="I190" s="672">
        <f>H190/G190</f>
        <v>0.4375</v>
      </c>
    </row>
    <row r="191" spans="1:9" ht="13.5" customHeight="1" thickBot="1">
      <c r="A191" s="937" t="s">
        <v>682</v>
      </c>
      <c r="B191" s="493">
        <v>0</v>
      </c>
      <c r="C191" s="493">
        <v>0</v>
      </c>
      <c r="D191" s="493">
        <v>0</v>
      </c>
      <c r="E191" s="987">
        <v>0</v>
      </c>
      <c r="F191" s="729">
        <f t="shared" si="0"/>
        <v>800</v>
      </c>
      <c r="G191" s="729">
        <f t="shared" si="0"/>
        <v>3188</v>
      </c>
      <c r="H191" s="729">
        <f t="shared" si="0"/>
        <v>3265</v>
      </c>
      <c r="I191" s="672">
        <f>H191/G191</f>
        <v>1.0241530740276035</v>
      </c>
    </row>
    <row r="192" spans="1:9" ht="13.5" thickBot="1">
      <c r="A192" s="939" t="s">
        <v>211</v>
      </c>
      <c r="B192" s="445">
        <f>SUM(B187:B191)</f>
        <v>148649</v>
      </c>
      <c r="C192" s="445">
        <f>SUM(C187:C191)</f>
        <v>137407</v>
      </c>
      <c r="D192" s="445">
        <f>SUM(D187:D191)</f>
        <v>131821</v>
      </c>
      <c r="E192" s="640">
        <f>D192/C192</f>
        <v>0.9593470492769655</v>
      </c>
      <c r="F192" s="445">
        <f>SUM(F187:F191)</f>
        <v>195594</v>
      </c>
      <c r="G192" s="445">
        <f>SUM(G187:G191)</f>
        <v>179344</v>
      </c>
      <c r="H192" s="445">
        <f>SUM(H187:H191)</f>
        <v>173299</v>
      </c>
      <c r="I192" s="640">
        <f>H192/G192</f>
        <v>0.9662938263895084</v>
      </c>
    </row>
    <row r="193" spans="1:9" ht="12.75">
      <c r="A193" s="940"/>
      <c r="B193" s="455"/>
      <c r="C193" s="490"/>
      <c r="D193" s="455"/>
      <c r="E193" s="724"/>
      <c r="F193" s="455"/>
      <c r="G193" s="490"/>
      <c r="H193" s="455"/>
      <c r="I193" s="724"/>
    </row>
    <row r="194" spans="1:9" ht="22.5">
      <c r="A194" s="941" t="s">
        <v>693</v>
      </c>
      <c r="B194" s="943">
        <v>0</v>
      </c>
      <c r="C194" s="943">
        <f>'2.f-h.sz. melléklet'!C110</f>
        <v>355</v>
      </c>
      <c r="D194" s="943">
        <f>'2.f-h.sz. melléklet'!D110</f>
        <v>355</v>
      </c>
      <c r="E194" s="677">
        <f>D194/C194</f>
        <v>1</v>
      </c>
      <c r="F194" s="943">
        <f aca="true" t="shared" si="1" ref="F194:H198">B194+B150+F150+B105+F105+B60+F60+B15+F15</f>
        <v>0</v>
      </c>
      <c r="G194" s="943">
        <f>C194+C150+G150+C105+G105+C60+G60+C15+G15</f>
        <v>17019</v>
      </c>
      <c r="H194" s="943">
        <f>D194+D150+H150+D105+H105+D60+H60+D15+H15</f>
        <v>17017</v>
      </c>
      <c r="I194" s="494">
        <f>H194/G194</f>
        <v>0.9998824842822728</v>
      </c>
    </row>
    <row r="195" spans="1:9" ht="12.75">
      <c r="A195" s="945" t="s">
        <v>217</v>
      </c>
      <c r="B195" s="943">
        <v>0</v>
      </c>
      <c r="C195" s="943">
        <v>0</v>
      </c>
      <c r="D195" s="943">
        <v>0</v>
      </c>
      <c r="E195" s="494">
        <v>0</v>
      </c>
      <c r="F195" s="943">
        <f t="shared" si="1"/>
        <v>0</v>
      </c>
      <c r="G195" s="943">
        <f t="shared" si="1"/>
        <v>0</v>
      </c>
      <c r="H195" s="943">
        <f t="shared" si="1"/>
        <v>0</v>
      </c>
      <c r="I195" s="494">
        <v>0</v>
      </c>
    </row>
    <row r="196" spans="1:9" ht="22.5">
      <c r="A196" s="945" t="s">
        <v>692</v>
      </c>
      <c r="B196" s="943">
        <v>0</v>
      </c>
      <c r="C196" s="943">
        <v>0</v>
      </c>
      <c r="D196" s="943">
        <v>0</v>
      </c>
      <c r="E196" s="494">
        <v>0</v>
      </c>
      <c r="F196" s="943">
        <f t="shared" si="1"/>
        <v>0</v>
      </c>
      <c r="G196" s="943">
        <f t="shared" si="1"/>
        <v>510</v>
      </c>
      <c r="H196" s="943">
        <f t="shared" si="1"/>
        <v>0</v>
      </c>
      <c r="I196" s="494">
        <v>0</v>
      </c>
    </row>
    <row r="197" spans="1:9" ht="12.75">
      <c r="A197" s="945" t="s">
        <v>217</v>
      </c>
      <c r="B197" s="943">
        <v>0</v>
      </c>
      <c r="C197" s="943">
        <v>0</v>
      </c>
      <c r="D197" s="943">
        <v>0</v>
      </c>
      <c r="E197" s="494">
        <v>0</v>
      </c>
      <c r="F197" s="943">
        <f t="shared" si="1"/>
        <v>0</v>
      </c>
      <c r="G197" s="943">
        <f t="shared" si="1"/>
        <v>0</v>
      </c>
      <c r="H197" s="943">
        <f t="shared" si="1"/>
        <v>0</v>
      </c>
      <c r="I197" s="494">
        <v>0</v>
      </c>
    </row>
    <row r="198" spans="1:9" ht="12" customHeight="1" thickBot="1">
      <c r="A198" s="952" t="s">
        <v>980</v>
      </c>
      <c r="B198" s="159">
        <v>0</v>
      </c>
      <c r="C198" s="159">
        <v>0</v>
      </c>
      <c r="D198" s="159">
        <v>0</v>
      </c>
      <c r="E198" s="488">
        <v>0</v>
      </c>
      <c r="F198" s="943">
        <f t="shared" si="1"/>
        <v>0</v>
      </c>
      <c r="G198" s="943">
        <f t="shared" si="1"/>
        <v>0</v>
      </c>
      <c r="H198" s="943">
        <f t="shared" si="1"/>
        <v>0</v>
      </c>
      <c r="I198" s="488">
        <v>0</v>
      </c>
    </row>
    <row r="199" spans="1:9" ht="13.5" thickBot="1">
      <c r="A199" s="956" t="s">
        <v>981</v>
      </c>
      <c r="B199" s="445">
        <f>B194+B196</f>
        <v>0</v>
      </c>
      <c r="C199" s="445">
        <f>C194+C196+C198</f>
        <v>355</v>
      </c>
      <c r="D199" s="445">
        <f>D194+D196+D198</f>
        <v>355</v>
      </c>
      <c r="E199" s="640">
        <f>D199/C199</f>
        <v>1</v>
      </c>
      <c r="F199" s="445">
        <f>F194+F196</f>
        <v>0</v>
      </c>
      <c r="G199" s="445">
        <f>G194+G196+G198</f>
        <v>17529</v>
      </c>
      <c r="H199" s="445">
        <f>H194+H196+H198</f>
        <v>17017</v>
      </c>
      <c r="I199" s="640">
        <f>H199/G199</f>
        <v>0.9707912601973872</v>
      </c>
    </row>
    <row r="200" spans="1:9" ht="12.75">
      <c r="A200" s="957"/>
      <c r="B200" s="127"/>
      <c r="C200" s="642"/>
      <c r="D200" s="642"/>
      <c r="E200" s="724"/>
      <c r="F200" s="127"/>
      <c r="G200" s="642"/>
      <c r="H200" s="642"/>
      <c r="I200" s="724"/>
    </row>
    <row r="201" spans="1:9" ht="22.5">
      <c r="A201" s="945" t="s">
        <v>509</v>
      </c>
      <c r="B201" s="125">
        <v>0</v>
      </c>
      <c r="C201" s="125">
        <f>'2.i-j.sz. mell.'!C19</f>
        <v>32</v>
      </c>
      <c r="D201" s="125">
        <f>'2.i-j.sz. mell.'!D19</f>
        <v>32</v>
      </c>
      <c r="E201" s="672">
        <f>D201/C201</f>
        <v>1</v>
      </c>
      <c r="F201" s="125">
        <f aca="true" t="shared" si="2" ref="F201:H202">B201+B157+F157+B112+F112+B67+F67+B22+F22</f>
        <v>0</v>
      </c>
      <c r="G201" s="125">
        <f t="shared" si="2"/>
        <v>32</v>
      </c>
      <c r="H201" s="125">
        <f t="shared" si="2"/>
        <v>32</v>
      </c>
      <c r="I201" s="488">
        <f>H201/G201</f>
        <v>1</v>
      </c>
    </row>
    <row r="202" spans="1:9" ht="24" customHeight="1" thickBot="1">
      <c r="A202" s="945" t="s">
        <v>694</v>
      </c>
      <c r="B202" s="125">
        <v>0</v>
      </c>
      <c r="C202" s="125">
        <v>0</v>
      </c>
      <c r="D202" s="125"/>
      <c r="E202" s="670">
        <v>0</v>
      </c>
      <c r="F202" s="125">
        <f t="shared" si="2"/>
        <v>7000</v>
      </c>
      <c r="G202" s="125">
        <f t="shared" si="2"/>
        <v>7669</v>
      </c>
      <c r="H202" s="125">
        <f t="shared" si="2"/>
        <v>3584</v>
      </c>
      <c r="I202" s="670">
        <f>H202/G202</f>
        <v>0.467336028165341</v>
      </c>
    </row>
    <row r="203" spans="1:9" ht="21.75" thickBot="1">
      <c r="A203" s="956" t="s">
        <v>510</v>
      </c>
      <c r="B203" s="445">
        <f>SUM(B201:B202)</f>
        <v>0</v>
      </c>
      <c r="C203" s="445">
        <f>SUM(C201:C202)</f>
        <v>32</v>
      </c>
      <c r="D203" s="445">
        <f>SUM(D201:D202)</f>
        <v>32</v>
      </c>
      <c r="E203" s="640">
        <f>D203/C203</f>
        <v>1</v>
      </c>
      <c r="F203" s="445">
        <f>SUM(F201:F202)</f>
        <v>7000</v>
      </c>
      <c r="G203" s="445">
        <f>SUM(G201:G202)</f>
        <v>7701</v>
      </c>
      <c r="H203" s="445">
        <f>SUM(H201:H202)</f>
        <v>3616</v>
      </c>
      <c r="I203" s="506">
        <f>H203/G203</f>
        <v>0.46954940916764054</v>
      </c>
    </row>
    <row r="204" spans="1:9" ht="12.75">
      <c r="A204" s="957"/>
      <c r="B204" s="959"/>
      <c r="C204" s="974"/>
      <c r="D204" s="642"/>
      <c r="E204" s="724"/>
      <c r="F204" s="959"/>
      <c r="G204" s="974"/>
      <c r="H204" s="642"/>
      <c r="I204" s="724"/>
    </row>
    <row r="205" spans="1:9" ht="12.75">
      <c r="A205" s="945" t="s">
        <v>212</v>
      </c>
      <c r="B205" s="125">
        <v>0</v>
      </c>
      <c r="C205" s="125">
        <v>0</v>
      </c>
      <c r="D205" s="125">
        <v>0</v>
      </c>
      <c r="E205" s="494">
        <v>0</v>
      </c>
      <c r="F205" s="125">
        <f>B205+B161+F161+B116+F116+B71+F71+B26+F26</f>
        <v>0</v>
      </c>
      <c r="G205" s="125">
        <f>C205+C161+G161+C116+G116+C71+G71+C26+G26</f>
        <v>0</v>
      </c>
      <c r="H205" s="125">
        <f>D205+D161+H161+D116+H116+D71+H71+D26+H26</f>
        <v>0</v>
      </c>
      <c r="I205" s="494">
        <v>0</v>
      </c>
    </row>
    <row r="206" spans="1:9" ht="12.75">
      <c r="A206" s="945" t="s">
        <v>178</v>
      </c>
      <c r="B206" s="125">
        <v>0</v>
      </c>
      <c r="C206" s="125">
        <v>0</v>
      </c>
      <c r="D206" s="125">
        <v>0</v>
      </c>
      <c r="E206" s="494">
        <v>0</v>
      </c>
      <c r="F206" s="125">
        <v>0</v>
      </c>
      <c r="G206" s="125">
        <v>0</v>
      </c>
      <c r="H206" s="125">
        <v>0</v>
      </c>
      <c r="I206" s="494">
        <v>0</v>
      </c>
    </row>
    <row r="207" spans="1:9" ht="12.75" customHeight="1" thickBot="1">
      <c r="A207" s="945" t="s">
        <v>175</v>
      </c>
      <c r="B207" s="127">
        <v>0</v>
      </c>
      <c r="C207" s="127">
        <v>0</v>
      </c>
      <c r="D207" s="127">
        <v>0</v>
      </c>
      <c r="E207" s="670">
        <v>0</v>
      </c>
      <c r="F207" s="127">
        <f>B207+B163+F163+B118+F118+B73+F73+B28+F28</f>
        <v>0</v>
      </c>
      <c r="G207" s="127">
        <f>C207+C163+G163+C118+G118+C73+G73+C28+G28</f>
        <v>0</v>
      </c>
      <c r="H207" s="127">
        <f>D207+D163+H163+D118+H118+D73+H73+D28+H28</f>
        <v>0</v>
      </c>
      <c r="I207" s="670">
        <v>0</v>
      </c>
    </row>
    <row r="208" spans="1:9" ht="32.25" thickBot="1">
      <c r="A208" s="956" t="s">
        <v>683</v>
      </c>
      <c r="B208" s="445">
        <f>SUM(B205:B207)</f>
        <v>0</v>
      </c>
      <c r="C208" s="445">
        <f>SUM(C205:C207)</f>
        <v>0</v>
      </c>
      <c r="D208" s="445">
        <f>SUM(D205:D207)</f>
        <v>0</v>
      </c>
      <c r="E208" s="506">
        <v>0</v>
      </c>
      <c r="F208" s="445">
        <f>SUM(F205:F207)</f>
        <v>0</v>
      </c>
      <c r="G208" s="445">
        <f>SUM(G205:G207)</f>
        <v>0</v>
      </c>
      <c r="H208" s="445">
        <f>SUM(H205:H207)</f>
        <v>0</v>
      </c>
      <c r="I208" s="506">
        <v>0</v>
      </c>
    </row>
    <row r="209" spans="1:9" ht="12.75">
      <c r="A209" s="984"/>
      <c r="B209" s="593"/>
      <c r="C209" s="630"/>
      <c r="D209" s="593"/>
      <c r="E209" s="724"/>
      <c r="F209" s="593"/>
      <c r="G209" s="630"/>
      <c r="H209" s="593"/>
      <c r="I209" s="724"/>
    </row>
    <row r="210" spans="1:9" ht="22.5">
      <c r="A210" s="983" t="s">
        <v>511</v>
      </c>
      <c r="B210" s="125">
        <v>0</v>
      </c>
      <c r="C210" s="125">
        <f>C211+C212</f>
        <v>1876</v>
      </c>
      <c r="D210" s="125">
        <f>D211+D212</f>
        <v>1876</v>
      </c>
      <c r="E210" s="672">
        <f>D210/C210</f>
        <v>1</v>
      </c>
      <c r="F210" s="125">
        <f>F211+F212</f>
        <v>0</v>
      </c>
      <c r="G210" s="125">
        <f>G211+G212</f>
        <v>39893</v>
      </c>
      <c r="H210" s="125">
        <f>H211+H212</f>
        <v>39893</v>
      </c>
      <c r="I210" s="672">
        <f>H210/G210</f>
        <v>1</v>
      </c>
    </row>
    <row r="211" spans="1:9" ht="13.5" customHeight="1">
      <c r="A211" s="945" t="s">
        <v>685</v>
      </c>
      <c r="B211" s="125">
        <v>0</v>
      </c>
      <c r="C211" s="125">
        <v>1876</v>
      </c>
      <c r="D211" s="125">
        <v>1876</v>
      </c>
      <c r="E211" s="672">
        <f>D211/C211</f>
        <v>1</v>
      </c>
      <c r="F211" s="125">
        <f aca="true" t="shared" si="3" ref="F211:H212">B211+B166+F166+B122+F122+B77+F77+B32+F32</f>
        <v>0</v>
      </c>
      <c r="G211" s="125">
        <f t="shared" si="3"/>
        <v>29152</v>
      </c>
      <c r="H211" s="125">
        <f t="shared" si="3"/>
        <v>29152</v>
      </c>
      <c r="I211" s="672">
        <f>H211/G211</f>
        <v>1</v>
      </c>
    </row>
    <row r="212" spans="1:9" ht="13.5" thickBot="1">
      <c r="A212" s="945" t="s">
        <v>209</v>
      </c>
      <c r="B212" s="125">
        <v>0</v>
      </c>
      <c r="C212" s="125">
        <v>0</v>
      </c>
      <c r="D212" s="125">
        <v>0</v>
      </c>
      <c r="E212" s="494">
        <v>0</v>
      </c>
      <c r="F212" s="125">
        <f t="shared" si="3"/>
        <v>0</v>
      </c>
      <c r="G212" s="125">
        <f t="shared" si="3"/>
        <v>10741</v>
      </c>
      <c r="H212" s="125">
        <f t="shared" si="3"/>
        <v>10741</v>
      </c>
      <c r="I212" s="672">
        <f>H212/G212</f>
        <v>1</v>
      </c>
    </row>
    <row r="213" spans="1:9" ht="14.25" customHeight="1" thickBot="1">
      <c r="A213" s="986" t="s">
        <v>687</v>
      </c>
      <c r="B213" s="445">
        <f>B210</f>
        <v>0</v>
      </c>
      <c r="C213" s="445">
        <f>C210</f>
        <v>1876</v>
      </c>
      <c r="D213" s="445">
        <f>D210</f>
        <v>1876</v>
      </c>
      <c r="E213" s="640">
        <f>D213/C213</f>
        <v>1</v>
      </c>
      <c r="F213" s="445">
        <f>F210</f>
        <v>0</v>
      </c>
      <c r="G213" s="445">
        <f>G210</f>
        <v>39893</v>
      </c>
      <c r="H213" s="445">
        <f>H210</f>
        <v>39893</v>
      </c>
      <c r="I213" s="652">
        <f>H213/G213</f>
        <v>1</v>
      </c>
    </row>
    <row r="214" spans="1:9" ht="13.5" thickBot="1">
      <c r="A214" s="940"/>
      <c r="B214" s="965"/>
      <c r="C214" s="978"/>
      <c r="D214" s="965"/>
      <c r="E214" s="506"/>
      <c r="F214" s="965"/>
      <c r="G214" s="978"/>
      <c r="H214" s="965"/>
      <c r="I214" s="506"/>
    </row>
    <row r="215" spans="1:9" ht="15" customHeight="1" thickBot="1">
      <c r="A215" s="956" t="s">
        <v>512</v>
      </c>
      <c r="B215" s="445">
        <f>B213+B208+B203+B199+B192</f>
        <v>148649</v>
      </c>
      <c r="C215" s="445">
        <f>C213+C208+C203+C199+C192</f>
        <v>139670</v>
      </c>
      <c r="D215" s="445">
        <f>D213+D208+D203+D199+D192</f>
        <v>134084</v>
      </c>
      <c r="E215" s="640">
        <f>D215/C215</f>
        <v>0.9600057277869263</v>
      </c>
      <c r="F215" s="445">
        <f>F213+F208+F203+F199+F192</f>
        <v>202594</v>
      </c>
      <c r="G215" s="445">
        <f>G213+G208+G203+G199+G192</f>
        <v>244467</v>
      </c>
      <c r="H215" s="445">
        <f>H213+H208+H203+H199+H192</f>
        <v>233825</v>
      </c>
      <c r="I215" s="640">
        <f>H215/G215</f>
        <v>0.9564685622190316</v>
      </c>
    </row>
    <row r="216" spans="1:9" ht="13.5" thickBot="1">
      <c r="A216" s="986"/>
      <c r="B216" s="445"/>
      <c r="C216" s="653"/>
      <c r="D216" s="696"/>
      <c r="E216" s="506"/>
      <c r="F216" s="445"/>
      <c r="G216" s="653"/>
      <c r="H216" s="696"/>
      <c r="I216" s="506"/>
    </row>
    <row r="217" spans="1:9" ht="13.5" thickBot="1">
      <c r="A217" s="968" t="s">
        <v>399</v>
      </c>
      <c r="B217" s="187">
        <f>B218+B219</f>
        <v>0</v>
      </c>
      <c r="C217" s="187">
        <f>C218+C219</f>
        <v>0</v>
      </c>
      <c r="D217" s="187">
        <f>D218+D219</f>
        <v>0</v>
      </c>
      <c r="E217" s="506">
        <v>0</v>
      </c>
      <c r="F217" s="187">
        <f>F218+F219</f>
        <v>0</v>
      </c>
      <c r="G217" s="187">
        <f>G218+G219</f>
        <v>0</v>
      </c>
      <c r="H217" s="187">
        <f>H218+H219</f>
        <v>0</v>
      </c>
      <c r="I217" s="506">
        <v>0</v>
      </c>
    </row>
    <row r="218" spans="1:9" ht="12.75">
      <c r="A218" s="969" t="s">
        <v>220</v>
      </c>
      <c r="B218" s="124"/>
      <c r="C218" s="673"/>
      <c r="D218" s="514"/>
      <c r="E218" s="625">
        <v>0</v>
      </c>
      <c r="F218" s="124"/>
      <c r="G218" s="673"/>
      <c r="H218" s="514"/>
      <c r="I218" s="625">
        <v>0</v>
      </c>
    </row>
    <row r="219" spans="1:9" ht="22.5" customHeight="1">
      <c r="A219" s="945" t="s">
        <v>213</v>
      </c>
      <c r="B219" s="125"/>
      <c r="C219" s="638"/>
      <c r="D219" s="241"/>
      <c r="E219" s="494">
        <v>0</v>
      </c>
      <c r="F219" s="125"/>
      <c r="G219" s="638"/>
      <c r="H219" s="241"/>
      <c r="I219" s="494">
        <v>0</v>
      </c>
    </row>
    <row r="220" spans="1:9" ht="13.5" thickBot="1">
      <c r="A220" s="940"/>
      <c r="B220" s="970"/>
      <c r="C220" s="975"/>
      <c r="D220" s="966"/>
      <c r="E220" s="675"/>
      <c r="F220" s="970"/>
      <c r="G220" s="975"/>
      <c r="H220" s="966"/>
      <c r="I220" s="675"/>
    </row>
    <row r="221" spans="1:9" ht="13.5" thickBot="1">
      <c r="A221" s="956" t="s">
        <v>880</v>
      </c>
      <c r="B221" s="550">
        <v>158876</v>
      </c>
      <c r="C221" s="550">
        <v>173564</v>
      </c>
      <c r="D221" s="550">
        <v>168221</v>
      </c>
      <c r="E221" s="640">
        <f>D221/C221</f>
        <v>0.9692159664446545</v>
      </c>
      <c r="F221" s="550">
        <f>B221+B177+F177+B133+F133+B88+F88+B42+F42</f>
        <v>1559564</v>
      </c>
      <c r="G221" s="550">
        <f>C221+C177+G177+C133+G133+C88+G88+C42+G42</f>
        <v>1665531</v>
      </c>
      <c r="H221" s="550">
        <f>D221+D177+H177+D133+H133+D88+H88+D42+H42</f>
        <v>1620267</v>
      </c>
      <c r="I221" s="640">
        <f>H221/G221</f>
        <v>0.9728230816478348</v>
      </c>
    </row>
    <row r="222" spans="1:9" ht="13.5" thickBot="1">
      <c r="A222" s="940"/>
      <c r="B222" s="965"/>
      <c r="C222" s="978"/>
      <c r="D222" s="965"/>
      <c r="E222" s="640"/>
      <c r="F222" s="965"/>
      <c r="G222" s="978"/>
      <c r="H222" s="965"/>
      <c r="I222" s="640"/>
    </row>
    <row r="223" spans="1:9" ht="21.75" thickBot="1">
      <c r="A223" s="956" t="s">
        <v>514</v>
      </c>
      <c r="B223" s="550">
        <f>B215+B217+B221</f>
        <v>307525</v>
      </c>
      <c r="C223" s="550">
        <f>C215+C217+C221</f>
        <v>313234</v>
      </c>
      <c r="D223" s="550">
        <f>D215+D217+D221</f>
        <v>302305</v>
      </c>
      <c r="E223" s="640">
        <f>D223/C223</f>
        <v>0.965109151624664</v>
      </c>
      <c r="F223" s="550">
        <f>F215+F217+F221</f>
        <v>1762158</v>
      </c>
      <c r="G223" s="550">
        <f>G215+G217+G221</f>
        <v>1909998</v>
      </c>
      <c r="H223" s="550">
        <f>H215+H217+H221</f>
        <v>1854092</v>
      </c>
      <c r="I223" s="640">
        <f>H223/G223</f>
        <v>0.970729812282526</v>
      </c>
    </row>
    <row r="224" spans="1:9" ht="12.75">
      <c r="A224" s="2069">
        <v>6</v>
      </c>
      <c r="B224" s="2081"/>
      <c r="C224" s="2081"/>
      <c r="D224" s="2081"/>
      <c r="E224" s="2081"/>
      <c r="F224" s="2081"/>
      <c r="G224" s="2081"/>
      <c r="H224" s="2081"/>
      <c r="I224" s="2081"/>
    </row>
    <row r="225" spans="1:9" ht="12.75">
      <c r="A225" s="170"/>
      <c r="B225" s="170"/>
      <c r="C225" s="170"/>
      <c r="D225" s="2175"/>
      <c r="E225" s="2175"/>
      <c r="F225" s="170"/>
      <c r="G225" s="2175" t="s">
        <v>695</v>
      </c>
      <c r="H225" s="2175"/>
      <c r="I225" s="170"/>
    </row>
    <row r="226" spans="1:9" ht="15.75">
      <c r="A226" s="2064" t="s">
        <v>1393</v>
      </c>
      <c r="B226" s="2064"/>
      <c r="C226" s="2064"/>
      <c r="D226" s="2064"/>
      <c r="E226" s="2064"/>
      <c r="F226" s="2064"/>
      <c r="G226" s="2064"/>
      <c r="H226" s="2064"/>
      <c r="I226" s="2064"/>
    </row>
    <row r="227" spans="1:9" ht="15.75">
      <c r="A227" s="2064" t="s">
        <v>172</v>
      </c>
      <c r="B227" s="2064"/>
      <c r="C227" s="2064"/>
      <c r="D227" s="2064"/>
      <c r="E227" s="2064"/>
      <c r="F227" s="2064"/>
      <c r="G227" s="2064"/>
      <c r="H227" s="2064"/>
      <c r="I227" s="2064"/>
    </row>
    <row r="228" spans="1:9" ht="16.5" thickBot="1">
      <c r="A228" s="574"/>
      <c r="B228" s="574"/>
      <c r="C228" s="574"/>
      <c r="D228" s="832"/>
      <c r="E228" s="574"/>
      <c r="F228" s="575"/>
      <c r="G228" s="170"/>
      <c r="H228" s="832" t="s">
        <v>313</v>
      </c>
      <c r="I228" s="170"/>
    </row>
    <row r="229" spans="1:9" ht="13.5" thickBot="1">
      <c r="A229" s="2173" t="s">
        <v>485</v>
      </c>
      <c r="B229" s="2172" t="s">
        <v>403</v>
      </c>
      <c r="C229" s="2071"/>
      <c r="D229" s="2071"/>
      <c r="E229" s="2072"/>
      <c r="F229" s="2172" t="s">
        <v>440</v>
      </c>
      <c r="G229" s="2071"/>
      <c r="H229" s="2071"/>
      <c r="I229" s="2072"/>
    </row>
    <row r="230" spans="1:9" ht="21.75" thickBot="1">
      <c r="A230" s="2174"/>
      <c r="B230" s="842" t="s">
        <v>228</v>
      </c>
      <c r="C230" s="843" t="s">
        <v>229</v>
      </c>
      <c r="D230" s="844" t="s">
        <v>233</v>
      </c>
      <c r="E230" s="843" t="s">
        <v>215</v>
      </c>
      <c r="F230" s="842" t="s">
        <v>228</v>
      </c>
      <c r="G230" s="843" t="s">
        <v>229</v>
      </c>
      <c r="H230" s="844" t="s">
        <v>233</v>
      </c>
      <c r="I230" s="843" t="s">
        <v>215</v>
      </c>
    </row>
    <row r="231" spans="1:9" ht="22.5">
      <c r="A231" s="933" t="s">
        <v>515</v>
      </c>
      <c r="B231" s="685">
        <v>0</v>
      </c>
      <c r="C231" s="685">
        <v>0</v>
      </c>
      <c r="D231" s="611">
        <v>0</v>
      </c>
      <c r="E231" s="625">
        <v>0</v>
      </c>
      <c r="F231" s="1298">
        <f aca="true" t="shared" si="4" ref="F231:H235">B231+F187</f>
        <v>0</v>
      </c>
      <c r="G231" s="1298">
        <f t="shared" si="4"/>
        <v>0</v>
      </c>
      <c r="H231" s="971">
        <f t="shared" si="4"/>
        <v>0</v>
      </c>
      <c r="I231" s="625">
        <v>0</v>
      </c>
    </row>
    <row r="232" spans="1:9" ht="12.75">
      <c r="A232" s="935" t="s">
        <v>418</v>
      </c>
      <c r="B232" s="493">
        <v>0</v>
      </c>
      <c r="C232" s="493">
        <v>0</v>
      </c>
      <c r="D232" s="493">
        <v>0</v>
      </c>
      <c r="E232" s="672">
        <v>0</v>
      </c>
      <c r="F232" s="687">
        <f t="shared" si="4"/>
        <v>165503</v>
      </c>
      <c r="G232" s="687">
        <f t="shared" si="4"/>
        <v>147320</v>
      </c>
      <c r="H232" s="659">
        <f t="shared" si="4"/>
        <v>142940</v>
      </c>
      <c r="I232" s="672">
        <f>H232/G232</f>
        <v>0.9702688026065708</v>
      </c>
    </row>
    <row r="233" spans="1:9" ht="22.5">
      <c r="A233" s="935" t="s">
        <v>516</v>
      </c>
      <c r="B233" s="493">
        <v>0</v>
      </c>
      <c r="C233" s="493">
        <v>0</v>
      </c>
      <c r="D233" s="493">
        <v>0</v>
      </c>
      <c r="E233" s="672">
        <v>0</v>
      </c>
      <c r="F233" s="687">
        <f t="shared" si="4"/>
        <v>28331</v>
      </c>
      <c r="G233" s="687">
        <f t="shared" si="4"/>
        <v>27876</v>
      </c>
      <c r="H233" s="659">
        <f t="shared" si="4"/>
        <v>26674</v>
      </c>
      <c r="I233" s="672">
        <f>H233/G233</f>
        <v>0.9568804706557612</v>
      </c>
    </row>
    <row r="234" spans="1:9" ht="12.75">
      <c r="A234" s="936" t="s">
        <v>210</v>
      </c>
      <c r="B234" s="493">
        <v>0</v>
      </c>
      <c r="C234" s="493">
        <v>0</v>
      </c>
      <c r="D234" s="493">
        <v>0</v>
      </c>
      <c r="E234" s="672">
        <v>0</v>
      </c>
      <c r="F234" s="687">
        <f t="shared" si="4"/>
        <v>960</v>
      </c>
      <c r="G234" s="687">
        <f t="shared" si="4"/>
        <v>960</v>
      </c>
      <c r="H234" s="659">
        <f t="shared" si="4"/>
        <v>420</v>
      </c>
      <c r="I234" s="672">
        <f>H234/G234</f>
        <v>0.4375</v>
      </c>
    </row>
    <row r="235" spans="1:9" ht="23.25" thickBot="1">
      <c r="A235" s="937" t="s">
        <v>682</v>
      </c>
      <c r="B235" s="493">
        <f>'2.a-d.sz. melléklet'!B55</f>
        <v>60</v>
      </c>
      <c r="C235" s="493">
        <f>'2.a-d.sz. melléklet'!C55</f>
        <v>60</v>
      </c>
      <c r="D235" s="493">
        <f>'2.a-d.sz. melléklet'!D57</f>
        <v>0</v>
      </c>
      <c r="E235" s="987">
        <f>D235/C235</f>
        <v>0</v>
      </c>
      <c r="F235" s="729">
        <f t="shared" si="4"/>
        <v>860</v>
      </c>
      <c r="G235" s="729">
        <f t="shared" si="4"/>
        <v>3248</v>
      </c>
      <c r="H235" s="729">
        <f t="shared" si="4"/>
        <v>3265</v>
      </c>
      <c r="I235" s="672">
        <f>H235/G235</f>
        <v>1.0052339901477831</v>
      </c>
    </row>
    <row r="236" spans="1:9" ht="13.5" thickBot="1">
      <c r="A236" s="939" t="s">
        <v>211</v>
      </c>
      <c r="B236" s="445">
        <f>SUM(B231:B235)</f>
        <v>60</v>
      </c>
      <c r="C236" s="445">
        <f>SUM(C231:C235)</f>
        <v>60</v>
      </c>
      <c r="D236" s="445">
        <f>SUM(D231:D235)</f>
        <v>0</v>
      </c>
      <c r="E236" s="640">
        <f>D236/C236</f>
        <v>0</v>
      </c>
      <c r="F236" s="445">
        <f>SUM(F231:F235)</f>
        <v>195654</v>
      </c>
      <c r="G236" s="445">
        <f>SUM(G231:G235)</f>
        <v>179404</v>
      </c>
      <c r="H236" s="445">
        <f>SUM(H231:H235)</f>
        <v>173299</v>
      </c>
      <c r="I236" s="640">
        <f>H236/G236</f>
        <v>0.9659706584022653</v>
      </c>
    </row>
    <row r="237" spans="1:9" ht="12.75">
      <c r="A237" s="940"/>
      <c r="B237" s="455"/>
      <c r="C237" s="490"/>
      <c r="D237" s="455"/>
      <c r="E237" s="724"/>
      <c r="F237" s="455"/>
      <c r="G237" s="490"/>
      <c r="H237" s="455"/>
      <c r="I237" s="724"/>
    </row>
    <row r="238" spans="1:9" ht="22.5">
      <c r="A238" s="941" t="s">
        <v>693</v>
      </c>
      <c r="B238" s="943">
        <v>0</v>
      </c>
      <c r="C238" s="943">
        <v>0</v>
      </c>
      <c r="D238" s="943">
        <v>0</v>
      </c>
      <c r="E238" s="494">
        <v>0</v>
      </c>
      <c r="F238" s="943">
        <f aca="true" t="shared" si="5" ref="F238:H242">B238+F194</f>
        <v>0</v>
      </c>
      <c r="G238" s="943">
        <f t="shared" si="5"/>
        <v>17019</v>
      </c>
      <c r="H238" s="943">
        <f t="shared" si="5"/>
        <v>17017</v>
      </c>
      <c r="I238" s="494">
        <f>H238/G238</f>
        <v>0.9998824842822728</v>
      </c>
    </row>
    <row r="239" spans="1:9" ht="12.75">
      <c r="A239" s="945" t="s">
        <v>217</v>
      </c>
      <c r="B239" s="943">
        <v>0</v>
      </c>
      <c r="C239" s="943">
        <v>0</v>
      </c>
      <c r="D239" s="943">
        <v>0</v>
      </c>
      <c r="E239" s="494">
        <v>0</v>
      </c>
      <c r="F239" s="943">
        <f t="shared" si="5"/>
        <v>0</v>
      </c>
      <c r="G239" s="943">
        <f t="shared" si="5"/>
        <v>0</v>
      </c>
      <c r="H239" s="943">
        <f t="shared" si="5"/>
        <v>0</v>
      </c>
      <c r="I239" s="494">
        <v>0</v>
      </c>
    </row>
    <row r="240" spans="1:9" ht="22.5">
      <c r="A240" s="945" t="s">
        <v>692</v>
      </c>
      <c r="B240" s="943">
        <v>0</v>
      </c>
      <c r="C240" s="943">
        <v>0</v>
      </c>
      <c r="D240" s="943">
        <v>0</v>
      </c>
      <c r="E240" s="494">
        <v>0</v>
      </c>
      <c r="F240" s="943">
        <f t="shared" si="5"/>
        <v>0</v>
      </c>
      <c r="G240" s="943">
        <f t="shared" si="5"/>
        <v>510</v>
      </c>
      <c r="H240" s="943">
        <f t="shared" si="5"/>
        <v>0</v>
      </c>
      <c r="I240" s="494">
        <v>0</v>
      </c>
    </row>
    <row r="241" spans="1:9" ht="12.75">
      <c r="A241" s="945" t="s">
        <v>217</v>
      </c>
      <c r="B241" s="943"/>
      <c r="C241" s="943"/>
      <c r="D241" s="943">
        <v>0</v>
      </c>
      <c r="E241" s="494">
        <v>0</v>
      </c>
      <c r="F241" s="943">
        <f t="shared" si="5"/>
        <v>0</v>
      </c>
      <c r="G241" s="943">
        <f t="shared" si="5"/>
        <v>0</v>
      </c>
      <c r="H241" s="943">
        <f t="shared" si="5"/>
        <v>0</v>
      </c>
      <c r="I241" s="494">
        <v>0</v>
      </c>
    </row>
    <row r="242" spans="1:9" ht="13.5" thickBot="1">
      <c r="A242" s="952" t="s">
        <v>980</v>
      </c>
      <c r="B242" s="159">
        <v>0</v>
      </c>
      <c r="C242" s="159">
        <v>0</v>
      </c>
      <c r="D242" s="159"/>
      <c r="E242" s="645">
        <v>0</v>
      </c>
      <c r="F242" s="943">
        <f t="shared" si="5"/>
        <v>0</v>
      </c>
      <c r="G242" s="943">
        <f t="shared" si="5"/>
        <v>0</v>
      </c>
      <c r="H242" s="943">
        <f t="shared" si="5"/>
        <v>0</v>
      </c>
      <c r="I242" s="488">
        <v>0</v>
      </c>
    </row>
    <row r="243" spans="1:9" ht="16.5" customHeight="1" thickBot="1">
      <c r="A243" s="956" t="s">
        <v>981</v>
      </c>
      <c r="B243" s="445">
        <f>B238+B240</f>
        <v>0</v>
      </c>
      <c r="C243" s="445">
        <f>C238+C240+C242</f>
        <v>0</v>
      </c>
      <c r="D243" s="445">
        <v>0</v>
      </c>
      <c r="E243" s="640">
        <v>0</v>
      </c>
      <c r="F243" s="445">
        <f>F238+F240</f>
        <v>0</v>
      </c>
      <c r="G243" s="445">
        <f>G238+G240+G242</f>
        <v>17529</v>
      </c>
      <c r="H243" s="445">
        <f>H238+H240+H242</f>
        <v>17017</v>
      </c>
      <c r="I243" s="640">
        <f>H243/G243</f>
        <v>0.9707912601973872</v>
      </c>
    </row>
    <row r="244" spans="1:9" ht="12.75">
      <c r="A244" s="957"/>
      <c r="B244" s="127"/>
      <c r="C244" s="642"/>
      <c r="D244" s="642"/>
      <c r="E244" s="724"/>
      <c r="F244" s="127"/>
      <c r="G244" s="642"/>
      <c r="H244" s="642"/>
      <c r="I244" s="934"/>
    </row>
    <row r="245" spans="1:9" ht="22.5">
      <c r="A245" s="945" t="s">
        <v>509</v>
      </c>
      <c r="B245" s="125">
        <v>0</v>
      </c>
      <c r="C245" s="125">
        <v>0</v>
      </c>
      <c r="D245" s="125">
        <v>0</v>
      </c>
      <c r="E245" s="494">
        <v>0</v>
      </c>
      <c r="F245" s="125">
        <f aca="true" t="shared" si="6" ref="F245:H246">B245+F201</f>
        <v>0</v>
      </c>
      <c r="G245" s="125">
        <f t="shared" si="6"/>
        <v>32</v>
      </c>
      <c r="H245" s="125">
        <f t="shared" si="6"/>
        <v>32</v>
      </c>
      <c r="I245" s="488">
        <f>H245/G245</f>
        <v>1</v>
      </c>
    </row>
    <row r="246" spans="1:9" ht="23.25" thickBot="1">
      <c r="A246" s="945" t="s">
        <v>694</v>
      </c>
      <c r="B246" s="125">
        <v>0</v>
      </c>
      <c r="C246" s="125">
        <v>0</v>
      </c>
      <c r="D246" s="125">
        <v>0</v>
      </c>
      <c r="E246" s="670">
        <v>0</v>
      </c>
      <c r="F246" s="125">
        <f t="shared" si="6"/>
        <v>7000</v>
      </c>
      <c r="G246" s="125">
        <f t="shared" si="6"/>
        <v>7669</v>
      </c>
      <c r="H246" s="125">
        <f t="shared" si="6"/>
        <v>3584</v>
      </c>
      <c r="I246" s="670">
        <f>H246/G246</f>
        <v>0.467336028165341</v>
      </c>
    </row>
    <row r="247" spans="1:9" ht="22.5" customHeight="1" thickBot="1">
      <c r="A247" s="956" t="s">
        <v>510</v>
      </c>
      <c r="B247" s="445">
        <f>SUM(B245:B246)</f>
        <v>0</v>
      </c>
      <c r="C247" s="445">
        <f>SUM(C245:C246)</f>
        <v>0</v>
      </c>
      <c r="D247" s="445">
        <f>SUM(D245:D246)</f>
        <v>0</v>
      </c>
      <c r="E247" s="506">
        <v>0</v>
      </c>
      <c r="F247" s="445">
        <f>SUM(F245:F246)</f>
        <v>7000</v>
      </c>
      <c r="G247" s="445">
        <f>SUM(G245:G246)</f>
        <v>7701</v>
      </c>
      <c r="H247" s="445">
        <f>SUM(H245:H246)</f>
        <v>3616</v>
      </c>
      <c r="I247" s="506">
        <f>H247/G247</f>
        <v>0.46954940916764054</v>
      </c>
    </row>
    <row r="248" spans="1:9" ht="12.75">
      <c r="A248" s="945" t="s">
        <v>212</v>
      </c>
      <c r="B248" s="125">
        <v>0</v>
      </c>
      <c r="C248" s="125">
        <v>0</v>
      </c>
      <c r="D248" s="125">
        <v>0</v>
      </c>
      <c r="E248" s="494">
        <v>0</v>
      </c>
      <c r="F248" s="125">
        <f>B248+F205</f>
        <v>0</v>
      </c>
      <c r="G248" s="125">
        <f>C248+G205</f>
        <v>0</v>
      </c>
      <c r="H248" s="125">
        <f>D248+H205</f>
        <v>0</v>
      </c>
      <c r="I248" s="494">
        <v>0</v>
      </c>
    </row>
    <row r="249" spans="1:9" ht="12.75">
      <c r="A249" s="945" t="s">
        <v>180</v>
      </c>
      <c r="B249" s="125"/>
      <c r="C249" s="125">
        <v>0</v>
      </c>
      <c r="D249" s="125">
        <v>0</v>
      </c>
      <c r="E249" s="494"/>
      <c r="F249" s="125">
        <v>0</v>
      </c>
      <c r="G249" s="125">
        <v>0</v>
      </c>
      <c r="H249" s="125">
        <v>0</v>
      </c>
      <c r="I249" s="494">
        <v>0</v>
      </c>
    </row>
    <row r="250" spans="1:9" ht="13.5" thickBot="1">
      <c r="A250" s="945" t="s">
        <v>175</v>
      </c>
      <c r="B250" s="127">
        <v>0</v>
      </c>
      <c r="C250" s="127">
        <v>0</v>
      </c>
      <c r="D250" s="127">
        <v>0</v>
      </c>
      <c r="E250" s="670">
        <v>0</v>
      </c>
      <c r="F250" s="127">
        <f>B250+F207</f>
        <v>0</v>
      </c>
      <c r="G250" s="127">
        <f>C250+G207</f>
        <v>0</v>
      </c>
      <c r="H250" s="127">
        <f>D250+H207</f>
        <v>0</v>
      </c>
      <c r="I250" s="670">
        <v>0</v>
      </c>
    </row>
    <row r="251" spans="1:9" ht="32.25" thickBot="1">
      <c r="A251" s="956" t="s">
        <v>683</v>
      </c>
      <c r="B251" s="445">
        <f>SUM(B248:B250)</f>
        <v>0</v>
      </c>
      <c r="C251" s="445">
        <f>SUM(C248:C250)</f>
        <v>0</v>
      </c>
      <c r="D251" s="445">
        <f>SUM(D248:D250)</f>
        <v>0</v>
      </c>
      <c r="E251" s="506">
        <v>0</v>
      </c>
      <c r="F251" s="445">
        <f>SUM(F248:F250)</f>
        <v>0</v>
      </c>
      <c r="G251" s="445">
        <f>SUM(G248:G250)</f>
        <v>0</v>
      </c>
      <c r="H251" s="445">
        <f>SUM(H248:H250)</f>
        <v>0</v>
      </c>
      <c r="I251" s="506">
        <v>0</v>
      </c>
    </row>
    <row r="252" spans="1:9" ht="5.25" customHeight="1">
      <c r="A252" s="984"/>
      <c r="B252" s="593"/>
      <c r="C252" s="630"/>
      <c r="D252" s="593"/>
      <c r="E252" s="724"/>
      <c r="F252" s="593"/>
      <c r="G252" s="630"/>
      <c r="H252" s="593"/>
      <c r="I252" s="724"/>
    </row>
    <row r="253" spans="1:9" ht="22.5">
      <c r="A253" s="983" t="s">
        <v>511</v>
      </c>
      <c r="B253" s="125">
        <v>0</v>
      </c>
      <c r="C253" s="125">
        <f>SUM(C254:C255)</f>
        <v>483</v>
      </c>
      <c r="D253" s="125">
        <f>D254+D255</f>
        <v>483</v>
      </c>
      <c r="E253" s="672">
        <f>D253/C253</f>
        <v>1</v>
      </c>
      <c r="F253" s="125">
        <f aca="true" t="shared" si="7" ref="F253:H255">B253+F210</f>
        <v>0</v>
      </c>
      <c r="G253" s="125">
        <f t="shared" si="7"/>
        <v>40376</v>
      </c>
      <c r="H253" s="125">
        <f t="shared" si="7"/>
        <v>40376</v>
      </c>
      <c r="I253" s="672">
        <f>H253/G253</f>
        <v>1</v>
      </c>
    </row>
    <row r="254" spans="1:9" ht="12.75">
      <c r="A254" s="945" t="s">
        <v>685</v>
      </c>
      <c r="B254" s="125">
        <v>0</v>
      </c>
      <c r="C254" s="125">
        <v>483</v>
      </c>
      <c r="D254" s="125">
        <v>483</v>
      </c>
      <c r="E254" s="672">
        <f>D254/C254</f>
        <v>1</v>
      </c>
      <c r="F254" s="125">
        <f t="shared" si="7"/>
        <v>0</v>
      </c>
      <c r="G254" s="125">
        <f t="shared" si="7"/>
        <v>29635</v>
      </c>
      <c r="H254" s="125">
        <f t="shared" si="7"/>
        <v>29635</v>
      </c>
      <c r="I254" s="672">
        <f>H254/G254</f>
        <v>1</v>
      </c>
    </row>
    <row r="255" spans="1:9" ht="12.75">
      <c r="A255" s="945" t="s">
        <v>209</v>
      </c>
      <c r="B255" s="125">
        <v>0</v>
      </c>
      <c r="C255" s="125">
        <v>0</v>
      </c>
      <c r="D255" s="125">
        <v>0</v>
      </c>
      <c r="E255" s="494">
        <v>0</v>
      </c>
      <c r="F255" s="125">
        <f t="shared" si="7"/>
        <v>0</v>
      </c>
      <c r="G255" s="125">
        <f t="shared" si="7"/>
        <v>10741</v>
      </c>
      <c r="H255" s="125">
        <f t="shared" si="7"/>
        <v>10741</v>
      </c>
      <c r="I255" s="672">
        <f>H255/G255</f>
        <v>1</v>
      </c>
    </row>
    <row r="256" spans="1:9" ht="6.75" customHeight="1" thickBot="1">
      <c r="A256" s="985"/>
      <c r="B256" s="450"/>
      <c r="C256" s="691"/>
      <c r="D256" s="450"/>
      <c r="E256" s="675"/>
      <c r="F256" s="450"/>
      <c r="G256" s="691"/>
      <c r="H256" s="450"/>
      <c r="I256" s="675"/>
    </row>
    <row r="257" spans="1:9" ht="21.75" thickBot="1">
      <c r="A257" s="986" t="s">
        <v>687</v>
      </c>
      <c r="B257" s="445">
        <f>B253</f>
        <v>0</v>
      </c>
      <c r="C257" s="445">
        <f>C253</f>
        <v>483</v>
      </c>
      <c r="D257" s="445">
        <f>D253</f>
        <v>483</v>
      </c>
      <c r="E257" s="640">
        <f>D257/C257</f>
        <v>1</v>
      </c>
      <c r="F257" s="445">
        <f>F253</f>
        <v>0</v>
      </c>
      <c r="G257" s="445">
        <f>G253</f>
        <v>40376</v>
      </c>
      <c r="H257" s="445">
        <f>H253</f>
        <v>40376</v>
      </c>
      <c r="I257" s="652">
        <f>H257/G257</f>
        <v>1</v>
      </c>
    </row>
    <row r="258" spans="1:9" ht="13.5" thickBot="1">
      <c r="A258" s="940"/>
      <c r="B258" s="965"/>
      <c r="C258" s="978"/>
      <c r="D258" s="965"/>
      <c r="E258" s="506"/>
      <c r="F258" s="965"/>
      <c r="G258" s="978"/>
      <c r="H258" s="965"/>
      <c r="I258" s="506"/>
    </row>
    <row r="259" spans="1:9" ht="21.75" thickBot="1">
      <c r="A259" s="956" t="s">
        <v>512</v>
      </c>
      <c r="B259" s="445">
        <f>B257+B251+B247+B243+B236</f>
        <v>60</v>
      </c>
      <c r="C259" s="445">
        <f>C257+C251+C247+C243+C236</f>
        <v>543</v>
      </c>
      <c r="D259" s="445">
        <f>D257+D251+D247+D243+D236</f>
        <v>483</v>
      </c>
      <c r="E259" s="640">
        <f>D259/C259</f>
        <v>0.8895027624309392</v>
      </c>
      <c r="F259" s="445">
        <f>F257+F251+F247+F243+F236</f>
        <v>202654</v>
      </c>
      <c r="G259" s="445">
        <f>G257+G251+G247+G243+G236</f>
        <v>245010</v>
      </c>
      <c r="H259" s="445">
        <f>H257+H251+H247+H243+H236</f>
        <v>234308</v>
      </c>
      <c r="I259" s="640">
        <f>H259/G259</f>
        <v>0.9563201501979511</v>
      </c>
    </row>
    <row r="260" spans="1:9" ht="5.25" customHeight="1" thickBot="1">
      <c r="A260" s="986"/>
      <c r="B260" s="445"/>
      <c r="C260" s="653"/>
      <c r="D260" s="696"/>
      <c r="E260" s="506"/>
      <c r="F260" s="445"/>
      <c r="G260" s="653"/>
      <c r="H260" s="696"/>
      <c r="I260" s="506"/>
    </row>
    <row r="261" spans="1:9" ht="13.5" thickBot="1">
      <c r="A261" s="968" t="s">
        <v>399</v>
      </c>
      <c r="B261" s="187">
        <f>B262+B263</f>
        <v>0</v>
      </c>
      <c r="C261" s="187">
        <f>C262+C263</f>
        <v>0</v>
      </c>
      <c r="D261" s="187">
        <f>D262+D263</f>
        <v>0</v>
      </c>
      <c r="E261" s="506">
        <v>0</v>
      </c>
      <c r="F261" s="187">
        <f>F262+F263</f>
        <v>0</v>
      </c>
      <c r="G261" s="187">
        <f>G262+G263</f>
        <v>0</v>
      </c>
      <c r="H261" s="187">
        <f>H262+H263</f>
        <v>0</v>
      </c>
      <c r="I261" s="506">
        <v>0</v>
      </c>
    </row>
    <row r="262" spans="1:9" ht="12.75">
      <c r="A262" s="969" t="s">
        <v>220</v>
      </c>
      <c r="B262" s="124">
        <v>0</v>
      </c>
      <c r="C262" s="673">
        <v>0</v>
      </c>
      <c r="D262" s="514">
        <v>0</v>
      </c>
      <c r="E262" s="724">
        <v>0</v>
      </c>
      <c r="F262" s="126">
        <f aca="true" t="shared" si="8" ref="F262:H263">B262+F218</f>
        <v>0</v>
      </c>
      <c r="G262" s="126">
        <f t="shared" si="8"/>
        <v>0</v>
      </c>
      <c r="H262" s="126">
        <f t="shared" si="8"/>
        <v>0</v>
      </c>
      <c r="I262" s="724">
        <v>0</v>
      </c>
    </row>
    <row r="263" spans="1:9" ht="12.75">
      <c r="A263" s="945" t="s">
        <v>213</v>
      </c>
      <c r="B263" s="125">
        <v>0</v>
      </c>
      <c r="C263" s="638">
        <v>0</v>
      </c>
      <c r="D263" s="241">
        <v>0</v>
      </c>
      <c r="E263" s="958">
        <v>0</v>
      </c>
      <c r="F263" s="125">
        <f t="shared" si="8"/>
        <v>0</v>
      </c>
      <c r="G263" s="125">
        <f t="shared" si="8"/>
        <v>0</v>
      </c>
      <c r="H263" s="125">
        <f t="shared" si="8"/>
        <v>0</v>
      </c>
      <c r="I263" s="958">
        <v>0</v>
      </c>
    </row>
    <row r="264" spans="1:9" ht="9" customHeight="1" thickBot="1">
      <c r="A264" s="940"/>
      <c r="B264" s="970"/>
      <c r="C264" s="975"/>
      <c r="D264" s="966"/>
      <c r="E264" s="675"/>
      <c r="F264" s="970"/>
      <c r="G264" s="975"/>
      <c r="H264" s="966"/>
      <c r="I264" s="675"/>
    </row>
    <row r="265" spans="1:9" ht="21.75" thickBot="1">
      <c r="A265" s="956" t="s">
        <v>881</v>
      </c>
      <c r="B265" s="550">
        <v>1344</v>
      </c>
      <c r="C265" s="550">
        <v>1344</v>
      </c>
      <c r="D265" s="550">
        <v>776</v>
      </c>
      <c r="E265" s="640">
        <f>D265/C265</f>
        <v>0.5773809523809523</v>
      </c>
      <c r="F265" s="550">
        <f>B265+F221</f>
        <v>1560908</v>
      </c>
      <c r="G265" s="550">
        <f>C265+G221</f>
        <v>1666875</v>
      </c>
      <c r="H265" s="550">
        <f>D265+H221</f>
        <v>1621043</v>
      </c>
      <c r="I265" s="640">
        <f>H265/G265</f>
        <v>0.9725042369703787</v>
      </c>
    </row>
    <row r="266" spans="1:9" ht="8.25" customHeight="1" thickBot="1">
      <c r="A266" s="940"/>
      <c r="B266" s="965"/>
      <c r="C266" s="978"/>
      <c r="D266" s="965"/>
      <c r="E266" s="640"/>
      <c r="F266" s="965"/>
      <c r="G266" s="978"/>
      <c r="H266" s="965"/>
      <c r="I266" s="640"/>
    </row>
    <row r="267" spans="1:9" ht="21.75" thickBot="1">
      <c r="A267" s="956" t="s">
        <v>514</v>
      </c>
      <c r="B267" s="550">
        <f>B259+B261+B265</f>
        <v>1404</v>
      </c>
      <c r="C267" s="550">
        <f>C259+C261+C265</f>
        <v>1887</v>
      </c>
      <c r="D267" s="550">
        <f>D259+D261+D265</f>
        <v>1259</v>
      </c>
      <c r="E267" s="640">
        <f>D267/C267</f>
        <v>0.6671966083730789</v>
      </c>
      <c r="F267" s="550">
        <f>F259+F261+F265</f>
        <v>1763562</v>
      </c>
      <c r="G267" s="550">
        <f>G259+G261+G265</f>
        <v>1911885</v>
      </c>
      <c r="H267" s="550">
        <f>H259+H261+H265</f>
        <v>1855351</v>
      </c>
      <c r="I267" s="640">
        <f>H267/G267</f>
        <v>0.9704302298516909</v>
      </c>
    </row>
    <row r="281" ht="7.5" customHeight="1"/>
    <row r="288" ht="6" customHeight="1"/>
    <row r="297" ht="8.25" customHeight="1"/>
    <row r="305" ht="5.25" customHeight="1"/>
    <row r="311" ht="7.5" customHeight="1"/>
    <row r="327" ht="6.75" customHeight="1"/>
    <row r="334" ht="6" customHeight="1"/>
    <row r="338" ht="6" customHeight="1"/>
    <row r="346" ht="7.5" customHeight="1"/>
    <row r="399" ht="7.5" customHeight="1"/>
    <row r="401" ht="4.5" customHeight="1"/>
    <row r="416" ht="6.75" customHeight="1"/>
    <row r="423" ht="5.25" customHeight="1"/>
    <row r="431" ht="7.5" customHeight="1"/>
  </sheetData>
  <sheetProtection/>
  <mergeCells count="47">
    <mergeCell ref="A48:I48"/>
    <mergeCell ref="A49:I49"/>
    <mergeCell ref="A1:I1"/>
    <mergeCell ref="A93:I93"/>
    <mergeCell ref="A94:I94"/>
    <mergeCell ref="A6:A7"/>
    <mergeCell ref="B6:E6"/>
    <mergeCell ref="G92:H92"/>
    <mergeCell ref="D2:E2"/>
    <mergeCell ref="A3:I3"/>
    <mergeCell ref="G2:H2"/>
    <mergeCell ref="A4:I4"/>
    <mergeCell ref="A51:A52"/>
    <mergeCell ref="B51:E51"/>
    <mergeCell ref="F51:I51"/>
    <mergeCell ref="A91:I91"/>
    <mergeCell ref="F6:I6"/>
    <mergeCell ref="A46:I46"/>
    <mergeCell ref="D47:E47"/>
    <mergeCell ref="G47:H47"/>
    <mergeCell ref="A229:A230"/>
    <mergeCell ref="B229:E229"/>
    <mergeCell ref="F229:I229"/>
    <mergeCell ref="A182:I182"/>
    <mergeCell ref="A226:I226"/>
    <mergeCell ref="A227:I227"/>
    <mergeCell ref="A224:I224"/>
    <mergeCell ref="D225:E225"/>
    <mergeCell ref="G225:H225"/>
    <mergeCell ref="A96:A97"/>
    <mergeCell ref="B96:E96"/>
    <mergeCell ref="F96:I96"/>
    <mergeCell ref="G137:H137"/>
    <mergeCell ref="A139:I139"/>
    <mergeCell ref="A138:I138"/>
    <mergeCell ref="A136:I136"/>
    <mergeCell ref="D137:E137"/>
    <mergeCell ref="F141:I141"/>
    <mergeCell ref="A180:I180"/>
    <mergeCell ref="A183:I183"/>
    <mergeCell ref="A185:A186"/>
    <mergeCell ref="B185:E185"/>
    <mergeCell ref="F185:I185"/>
    <mergeCell ref="D181:E181"/>
    <mergeCell ref="G181:H181"/>
    <mergeCell ref="A141:A142"/>
    <mergeCell ref="B141:E1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28">
      <selection activeCell="A44" sqref="A1:E44"/>
    </sheetView>
  </sheetViews>
  <sheetFormatPr defaultColWidth="9.140625" defaultRowHeight="12.75"/>
  <cols>
    <col min="1" max="1" width="36.7109375" style="0" customWidth="1"/>
    <col min="2" max="3" width="12.28125" style="0" customWidth="1"/>
    <col min="4" max="4" width="11.28125" style="0" customWidth="1"/>
    <col min="5" max="5" width="10.7109375" style="0" customWidth="1"/>
  </cols>
  <sheetData>
    <row r="2" spans="2:5" ht="14.25">
      <c r="B2" s="95"/>
      <c r="D2" s="2089" t="s">
        <v>700</v>
      </c>
      <c r="E2" s="2177"/>
    </row>
    <row r="3" ht="15.75">
      <c r="A3" s="97"/>
    </row>
    <row r="4" spans="1:5" ht="15.75">
      <c r="A4" s="2143" t="s">
        <v>699</v>
      </c>
      <c r="B4" s="2147"/>
      <c r="C4" s="2147"/>
      <c r="D4" s="2147"/>
      <c r="E4" s="2147"/>
    </row>
    <row r="5" ht="15.75">
      <c r="A5" s="97"/>
    </row>
    <row r="6" ht="13.5" thickBot="1">
      <c r="D6" t="s">
        <v>472</v>
      </c>
    </row>
    <row r="7" spans="1:5" ht="13.5" thickBot="1">
      <c r="A7" s="2179" t="s">
        <v>473</v>
      </c>
      <c r="B7" s="2150" t="s">
        <v>386</v>
      </c>
      <c r="C7" s="2180"/>
      <c r="D7" s="2180"/>
      <c r="E7" s="2181"/>
    </row>
    <row r="8" spans="1:5" ht="26.25" customHeight="1" thickBot="1">
      <c r="A8" s="2149"/>
      <c r="B8" s="246" t="s">
        <v>228</v>
      </c>
      <c r="C8" s="347" t="s">
        <v>229</v>
      </c>
      <c r="D8" s="246" t="s">
        <v>233</v>
      </c>
      <c r="E8" s="100" t="s">
        <v>199</v>
      </c>
    </row>
    <row r="9" spans="1:5" ht="25.5">
      <c r="A9" s="102" t="s">
        <v>200</v>
      </c>
      <c r="B9" s="54">
        <f>SUM(B10:B13)</f>
        <v>0</v>
      </c>
      <c r="C9" s="51">
        <v>0</v>
      </c>
      <c r="D9" s="23">
        <v>0</v>
      </c>
      <c r="E9" s="388">
        <v>0</v>
      </c>
    </row>
    <row r="10" spans="1:5" ht="12.75">
      <c r="A10" s="102"/>
      <c r="B10" s="37"/>
      <c r="C10" s="37"/>
      <c r="D10" s="15"/>
      <c r="E10" s="371"/>
    </row>
    <row r="11" spans="1:5" ht="12.75">
      <c r="A11" s="308"/>
      <c r="B11" s="37"/>
      <c r="C11" s="37"/>
      <c r="D11" s="15"/>
      <c r="E11" s="383"/>
    </row>
    <row r="12" spans="1:5" ht="12.75">
      <c r="A12" s="102"/>
      <c r="B12" s="37"/>
      <c r="C12" s="37"/>
      <c r="D12" s="15"/>
      <c r="E12" s="371"/>
    </row>
    <row r="13" spans="1:5" ht="12.75">
      <c r="A13" s="348"/>
      <c r="B13" s="52"/>
      <c r="C13" s="37"/>
      <c r="D13" s="15"/>
      <c r="E13" s="383"/>
    </row>
    <row r="14" spans="1:5" ht="25.5">
      <c r="A14" s="102" t="s">
        <v>201</v>
      </c>
      <c r="B14" s="52">
        <f>B15+B16+B17+B18+B19</f>
        <v>0</v>
      </c>
      <c r="C14" s="52">
        <f>C15+C16+C17+C18+C19</f>
        <v>0</v>
      </c>
      <c r="D14" s="52">
        <v>176</v>
      </c>
      <c r="E14" s="371">
        <v>0</v>
      </c>
    </row>
    <row r="15" spans="1:5" ht="12.75">
      <c r="A15" s="308" t="s">
        <v>988</v>
      </c>
      <c r="B15" s="48">
        <v>0</v>
      </c>
      <c r="C15" s="37">
        <v>0</v>
      </c>
      <c r="D15" s="15">
        <v>141</v>
      </c>
      <c r="E15" s="383">
        <v>0</v>
      </c>
    </row>
    <row r="16" spans="1:5" ht="12.75">
      <c r="A16" s="102"/>
      <c r="B16" s="37"/>
      <c r="C16" s="37"/>
      <c r="D16" s="15"/>
      <c r="E16" s="371"/>
    </row>
    <row r="17" spans="1:5" ht="12.75">
      <c r="A17" s="102"/>
      <c r="B17" s="37"/>
      <c r="C17" s="37"/>
      <c r="D17" s="15"/>
      <c r="E17" s="383"/>
    </row>
    <row r="18" spans="1:5" ht="12.75">
      <c r="A18" s="102"/>
      <c r="B18" s="37"/>
      <c r="C18" s="37"/>
      <c r="D18" s="15"/>
      <c r="E18" s="371"/>
    </row>
    <row r="19" spans="1:5" ht="12.75">
      <c r="A19" s="102"/>
      <c r="B19" s="37"/>
      <c r="C19" s="37"/>
      <c r="D19" s="15"/>
      <c r="E19" s="371"/>
    </row>
    <row r="20" spans="1:5" ht="13.5" thickBot="1">
      <c r="A20" s="349"/>
      <c r="B20" s="32"/>
      <c r="C20" s="49"/>
      <c r="D20" s="6"/>
      <c r="E20" s="382"/>
    </row>
    <row r="21" spans="1:5" ht="26.25" thickBot="1">
      <c r="A21" s="103" t="s">
        <v>704</v>
      </c>
      <c r="B21" s="367">
        <f>B14+B9</f>
        <v>0</v>
      </c>
      <c r="C21" s="367">
        <f>C14+C9</f>
        <v>0</v>
      </c>
      <c r="D21" s="367">
        <f>D14+D9</f>
        <v>176</v>
      </c>
      <c r="E21" s="375">
        <v>0</v>
      </c>
    </row>
    <row r="24" spans="2:5" ht="14.25">
      <c r="B24" s="7"/>
      <c r="C24" s="2089" t="s">
        <v>706</v>
      </c>
      <c r="D24" s="2177"/>
      <c r="E24" s="2177"/>
    </row>
    <row r="25" ht="15.75">
      <c r="A25" s="97"/>
    </row>
    <row r="26" spans="1:5" ht="15.75">
      <c r="A26" s="2143" t="s">
        <v>701</v>
      </c>
      <c r="B26" s="2147"/>
      <c r="C26" s="2147"/>
      <c r="D26" s="2147"/>
      <c r="E26" s="2147"/>
    </row>
    <row r="27" ht="15.75">
      <c r="A27" s="97"/>
    </row>
    <row r="28" ht="13.5" thickBot="1">
      <c r="D28" t="s">
        <v>472</v>
      </c>
    </row>
    <row r="29" spans="1:5" ht="13.5" thickBot="1">
      <c r="A29" s="2179" t="s">
        <v>473</v>
      </c>
      <c r="B29" s="2178" t="s">
        <v>377</v>
      </c>
      <c r="C29" s="2087"/>
      <c r="D29" s="2087"/>
      <c r="E29" s="2088"/>
    </row>
    <row r="30" spans="1:5" ht="26.25" thickBot="1">
      <c r="A30" s="2149"/>
      <c r="B30" s="346" t="s">
        <v>228</v>
      </c>
      <c r="C30" s="354" t="s">
        <v>229</v>
      </c>
      <c r="D30" s="346" t="s">
        <v>233</v>
      </c>
      <c r="E30" s="311" t="s">
        <v>199</v>
      </c>
    </row>
    <row r="31" spans="1:5" ht="25.5">
      <c r="A31" s="1820" t="s">
        <v>702</v>
      </c>
      <c r="B31" s="1823">
        <v>0</v>
      </c>
      <c r="C31" s="1824">
        <v>0</v>
      </c>
      <c r="D31" s="1825">
        <v>0</v>
      </c>
      <c r="E31" s="1826">
        <v>0</v>
      </c>
    </row>
    <row r="32" spans="1:5" ht="12.75">
      <c r="A32" s="252"/>
      <c r="B32" s="15"/>
      <c r="C32" s="37"/>
      <c r="D32" s="15"/>
      <c r="E32" s="371"/>
    </row>
    <row r="33" spans="1:5" ht="12.75">
      <c r="A33" s="252"/>
      <c r="B33" s="15"/>
      <c r="C33" s="37"/>
      <c r="D33" s="15"/>
      <c r="E33" s="383"/>
    </row>
    <row r="34" spans="1:5" ht="12.75">
      <c r="A34" s="350"/>
      <c r="B34" s="15"/>
      <c r="C34" s="37"/>
      <c r="D34" s="15"/>
      <c r="E34" s="371"/>
    </row>
    <row r="35" spans="1:5" ht="12.75">
      <c r="A35" s="252"/>
      <c r="B35" s="15"/>
      <c r="C35" s="37"/>
      <c r="D35" s="15"/>
      <c r="E35" s="383"/>
    </row>
    <row r="36" spans="1:5" ht="12.75">
      <c r="A36" s="351"/>
      <c r="B36" s="15"/>
      <c r="C36" s="37"/>
      <c r="D36" s="15"/>
      <c r="E36" s="371"/>
    </row>
    <row r="37" spans="1:5" ht="25.5">
      <c r="A37" s="1820" t="s">
        <v>703</v>
      </c>
      <c r="B37" s="1821">
        <f>SUM(B38:B42)</f>
        <v>4500</v>
      </c>
      <c r="C37" s="1821">
        <f>SUM(C38:C42)</f>
        <v>4500</v>
      </c>
      <c r="D37" s="1821">
        <f>SUM(D38:D42)</f>
        <v>3648</v>
      </c>
      <c r="E37" s="1822">
        <f aca="true" t="shared" si="0" ref="E37:E44">D37/C37</f>
        <v>0.8106666666666666</v>
      </c>
    </row>
    <row r="38" spans="1:5" ht="12.75">
      <c r="A38" s="252" t="s">
        <v>989</v>
      </c>
      <c r="B38" s="75">
        <v>2000</v>
      </c>
      <c r="C38" s="37">
        <v>2000</v>
      </c>
      <c r="D38" s="75">
        <v>860</v>
      </c>
      <c r="E38" s="371">
        <f t="shared" si="0"/>
        <v>0.43</v>
      </c>
    </row>
    <row r="39" spans="1:5" ht="12.75">
      <c r="A39" s="252" t="s">
        <v>990</v>
      </c>
      <c r="B39" s="75">
        <v>250</v>
      </c>
      <c r="C39" s="37">
        <v>250</v>
      </c>
      <c r="D39" s="75">
        <v>200</v>
      </c>
      <c r="E39" s="383">
        <f t="shared" si="0"/>
        <v>0.8</v>
      </c>
    </row>
    <row r="40" spans="1:5" ht="12.75">
      <c r="A40" s="350" t="s">
        <v>991</v>
      </c>
      <c r="B40" s="75">
        <v>50</v>
      </c>
      <c r="C40" s="37">
        <v>50</v>
      </c>
      <c r="D40" s="75">
        <v>0</v>
      </c>
      <c r="E40" s="371">
        <f t="shared" si="0"/>
        <v>0</v>
      </c>
    </row>
    <row r="41" spans="1:5" ht="12.75">
      <c r="A41" s="252" t="s">
        <v>992</v>
      </c>
      <c r="B41" s="75">
        <v>2200</v>
      </c>
      <c r="C41" s="37">
        <v>2200</v>
      </c>
      <c r="D41" s="75">
        <v>2588</v>
      </c>
      <c r="E41" s="371">
        <f t="shared" si="0"/>
        <v>1.1763636363636363</v>
      </c>
    </row>
    <row r="42" spans="1:5" ht="12.75">
      <c r="A42" s="1219"/>
      <c r="B42" s="75"/>
      <c r="C42" s="37"/>
      <c r="D42" s="75"/>
      <c r="E42" s="371"/>
    </row>
    <row r="43" spans="1:5" ht="13.5" thickBot="1">
      <c r="A43" s="352"/>
      <c r="B43" s="91"/>
      <c r="C43" s="32"/>
      <c r="D43" s="24"/>
      <c r="E43" s="382"/>
    </row>
    <row r="44" spans="1:5" ht="26.25" thickBot="1">
      <c r="A44" s="353" t="s">
        <v>705</v>
      </c>
      <c r="B44" s="296">
        <f>B37+B31</f>
        <v>4500</v>
      </c>
      <c r="C44" s="296">
        <f>C37+C31</f>
        <v>4500</v>
      </c>
      <c r="D44" s="296">
        <f>D37+D31</f>
        <v>3648</v>
      </c>
      <c r="E44" s="375">
        <f t="shared" si="0"/>
        <v>0.8106666666666666</v>
      </c>
    </row>
  </sheetData>
  <sheetProtection/>
  <mergeCells count="8">
    <mergeCell ref="D2:E2"/>
    <mergeCell ref="A4:E4"/>
    <mergeCell ref="A26:E26"/>
    <mergeCell ref="B29:E29"/>
    <mergeCell ref="A29:A30"/>
    <mergeCell ref="B7:E7"/>
    <mergeCell ref="A7:A8"/>
    <mergeCell ref="C24:E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56" sqref="A1:E56"/>
    </sheetView>
  </sheetViews>
  <sheetFormatPr defaultColWidth="9.140625" defaultRowHeight="12.75"/>
  <cols>
    <col min="1" max="1" width="35.421875" style="0" customWidth="1"/>
    <col min="2" max="2" width="12.7109375" style="0" customWidth="1"/>
    <col min="3" max="3" width="12.28125" style="0" customWidth="1"/>
    <col min="4" max="4" width="11.7109375" style="0" customWidth="1"/>
    <col min="5" max="5" width="12.00390625" style="0" customWidth="1"/>
  </cols>
  <sheetData>
    <row r="1" spans="1:5" ht="12.75">
      <c r="A1" s="170"/>
      <c r="B1" s="831"/>
      <c r="C1" s="170"/>
      <c r="D1" s="831" t="s">
        <v>833</v>
      </c>
      <c r="E1" s="170"/>
    </row>
    <row r="2" spans="1:5" ht="15.75">
      <c r="A2" s="2182" t="s">
        <v>696</v>
      </c>
      <c r="B2" s="2065"/>
      <c r="C2" s="2065"/>
      <c r="D2" s="2065"/>
      <c r="E2" s="2065"/>
    </row>
    <row r="3" spans="1:5" ht="15.75">
      <c r="A3" s="2182" t="s">
        <v>697</v>
      </c>
      <c r="B3" s="2065"/>
      <c r="C3" s="2065"/>
      <c r="D3" s="2065"/>
      <c r="E3" s="2065"/>
    </row>
    <row r="4" spans="1:5" ht="15.75">
      <c r="A4" s="2182" t="s">
        <v>437</v>
      </c>
      <c r="B4" s="2076"/>
      <c r="C4" s="2076"/>
      <c r="D4" s="2076"/>
      <c r="E4" s="2076"/>
    </row>
    <row r="5" spans="1:5" ht="13.5" thickBot="1">
      <c r="A5" s="170"/>
      <c r="B5" s="832"/>
      <c r="C5" s="170"/>
      <c r="D5" s="832" t="s">
        <v>313</v>
      </c>
      <c r="E5" s="170"/>
    </row>
    <row r="6" spans="1:5" ht="29.25" thickBot="1">
      <c r="A6" s="1047" t="s">
        <v>698</v>
      </c>
      <c r="B6" s="1048" t="s">
        <v>228</v>
      </c>
      <c r="C6" s="1049" t="s">
        <v>229</v>
      </c>
      <c r="D6" s="1049" t="s">
        <v>233</v>
      </c>
      <c r="E6" s="1049" t="s">
        <v>215</v>
      </c>
    </row>
    <row r="7" spans="1:5" s="90" customFormat="1" ht="14.25">
      <c r="A7" s="1571" t="s">
        <v>1131</v>
      </c>
      <c r="B7" s="1050"/>
      <c r="C7" s="1118"/>
      <c r="D7" s="1735"/>
      <c r="E7" s="1622"/>
    </row>
    <row r="8" spans="1:5" s="90" customFormat="1" ht="12.75">
      <c r="A8" s="1114" t="s">
        <v>361</v>
      </c>
      <c r="B8" s="1624"/>
      <c r="C8" s="1400"/>
      <c r="D8" s="1736"/>
      <c r="E8" s="1623"/>
    </row>
    <row r="9" spans="1:5" s="90" customFormat="1" ht="12.75">
      <c r="A9" s="1064" t="s">
        <v>1132</v>
      </c>
      <c r="B9" s="1624"/>
      <c r="C9" s="443">
        <v>4908</v>
      </c>
      <c r="D9" s="1737">
        <v>4908</v>
      </c>
      <c r="E9" s="1623">
        <f>D9/C9</f>
        <v>1</v>
      </c>
    </row>
    <row r="10" spans="1:5" s="90" customFormat="1" ht="13.5" thickBot="1">
      <c r="A10" s="1729"/>
      <c r="B10" s="1625"/>
      <c r="C10" s="1199"/>
      <c r="D10" s="1738"/>
      <c r="E10" s="1544"/>
    </row>
    <row r="11" spans="1:5" s="90" customFormat="1" ht="13.5" thickBot="1">
      <c r="A11" s="1626" t="s">
        <v>1133</v>
      </c>
      <c r="B11" s="1720">
        <f>SUM(B9:B10)</f>
        <v>0</v>
      </c>
      <c r="C11" s="1721">
        <f>SUM(C9:C10)</f>
        <v>4908</v>
      </c>
      <c r="D11" s="1720">
        <f>SUM(D9:D10)</f>
        <v>4908</v>
      </c>
      <c r="E11" s="1593">
        <f>D11/C11</f>
        <v>1</v>
      </c>
    </row>
    <row r="12" spans="1:5" s="90" customFormat="1" ht="7.5" customHeight="1">
      <c r="A12" s="1730"/>
      <c r="B12" s="1629"/>
      <c r="C12" s="1633"/>
      <c r="D12" s="1739"/>
      <c r="E12" s="1638"/>
    </row>
    <row r="13" spans="1:5" s="90" customFormat="1" ht="12.75">
      <c r="A13" s="1114" t="s">
        <v>773</v>
      </c>
      <c r="B13" s="1624"/>
      <c r="C13" s="1634"/>
      <c r="D13" s="1740"/>
      <c r="E13" s="1623"/>
    </row>
    <row r="14" spans="1:5" s="90" customFormat="1" ht="12.75">
      <c r="A14" s="1064" t="s">
        <v>1134</v>
      </c>
      <c r="B14" s="1624"/>
      <c r="C14" s="813">
        <v>4300</v>
      </c>
      <c r="D14" s="1741">
        <v>4118</v>
      </c>
      <c r="E14" s="1623">
        <f>D14/C14</f>
        <v>0.9576744186046512</v>
      </c>
    </row>
    <row r="15" spans="1:5" s="90" customFormat="1" ht="13.5" thickBot="1">
      <c r="A15" s="1731"/>
      <c r="B15" s="1630"/>
      <c r="C15" s="1635"/>
      <c r="D15" s="1742"/>
      <c r="E15" s="1639"/>
    </row>
    <row r="16" spans="1:5" s="90" customFormat="1" ht="13.5" thickBot="1">
      <c r="A16" s="1626" t="s">
        <v>1135</v>
      </c>
      <c r="B16" s="448">
        <f>SUM(B14:B15)</f>
        <v>0</v>
      </c>
      <c r="C16" s="1636">
        <f>SUM(C14:C15)</f>
        <v>4300</v>
      </c>
      <c r="D16" s="448">
        <f>SUM(D14:D15)</f>
        <v>4118</v>
      </c>
      <c r="E16" s="810">
        <f>D16/C16</f>
        <v>0.9576744186046512</v>
      </c>
    </row>
    <row r="17" spans="1:5" s="90" customFormat="1" ht="13.5" thickBot="1">
      <c r="A17" s="1732"/>
      <c r="B17" s="1631"/>
      <c r="C17" s="1358"/>
      <c r="D17" s="1631"/>
      <c r="E17" s="1640"/>
    </row>
    <row r="18" spans="1:5" s="90" customFormat="1" ht="13.5" thickBot="1">
      <c r="A18" s="1627" t="s">
        <v>1136</v>
      </c>
      <c r="B18" s="448">
        <f>B16+B11</f>
        <v>0</v>
      </c>
      <c r="C18" s="1636">
        <f>C16+C11</f>
        <v>9208</v>
      </c>
      <c r="D18" s="448">
        <f>D16+D11</f>
        <v>9026</v>
      </c>
      <c r="E18" s="810">
        <f>D18/C18</f>
        <v>0.9802345786272806</v>
      </c>
    </row>
    <row r="19" spans="1:5" s="90" customFormat="1" ht="12.75">
      <c r="A19" s="1730"/>
      <c r="B19" s="1632"/>
      <c r="C19" s="1633"/>
      <c r="D19" s="1632"/>
      <c r="E19" s="1381"/>
    </row>
    <row r="20" spans="1:5" s="90" customFormat="1" ht="12.75">
      <c r="A20" s="1114" t="s">
        <v>1137</v>
      </c>
      <c r="B20" s="1572"/>
      <c r="C20" s="1634"/>
      <c r="D20" s="1572"/>
      <c r="E20" s="1623"/>
    </row>
    <row r="21" spans="1:5" s="90" customFormat="1" ht="12.75">
      <c r="A21" s="1114" t="s">
        <v>442</v>
      </c>
      <c r="B21" s="1628"/>
      <c r="C21" s="1572"/>
      <c r="D21" s="1637"/>
      <c r="E21" s="1623"/>
    </row>
    <row r="22" spans="1:5" s="90" customFormat="1" ht="12.75">
      <c r="A22" s="1064" t="s">
        <v>1035</v>
      </c>
      <c r="B22" s="1181">
        <v>2400</v>
      </c>
      <c r="C22" s="1119">
        <v>4720</v>
      </c>
      <c r="D22" s="1116">
        <v>2321</v>
      </c>
      <c r="E22" s="1641">
        <f>D22/C22</f>
        <v>0.4917372881355932</v>
      </c>
    </row>
    <row r="23" spans="1:5" ht="10.5" customHeight="1" thickBot="1">
      <c r="A23" s="1051"/>
      <c r="B23" s="1115"/>
      <c r="C23" s="1120"/>
      <c r="D23" s="1117"/>
      <c r="E23" s="1642"/>
    </row>
    <row r="24" spans="1:5" s="90" customFormat="1" ht="12.75">
      <c r="A24" s="1573" t="s">
        <v>985</v>
      </c>
      <c r="B24" s="1574">
        <f>B23+B22</f>
        <v>2400</v>
      </c>
      <c r="C24" s="1662">
        <f>C23+C22</f>
        <v>4720</v>
      </c>
      <c r="D24" s="1574">
        <f>D23+D22</f>
        <v>2321</v>
      </c>
      <c r="E24" s="1666">
        <f>D24/C24</f>
        <v>0.4917372881355932</v>
      </c>
    </row>
    <row r="25" spans="1:5" s="90" customFormat="1" ht="9" customHeight="1">
      <c r="A25" s="1733"/>
      <c r="B25" s="1658"/>
      <c r="C25" s="1663"/>
      <c r="D25" s="1658"/>
      <c r="E25" s="1667"/>
    </row>
    <row r="26" spans="1:5" s="90" customFormat="1" ht="12.75">
      <c r="A26" s="1114" t="s">
        <v>1139</v>
      </c>
      <c r="B26" s="1658">
        <f>B24</f>
        <v>2400</v>
      </c>
      <c r="C26" s="1663">
        <f>C24</f>
        <v>4720</v>
      </c>
      <c r="D26" s="1658">
        <f>D24</f>
        <v>2321</v>
      </c>
      <c r="E26" s="1667">
        <f>D26/C26</f>
        <v>0.4917372881355932</v>
      </c>
    </row>
    <row r="27" spans="1:5" s="116" customFormat="1" ht="6.75" customHeight="1">
      <c r="A27" s="1734"/>
      <c r="B27" s="1659"/>
      <c r="C27" s="1664"/>
      <c r="D27" s="1665"/>
      <c r="E27" s="1105"/>
    </row>
    <row r="28" spans="1:5" s="116" customFormat="1" ht="15.75">
      <c r="A28" s="1058" t="s">
        <v>376</v>
      </c>
      <c r="B28" s="1660"/>
      <c r="C28" s="1053"/>
      <c r="D28" s="161"/>
      <c r="E28" s="787"/>
    </row>
    <row r="29" spans="1:5" s="116" customFormat="1" ht="25.5">
      <c r="A29" s="508" t="s">
        <v>1036</v>
      </c>
      <c r="B29" s="1399">
        <v>10433</v>
      </c>
      <c r="C29" s="241">
        <v>10433</v>
      </c>
      <c r="D29" s="125">
        <v>10433</v>
      </c>
      <c r="E29" s="494">
        <f aca="true" t="shared" si="0" ref="E29:E37">D29/C29</f>
        <v>1</v>
      </c>
    </row>
    <row r="30" spans="1:5" s="116" customFormat="1" ht="12.75">
      <c r="A30" s="508" t="s">
        <v>1037</v>
      </c>
      <c r="B30" s="1060">
        <v>13100</v>
      </c>
      <c r="C30" s="241">
        <v>257</v>
      </c>
      <c r="D30" s="125">
        <v>257</v>
      </c>
      <c r="E30" s="494">
        <f t="shared" si="0"/>
        <v>1</v>
      </c>
    </row>
    <row r="31" spans="1:5" s="116" customFormat="1" ht="12.75">
      <c r="A31" s="508" t="s">
        <v>1334</v>
      </c>
      <c r="B31" s="1176">
        <v>0</v>
      </c>
      <c r="C31" s="241">
        <v>341</v>
      </c>
      <c r="D31" s="447">
        <v>341</v>
      </c>
      <c r="E31" s="494">
        <f t="shared" si="0"/>
        <v>1</v>
      </c>
    </row>
    <row r="32" spans="1:5" s="116" customFormat="1" ht="12.75">
      <c r="A32" s="508" t="s">
        <v>1335</v>
      </c>
      <c r="B32" s="1176">
        <v>0</v>
      </c>
      <c r="C32" s="241">
        <v>246</v>
      </c>
      <c r="D32" s="447">
        <v>246</v>
      </c>
      <c r="E32" s="494">
        <f t="shared" si="0"/>
        <v>1</v>
      </c>
    </row>
    <row r="33" spans="1:5" s="116" customFormat="1" ht="12.75">
      <c r="A33" s="508" t="s">
        <v>1338</v>
      </c>
      <c r="B33" s="1176">
        <v>0</v>
      </c>
      <c r="C33" s="241">
        <v>142</v>
      </c>
      <c r="D33" s="447">
        <v>142</v>
      </c>
      <c r="E33" s="494">
        <f t="shared" si="0"/>
        <v>1</v>
      </c>
    </row>
    <row r="34" spans="1:5" s="116" customFormat="1" ht="12.75">
      <c r="A34" s="508" t="s">
        <v>1336</v>
      </c>
      <c r="B34" s="1176">
        <v>0</v>
      </c>
      <c r="C34" s="241">
        <v>393</v>
      </c>
      <c r="D34" s="447">
        <v>393</v>
      </c>
      <c r="E34" s="494">
        <f t="shared" si="0"/>
        <v>1</v>
      </c>
    </row>
    <row r="35" spans="1:5" s="116" customFormat="1" ht="12.75">
      <c r="A35" s="508" t="s">
        <v>1468</v>
      </c>
      <c r="B35" s="1176"/>
      <c r="C35" s="241">
        <v>1110</v>
      </c>
      <c r="D35" s="447">
        <v>1110</v>
      </c>
      <c r="E35" s="494">
        <f t="shared" si="0"/>
        <v>1</v>
      </c>
    </row>
    <row r="36" spans="1:5" s="116" customFormat="1" ht="13.5" thickBot="1">
      <c r="A36" s="508" t="s">
        <v>1038</v>
      </c>
      <c r="B36" s="1661">
        <v>9200</v>
      </c>
      <c r="C36" s="241">
        <v>4899</v>
      </c>
      <c r="D36" s="450">
        <v>4899</v>
      </c>
      <c r="E36" s="681">
        <f t="shared" si="0"/>
        <v>1</v>
      </c>
    </row>
    <row r="37" spans="1:5" ht="13.5" thickBot="1">
      <c r="A37" s="1057" t="s">
        <v>882</v>
      </c>
      <c r="B37" s="1248">
        <f>SUM(B29:B36)</f>
        <v>32733</v>
      </c>
      <c r="C37" s="1248">
        <f>SUM(C29:C36)</f>
        <v>17821</v>
      </c>
      <c r="D37" s="1248">
        <f>SUM(D29:D36)</f>
        <v>17821</v>
      </c>
      <c r="E37" s="506">
        <f t="shared" si="0"/>
        <v>1</v>
      </c>
    </row>
    <row r="38" spans="1:5" ht="8.25" customHeight="1">
      <c r="A38" s="1610"/>
      <c r="B38" s="1611"/>
      <c r="C38" s="127"/>
      <c r="D38" s="497"/>
      <c r="E38" s="488"/>
    </row>
    <row r="39" spans="1:5" ht="12.75">
      <c r="A39" s="239" t="s">
        <v>1039</v>
      </c>
      <c r="B39" s="1060">
        <v>1500</v>
      </c>
      <c r="C39" s="447">
        <v>0</v>
      </c>
      <c r="D39" s="490">
        <v>0</v>
      </c>
      <c r="E39" s="494">
        <v>0</v>
      </c>
    </row>
    <row r="40" spans="1:5" ht="13.5" thickBot="1">
      <c r="A40" s="1175" t="s">
        <v>1040</v>
      </c>
      <c r="B40" s="1176">
        <v>33955</v>
      </c>
      <c r="C40" s="447">
        <v>0</v>
      </c>
      <c r="D40" s="490">
        <v>0</v>
      </c>
      <c r="E40" s="494">
        <v>0</v>
      </c>
    </row>
    <row r="41" spans="1:5" ht="13.5" thickBot="1">
      <c r="A41" s="1057" t="s">
        <v>1041</v>
      </c>
      <c r="B41" s="1248">
        <f>SUM(B39:B40)</f>
        <v>35455</v>
      </c>
      <c r="C41" s="1248">
        <f>SUM(C39:C40)</f>
        <v>0</v>
      </c>
      <c r="D41" s="1248">
        <f>SUM(D39:D40)</f>
        <v>0</v>
      </c>
      <c r="E41" s="506">
        <v>0</v>
      </c>
    </row>
    <row r="42" spans="1:5" ht="7.5" customHeight="1">
      <c r="A42" s="1056"/>
      <c r="B42" s="1597"/>
      <c r="C42" s="1597"/>
      <c r="D42" s="1612"/>
      <c r="E42" s="794"/>
    </row>
    <row r="43" spans="1:5" ht="13.5" thickBot="1">
      <c r="A43" s="239" t="s">
        <v>1328</v>
      </c>
      <c r="B43" s="1176">
        <v>0</v>
      </c>
      <c r="C43" s="1176">
        <v>3459</v>
      </c>
      <c r="D43" s="1015">
        <v>3459</v>
      </c>
      <c r="E43" s="494">
        <f>D43/C43</f>
        <v>1</v>
      </c>
    </row>
    <row r="44" spans="1:5" ht="13.5" thickBot="1">
      <c r="A44" s="1057" t="s">
        <v>1138</v>
      </c>
      <c r="B44" s="1248">
        <f>SUM(B43:B43)</f>
        <v>0</v>
      </c>
      <c r="C44" s="1248">
        <f>SUM(C43:C43)</f>
        <v>3459</v>
      </c>
      <c r="D44" s="1248">
        <f>SUM(D43:D43)</f>
        <v>3459</v>
      </c>
      <c r="E44" s="506">
        <f>D44/C44</f>
        <v>1</v>
      </c>
    </row>
    <row r="45" spans="1:5" ht="8.25" customHeight="1">
      <c r="A45" s="1056"/>
      <c r="B45" s="1597"/>
      <c r="C45" s="1597"/>
      <c r="D45" s="1612"/>
      <c r="E45" s="794"/>
    </row>
    <row r="46" spans="1:5" ht="13.5" thickBot="1">
      <c r="A46" s="1175" t="s">
        <v>883</v>
      </c>
      <c r="B46" s="1176">
        <v>15000</v>
      </c>
      <c r="C46" s="447">
        <v>15000</v>
      </c>
      <c r="D46" s="490">
        <v>14618</v>
      </c>
      <c r="E46" s="516">
        <f>D46/C46</f>
        <v>0.9745333333333334</v>
      </c>
    </row>
    <row r="47" spans="1:5" ht="13.5" thickBot="1">
      <c r="A47" s="1057" t="s">
        <v>884</v>
      </c>
      <c r="B47" s="1248">
        <f>SUM(B46)</f>
        <v>15000</v>
      </c>
      <c r="C47" s="1248">
        <f>SUM(C46)</f>
        <v>15000</v>
      </c>
      <c r="D47" s="1248">
        <f>SUM(D46)</f>
        <v>14618</v>
      </c>
      <c r="E47" s="506">
        <f>D47/C47</f>
        <v>0.9745333333333334</v>
      </c>
    </row>
    <row r="48" spans="1:5" ht="8.25" customHeight="1">
      <c r="A48" s="1610"/>
      <c r="B48" s="1613"/>
      <c r="C48" s="1611"/>
      <c r="D48" s="1611"/>
      <c r="E48" s="794"/>
    </row>
    <row r="49" spans="1:5" ht="12.75">
      <c r="A49" s="239" t="s">
        <v>1194</v>
      </c>
      <c r="B49" s="1242">
        <v>0</v>
      </c>
      <c r="C49" s="1060">
        <v>976</v>
      </c>
      <c r="D49" s="1060">
        <v>975</v>
      </c>
      <c r="E49" s="494">
        <f>D49/C49</f>
        <v>0.9989754098360656</v>
      </c>
    </row>
    <row r="50" spans="1:5" ht="12.75">
      <c r="A50" s="239" t="s">
        <v>1337</v>
      </c>
      <c r="B50" s="1242">
        <v>0</v>
      </c>
      <c r="C50" s="1060">
        <v>1505</v>
      </c>
      <c r="D50" s="1060">
        <v>1505</v>
      </c>
      <c r="E50" s="494">
        <f>D50/C50</f>
        <v>1</v>
      </c>
    </row>
    <row r="51" spans="1:5" ht="13.5" thickBot="1">
      <c r="A51" s="511" t="s">
        <v>1329</v>
      </c>
      <c r="B51" s="1247">
        <v>0</v>
      </c>
      <c r="C51" s="1246">
        <v>540</v>
      </c>
      <c r="D51" s="1246">
        <v>540</v>
      </c>
      <c r="E51" s="494">
        <f>D51/C51</f>
        <v>1</v>
      </c>
    </row>
    <row r="52" spans="1:5" ht="13.5" thickBot="1">
      <c r="A52" s="1057" t="s">
        <v>1193</v>
      </c>
      <c r="B52" s="1614">
        <f>SUM(B49:B51)</f>
        <v>0</v>
      </c>
      <c r="C52" s="1614">
        <f>SUM(C49:C51)</f>
        <v>3021</v>
      </c>
      <c r="D52" s="1614">
        <f>SUM(D49:D51)</f>
        <v>3020</v>
      </c>
      <c r="E52" s="506">
        <f>D52/C52</f>
        <v>0.9996689837802052</v>
      </c>
    </row>
    <row r="53" spans="1:5" ht="13.5" thickBot="1">
      <c r="A53" s="1056"/>
      <c r="B53" s="1059"/>
      <c r="C53" s="454"/>
      <c r="D53" s="454"/>
      <c r="E53" s="675"/>
    </row>
    <row r="54" spans="1:5" s="116" customFormat="1" ht="12.75">
      <c r="A54" s="1987" t="s">
        <v>459</v>
      </c>
      <c r="B54" s="1988">
        <f>B47+B41+B37+B44+B52</f>
        <v>83188</v>
      </c>
      <c r="C54" s="1988">
        <f>C47+C41+C37+C44+C52</f>
        <v>39301</v>
      </c>
      <c r="D54" s="1988">
        <f>D47+D41+D37+D44+D52</f>
        <v>38918</v>
      </c>
      <c r="E54" s="1989">
        <f>D54/C54</f>
        <v>0.990254700898196</v>
      </c>
    </row>
    <row r="55" spans="1:5" ht="12" customHeight="1" thickBot="1">
      <c r="A55" s="1382"/>
      <c r="B55" s="1383"/>
      <c r="C55" s="838"/>
      <c r="D55" s="839"/>
      <c r="E55" s="1384"/>
    </row>
    <row r="56" spans="1:5" ht="16.5" thickBot="1">
      <c r="A56" s="1316" t="s">
        <v>287</v>
      </c>
      <c r="B56" s="1059">
        <f>B54+B26+B18</f>
        <v>85588</v>
      </c>
      <c r="C56" s="1059">
        <f>C54+C26+C18</f>
        <v>53229</v>
      </c>
      <c r="D56" s="1059">
        <f>D54+D26+D18</f>
        <v>50265</v>
      </c>
      <c r="E56" s="675">
        <f>D56/C56</f>
        <v>0.9443160683086288</v>
      </c>
    </row>
    <row r="57" spans="1:2" ht="15.75">
      <c r="A57" s="228"/>
      <c r="B57" s="229"/>
    </row>
    <row r="58" spans="1:2" ht="15.75">
      <c r="A58" s="228"/>
      <c r="B58" s="229"/>
    </row>
  </sheetData>
  <sheetProtection/>
  <mergeCells count="3">
    <mergeCell ref="A2:E2"/>
    <mergeCell ref="A3:E3"/>
    <mergeCell ref="A4:E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80"/>
  <sheetViews>
    <sheetView zoomScalePageLayoutView="0" workbookViewId="0" topLeftCell="A1">
      <selection activeCell="A136" sqref="A1:E136"/>
    </sheetView>
  </sheetViews>
  <sheetFormatPr defaultColWidth="9.140625" defaultRowHeight="12.75"/>
  <cols>
    <col min="1" max="1" width="36.421875" style="0" customWidth="1"/>
    <col min="2" max="2" width="12.7109375" style="0" customWidth="1"/>
    <col min="3" max="4" width="12.140625" style="0" customWidth="1"/>
    <col min="5" max="5" width="10.7109375" style="0" customWidth="1"/>
  </cols>
  <sheetData>
    <row r="1" spans="1:5" ht="12.75">
      <c r="A1" s="170"/>
      <c r="B1" s="1061"/>
      <c r="C1" s="170"/>
      <c r="D1" s="1061" t="s">
        <v>709</v>
      </c>
      <c r="E1" s="170"/>
    </row>
    <row r="2" spans="1:5" ht="6" customHeight="1">
      <c r="A2" s="170"/>
      <c r="B2" s="1061"/>
      <c r="C2" s="170"/>
      <c r="D2" s="1061"/>
      <c r="E2" s="170"/>
    </row>
    <row r="3" spans="1:5" ht="15.75">
      <c r="A3" s="2182" t="s">
        <v>203</v>
      </c>
      <c r="B3" s="2065"/>
      <c r="C3" s="2065"/>
      <c r="D3" s="2065"/>
      <c r="E3" s="2065"/>
    </row>
    <row r="4" spans="1:5" ht="12.75">
      <c r="A4" s="2175" t="s">
        <v>437</v>
      </c>
      <c r="B4" s="2063"/>
      <c r="C4" s="2063"/>
      <c r="D4" s="2063"/>
      <c r="E4" s="2063"/>
    </row>
    <row r="5" spans="1:5" ht="9" customHeight="1">
      <c r="A5" s="1021"/>
      <c r="B5" s="1005"/>
      <c r="C5" s="1005"/>
      <c r="D5" s="1005"/>
      <c r="E5" s="1005"/>
    </row>
    <row r="6" spans="1:5" ht="13.5" thickBot="1">
      <c r="A6" s="831"/>
      <c r="B6" s="832"/>
      <c r="C6" s="170"/>
      <c r="D6" s="832" t="s">
        <v>313</v>
      </c>
      <c r="E6" s="170"/>
    </row>
    <row r="7" spans="1:5" ht="25.5" customHeight="1" thickBot="1">
      <c r="A7" s="1062" t="s">
        <v>710</v>
      </c>
      <c r="B7" s="1050" t="s">
        <v>228</v>
      </c>
      <c r="C7" s="1050" t="s">
        <v>229</v>
      </c>
      <c r="D7" s="1050" t="s">
        <v>233</v>
      </c>
      <c r="E7" s="1050" t="s">
        <v>215</v>
      </c>
    </row>
    <row r="8" spans="1:5" ht="15.75" customHeight="1">
      <c r="A8" s="1063" t="s">
        <v>773</v>
      </c>
      <c r="B8" s="1185"/>
      <c r="C8" s="1385"/>
      <c r="D8" s="1394"/>
      <c r="E8" s="1392"/>
    </row>
    <row r="9" spans="1:5" ht="13.5" customHeight="1">
      <c r="A9" s="1064" t="s">
        <v>1140</v>
      </c>
      <c r="B9" s="1443"/>
      <c r="C9" s="1444">
        <v>535</v>
      </c>
      <c r="D9" s="1399">
        <v>535</v>
      </c>
      <c r="E9" s="650">
        <f aca="true" t="shared" si="0" ref="E9:E14">D9/C9</f>
        <v>1</v>
      </c>
    </row>
    <row r="10" spans="1:5" ht="13.5" customHeight="1">
      <c r="A10" s="1064" t="s">
        <v>1141</v>
      </c>
      <c r="B10" s="1443"/>
      <c r="C10" s="1444">
        <v>232</v>
      </c>
      <c r="D10" s="1399">
        <v>232</v>
      </c>
      <c r="E10" s="650">
        <f t="shared" si="0"/>
        <v>1</v>
      </c>
    </row>
    <row r="11" spans="1:5" ht="13.5" customHeight="1">
      <c r="A11" s="1064" t="s">
        <v>1323</v>
      </c>
      <c r="B11" s="1827"/>
      <c r="C11" s="1386">
        <v>312</v>
      </c>
      <c r="D11" s="1396">
        <v>312</v>
      </c>
      <c r="E11" s="650">
        <f t="shared" si="0"/>
        <v>1</v>
      </c>
    </row>
    <row r="12" spans="1:5" ht="13.5" customHeight="1">
      <c r="A12" s="1064" t="s">
        <v>1452</v>
      </c>
      <c r="B12" s="1827"/>
      <c r="C12" s="1386">
        <v>396</v>
      </c>
      <c r="D12" s="1396">
        <v>0</v>
      </c>
      <c r="E12" s="650">
        <f t="shared" si="0"/>
        <v>0</v>
      </c>
    </row>
    <row r="13" spans="1:5" ht="13.5" thickBot="1">
      <c r="A13" s="1064" t="s">
        <v>1222</v>
      </c>
      <c r="B13" s="1186"/>
      <c r="C13" s="1386">
        <v>337</v>
      </c>
      <c r="D13" s="1396">
        <v>337</v>
      </c>
      <c r="E13" s="650">
        <f t="shared" si="0"/>
        <v>1</v>
      </c>
    </row>
    <row r="14" spans="1:5" ht="13.5" thickBot="1">
      <c r="A14" s="179" t="s">
        <v>488</v>
      </c>
      <c r="B14" s="1069">
        <f>SUM(B9:B13)</f>
        <v>0</v>
      </c>
      <c r="C14" s="1644">
        <f>SUM(C9:C13)</f>
        <v>1812</v>
      </c>
      <c r="D14" s="1069">
        <f>SUM(D9:D13)</f>
        <v>1416</v>
      </c>
      <c r="E14" s="701">
        <f t="shared" si="0"/>
        <v>0.7814569536423841</v>
      </c>
    </row>
    <row r="15" spans="1:5" ht="12.75">
      <c r="A15" s="1101"/>
      <c r="B15" s="1602"/>
      <c r="C15" s="1649"/>
      <c r="D15" s="1602"/>
      <c r="E15" s="1392"/>
    </row>
    <row r="16" spans="1:5" ht="12.75">
      <c r="A16" s="1067" t="s">
        <v>361</v>
      </c>
      <c r="B16" s="1645"/>
      <c r="C16" s="1650"/>
      <c r="D16" s="1645"/>
      <c r="E16" s="1360"/>
    </row>
    <row r="17" spans="1:5" ht="12.75">
      <c r="A17" s="172" t="s">
        <v>1142</v>
      </c>
      <c r="B17" s="778"/>
      <c r="C17" s="805">
        <v>140</v>
      </c>
      <c r="D17" s="778">
        <v>140</v>
      </c>
      <c r="E17" s="498">
        <f aca="true" t="shared" si="1" ref="E17:E23">D17/C17</f>
        <v>1</v>
      </c>
    </row>
    <row r="18" spans="1:5" ht="12.75">
      <c r="A18" s="172" t="s">
        <v>1143</v>
      </c>
      <c r="B18" s="778"/>
      <c r="C18" s="805">
        <v>199</v>
      </c>
      <c r="D18" s="778">
        <v>199</v>
      </c>
      <c r="E18" s="498">
        <f t="shared" si="1"/>
        <v>1</v>
      </c>
    </row>
    <row r="19" spans="1:5" ht="12.75">
      <c r="A19" s="172" t="s">
        <v>1144</v>
      </c>
      <c r="B19" s="778"/>
      <c r="C19" s="805">
        <v>624</v>
      </c>
      <c r="D19" s="778">
        <v>624</v>
      </c>
      <c r="E19" s="498">
        <f t="shared" si="1"/>
        <v>1</v>
      </c>
    </row>
    <row r="20" spans="1:5" ht="12.75">
      <c r="A20" s="172" t="s">
        <v>1145</v>
      </c>
      <c r="B20" s="778"/>
      <c r="C20" s="805">
        <v>127</v>
      </c>
      <c r="D20" s="778">
        <v>127</v>
      </c>
      <c r="E20" s="498">
        <f t="shared" si="1"/>
        <v>1</v>
      </c>
    </row>
    <row r="21" spans="1:5" ht="12.75">
      <c r="A21" s="744" t="s">
        <v>1451</v>
      </c>
      <c r="B21" s="1834"/>
      <c r="C21" s="806">
        <v>3989</v>
      </c>
      <c r="D21" s="1834">
        <v>3989</v>
      </c>
      <c r="E21" s="498">
        <f t="shared" si="1"/>
        <v>1</v>
      </c>
    </row>
    <row r="22" spans="1:5" ht="13.5" thickBot="1">
      <c r="A22" s="744" t="s">
        <v>1339</v>
      </c>
      <c r="B22" s="1646"/>
      <c r="C22" s="806">
        <v>227</v>
      </c>
      <c r="D22" s="1834">
        <v>227</v>
      </c>
      <c r="E22" s="498">
        <f t="shared" si="1"/>
        <v>1</v>
      </c>
    </row>
    <row r="23" spans="1:5" ht="12.75">
      <c r="A23" s="793" t="s">
        <v>488</v>
      </c>
      <c r="B23" s="1647">
        <f>SUM(B17:B22)</f>
        <v>0</v>
      </c>
      <c r="C23" s="1651">
        <f>SUM(C17:C22)</f>
        <v>5306</v>
      </c>
      <c r="D23" s="1647">
        <f>SUM(D17:D22)</f>
        <v>5306</v>
      </c>
      <c r="E23" s="1653">
        <f t="shared" si="1"/>
        <v>1</v>
      </c>
    </row>
    <row r="24" spans="1:5" ht="13.5" thickBot="1">
      <c r="A24" s="1643"/>
      <c r="B24" s="1648"/>
      <c r="C24" s="1652"/>
      <c r="D24" s="1648"/>
      <c r="E24" s="1654"/>
    </row>
    <row r="25" spans="1:5" ht="13.5" thickBot="1">
      <c r="A25" s="179" t="s">
        <v>1146</v>
      </c>
      <c r="B25" s="1069">
        <f>B14+B23</f>
        <v>0</v>
      </c>
      <c r="C25" s="1644">
        <f>C14+C23</f>
        <v>7118</v>
      </c>
      <c r="D25" s="1069">
        <f>D14+D23</f>
        <v>6722</v>
      </c>
      <c r="E25" s="701">
        <f>D25/C25</f>
        <v>0.9443663950547907</v>
      </c>
    </row>
    <row r="26" spans="1:5" ht="9" customHeight="1">
      <c r="A26" s="1605"/>
      <c r="B26" s="1602"/>
      <c r="C26" s="1599"/>
      <c r="D26" s="1394"/>
      <c r="E26" s="1392"/>
    </row>
    <row r="27" spans="1:5" ht="16.5" customHeight="1">
      <c r="A27" s="1606" t="s">
        <v>1147</v>
      </c>
      <c r="B27" s="1603"/>
      <c r="C27" s="1599"/>
      <c r="D27" s="1397"/>
      <c r="E27" s="794"/>
    </row>
    <row r="28" spans="1:5" ht="13.5" customHeight="1">
      <c r="A28" s="1607"/>
      <c r="B28" s="38"/>
      <c r="C28" s="1600"/>
      <c r="D28" s="1398"/>
      <c r="E28" s="958"/>
    </row>
    <row r="29" spans="1:5" ht="15.75" customHeight="1">
      <c r="A29" s="1608" t="s">
        <v>365</v>
      </c>
      <c r="B29" s="38"/>
      <c r="C29" s="1600"/>
      <c r="D29" s="1398"/>
      <c r="E29" s="958"/>
    </row>
    <row r="30" spans="1:5" ht="14.25" customHeight="1">
      <c r="A30" s="841" t="s">
        <v>1148</v>
      </c>
      <c r="B30" s="1603"/>
      <c r="C30" s="1444">
        <v>1015</v>
      </c>
      <c r="D30" s="1399">
        <v>1015</v>
      </c>
      <c r="E30" s="494">
        <f>D30/C30</f>
        <v>1</v>
      </c>
    </row>
    <row r="31" spans="1:5" ht="12.75" customHeight="1">
      <c r="A31" s="841" t="s">
        <v>1149</v>
      </c>
      <c r="B31" s="1603"/>
      <c r="C31" s="1444">
        <v>274</v>
      </c>
      <c r="D31" s="1399">
        <v>274</v>
      </c>
      <c r="E31" s="494">
        <f>D31/C31</f>
        <v>1</v>
      </c>
    </row>
    <row r="32" spans="1:5" ht="12.75" customHeight="1">
      <c r="A32" s="841" t="s">
        <v>1297</v>
      </c>
      <c r="B32" s="1603"/>
      <c r="C32" s="1444">
        <v>2488</v>
      </c>
      <c r="D32" s="1399">
        <v>2488</v>
      </c>
      <c r="E32" s="494">
        <v>0</v>
      </c>
    </row>
    <row r="33" spans="1:5" ht="12.75" customHeight="1">
      <c r="A33" s="841" t="s">
        <v>1150</v>
      </c>
      <c r="B33" s="1603"/>
      <c r="C33" s="1444">
        <v>320</v>
      </c>
      <c r="D33" s="1399">
        <v>320</v>
      </c>
      <c r="E33" s="494">
        <f>D33/C33</f>
        <v>1</v>
      </c>
    </row>
    <row r="34" spans="1:5" ht="13.5" customHeight="1" thickBot="1">
      <c r="A34" s="1609"/>
      <c r="B34" s="1604"/>
      <c r="C34" s="1601"/>
      <c r="D34" s="1598"/>
      <c r="E34" s="1095"/>
    </row>
    <row r="35" spans="1:5" ht="13.5" customHeight="1" thickBot="1">
      <c r="A35" s="1103" t="s">
        <v>1151</v>
      </c>
      <c r="B35" s="1576">
        <f>SUM(B30:B34)</f>
        <v>0</v>
      </c>
      <c r="C35" s="1576">
        <f>SUM(C30:C34)</f>
        <v>4097</v>
      </c>
      <c r="D35" s="1576">
        <f>SUM(D30:D34)</f>
        <v>4097</v>
      </c>
      <c r="E35" s="506">
        <f>D35/C35</f>
        <v>1</v>
      </c>
    </row>
    <row r="36" spans="1:5" ht="12.75" customHeight="1">
      <c r="A36" s="1575"/>
      <c r="B36" s="1070"/>
      <c r="C36" s="1387"/>
      <c r="D36" s="1397"/>
      <c r="E36" s="1393"/>
    </row>
    <row r="37" spans="1:5" ht="15" customHeight="1">
      <c r="A37" s="1065" t="s">
        <v>711</v>
      </c>
      <c r="B37" s="1071"/>
      <c r="C37" s="1388"/>
      <c r="D37" s="1398"/>
      <c r="E37" s="1360"/>
    </row>
    <row r="38" spans="1:5" ht="7.5" customHeight="1">
      <c r="A38" s="771"/>
      <c r="B38" s="1307"/>
      <c r="C38" s="1308"/>
      <c r="D38" s="1307"/>
      <c r="E38" s="1309"/>
    </row>
    <row r="39" spans="1:5" ht="12.75">
      <c r="A39" s="172" t="s">
        <v>983</v>
      </c>
      <c r="B39" s="1310"/>
      <c r="C39" s="1389"/>
      <c r="D39" s="522"/>
      <c r="E39" s="498"/>
    </row>
    <row r="40" spans="1:5" ht="12.75">
      <c r="A40" s="172" t="s">
        <v>456</v>
      </c>
      <c r="B40" s="1399">
        <v>3600</v>
      </c>
      <c r="C40" s="1390">
        <v>3751</v>
      </c>
      <c r="D40" s="1399">
        <v>2152</v>
      </c>
      <c r="E40" s="498">
        <f>D40/C40</f>
        <v>0.5737136763529725</v>
      </c>
    </row>
    <row r="41" spans="1:5" ht="13.5" thickBot="1">
      <c r="A41" s="744" t="s">
        <v>984</v>
      </c>
      <c r="B41" s="1395">
        <v>1000</v>
      </c>
      <c r="C41" s="1391">
        <v>1000</v>
      </c>
      <c r="D41" s="1315">
        <v>0</v>
      </c>
      <c r="E41" s="650">
        <f>D41/C41</f>
        <v>0</v>
      </c>
    </row>
    <row r="42" spans="1:5" ht="13.5" thickBot="1">
      <c r="A42" s="179" t="s">
        <v>1152</v>
      </c>
      <c r="B42" s="523">
        <f>SUM(B39:B41)</f>
        <v>4600</v>
      </c>
      <c r="C42" s="523">
        <f>SUM(C39:C41)</f>
        <v>4751</v>
      </c>
      <c r="D42" s="523">
        <f>SUM(D39:D41)</f>
        <v>2152</v>
      </c>
      <c r="E42" s="701">
        <f>D42/C42</f>
        <v>0.4529572721532309</v>
      </c>
    </row>
    <row r="43" spans="1:5" ht="9" customHeight="1">
      <c r="A43" s="1066"/>
      <c r="B43" s="524"/>
      <c r="C43" s="1375"/>
      <c r="D43" s="787"/>
      <c r="E43" s="799"/>
    </row>
    <row r="44" spans="1:5" ht="12.75">
      <c r="A44" s="1067" t="s">
        <v>712</v>
      </c>
      <c r="B44" s="522"/>
      <c r="C44" s="1229"/>
      <c r="D44" s="676"/>
      <c r="E44" s="733"/>
    </row>
    <row r="45" spans="1:5" ht="12.75">
      <c r="A45" s="172" t="s">
        <v>1301</v>
      </c>
      <c r="B45" s="522"/>
      <c r="C45" s="700">
        <v>176</v>
      </c>
      <c r="D45" s="676">
        <v>176</v>
      </c>
      <c r="E45" s="494">
        <f>D45/C45</f>
        <v>1</v>
      </c>
    </row>
    <row r="46" spans="1:5" ht="12.75">
      <c r="A46" s="172" t="s">
        <v>456</v>
      </c>
      <c r="B46" s="522">
        <v>0</v>
      </c>
      <c r="C46" s="700">
        <v>679</v>
      </c>
      <c r="D46" s="676">
        <v>679</v>
      </c>
      <c r="E46" s="494">
        <f>D46/C46</f>
        <v>1</v>
      </c>
    </row>
    <row r="47" spans="1:5" ht="12.75">
      <c r="A47" s="676" t="s">
        <v>1302</v>
      </c>
      <c r="B47" s="522"/>
      <c r="C47" s="125">
        <v>5009</v>
      </c>
      <c r="D47" s="676">
        <v>5009</v>
      </c>
      <c r="E47" s="494">
        <f>D47/C47</f>
        <v>1</v>
      </c>
    </row>
    <row r="48" spans="1:5" ht="12.75">
      <c r="A48" s="1808" t="s">
        <v>1154</v>
      </c>
      <c r="B48" s="1809">
        <v>0</v>
      </c>
      <c r="C48" s="1399">
        <v>1854</v>
      </c>
      <c r="D48" s="1399">
        <v>1854</v>
      </c>
      <c r="E48" s="494">
        <f>D48/C48</f>
        <v>1</v>
      </c>
    </row>
    <row r="49" spans="1:5" ht="13.5" thickBot="1">
      <c r="A49" s="1807"/>
      <c r="B49" s="1458"/>
      <c r="C49" s="1312"/>
      <c r="D49" s="1313"/>
      <c r="E49" s="690"/>
    </row>
    <row r="50" spans="1:5" ht="13.5" thickBot="1">
      <c r="A50" s="179" t="s">
        <v>1153</v>
      </c>
      <c r="B50" s="1311">
        <f>SUM(B46:B48)</f>
        <v>0</v>
      </c>
      <c r="C50" s="1311">
        <f>SUM(C45:C48)</f>
        <v>7718</v>
      </c>
      <c r="D50" s="1311">
        <f>SUM(D45:D48)</f>
        <v>7718</v>
      </c>
      <c r="E50" s="506">
        <f>D50/C50</f>
        <v>1</v>
      </c>
    </row>
    <row r="51" spans="1:5" ht="13.5" thickBot="1">
      <c r="A51" s="1577"/>
      <c r="B51" s="1578"/>
      <c r="C51" s="1579"/>
      <c r="D51" s="1580"/>
      <c r="E51" s="650"/>
    </row>
    <row r="52" spans="1:5" ht="13.5" thickBot="1">
      <c r="A52" s="179" t="s">
        <v>1155</v>
      </c>
      <c r="B52" s="1581">
        <f>B35+B42+B50</f>
        <v>4600</v>
      </c>
      <c r="C52" s="1581">
        <f>C35+C42+C50</f>
        <v>16566</v>
      </c>
      <c r="D52" s="1581">
        <f>D35+D42+D50</f>
        <v>13967</v>
      </c>
      <c r="E52" s="506">
        <f>D52/C52</f>
        <v>0.8431123988892913</v>
      </c>
    </row>
    <row r="53" spans="1:5" ht="12.75">
      <c r="A53" s="753"/>
      <c r="B53" s="1829"/>
      <c r="C53" s="1829"/>
      <c r="D53" s="1829"/>
      <c r="E53" s="689"/>
    </row>
    <row r="54" spans="1:5" ht="12.75">
      <c r="A54" s="753"/>
      <c r="B54" s="1829"/>
      <c r="C54" s="1829"/>
      <c r="D54" s="1829"/>
      <c r="E54" s="689"/>
    </row>
    <row r="55" spans="1:5" ht="12.75">
      <c r="A55" s="753"/>
      <c r="B55" s="1829"/>
      <c r="C55" s="1829"/>
      <c r="D55" s="1829"/>
      <c r="E55" s="689"/>
    </row>
    <row r="56" spans="1:5" ht="12.75">
      <c r="A56" s="753"/>
      <c r="B56" s="1829"/>
      <c r="C56" s="1829"/>
      <c r="D56" s="1829"/>
      <c r="E56" s="689"/>
    </row>
    <row r="57" spans="1:5" ht="12.75">
      <c r="A57" s="753"/>
      <c r="B57" s="1829"/>
      <c r="C57" s="1829"/>
      <c r="D57" s="1829"/>
      <c r="E57" s="689"/>
    </row>
    <row r="58" spans="1:5" ht="12.75">
      <c r="A58" s="2069">
        <v>2</v>
      </c>
      <c r="B58" s="2140"/>
      <c r="C58" s="2140"/>
      <c r="D58" s="2140"/>
      <c r="E58" s="2140"/>
    </row>
    <row r="59" spans="1:5" ht="12.75">
      <c r="A59" s="170"/>
      <c r="B59" s="1061"/>
      <c r="C59" s="170"/>
      <c r="D59" s="1061" t="s">
        <v>709</v>
      </c>
      <c r="E59" s="170"/>
    </row>
    <row r="60" spans="1:5" ht="7.5" customHeight="1">
      <c r="A60" s="170"/>
      <c r="B60" s="1061"/>
      <c r="C60" s="170"/>
      <c r="D60" s="1061"/>
      <c r="E60" s="170"/>
    </row>
    <row r="61" spans="1:5" ht="15.75">
      <c r="A61" s="2182" t="s">
        <v>203</v>
      </c>
      <c r="B61" s="2065"/>
      <c r="C61" s="2065"/>
      <c r="D61" s="2065"/>
      <c r="E61" s="2065"/>
    </row>
    <row r="62" spans="1:5" ht="12.75">
      <c r="A62" s="2175" t="s">
        <v>437</v>
      </c>
      <c r="B62" s="2063"/>
      <c r="C62" s="2063"/>
      <c r="D62" s="2063"/>
      <c r="E62" s="2063"/>
    </row>
    <row r="63" spans="1:5" ht="9" customHeight="1">
      <c r="A63" s="1021"/>
      <c r="B63" s="1005"/>
      <c r="C63" s="1005"/>
      <c r="D63" s="1005"/>
      <c r="E63" s="1005"/>
    </row>
    <row r="64" spans="1:5" ht="13.5" thickBot="1">
      <c r="A64" s="831"/>
      <c r="B64" s="832"/>
      <c r="C64" s="170"/>
      <c r="D64" s="832" t="s">
        <v>313</v>
      </c>
      <c r="E64" s="170"/>
    </row>
    <row r="65" spans="1:5" ht="26.25" thickBot="1">
      <c r="A65" s="1582" t="s">
        <v>710</v>
      </c>
      <c r="B65" s="568" t="s">
        <v>228</v>
      </c>
      <c r="C65" s="568" t="s">
        <v>229</v>
      </c>
      <c r="D65" s="568" t="s">
        <v>233</v>
      </c>
      <c r="E65" s="568" t="s">
        <v>215</v>
      </c>
    </row>
    <row r="66" spans="1:5" ht="14.25" customHeight="1">
      <c r="A66" s="1459" t="s">
        <v>713</v>
      </c>
      <c r="B66" s="52"/>
      <c r="C66" s="127"/>
      <c r="D66" s="642"/>
      <c r="E66" s="799"/>
    </row>
    <row r="67" spans="1:5" ht="13.5" customHeight="1">
      <c r="A67" s="172" t="s">
        <v>1042</v>
      </c>
      <c r="B67" s="1550">
        <v>132</v>
      </c>
      <c r="C67" s="125">
        <v>0</v>
      </c>
      <c r="D67" s="638">
        <v>0</v>
      </c>
      <c r="E67" s="498">
        <v>0</v>
      </c>
    </row>
    <row r="68" spans="1:5" ht="14.25" customHeight="1">
      <c r="A68" s="172" t="s">
        <v>1048</v>
      </c>
      <c r="B68" s="1550">
        <v>4300</v>
      </c>
      <c r="C68" s="125">
        <v>0</v>
      </c>
      <c r="D68" s="638">
        <v>0</v>
      </c>
      <c r="E68" s="498">
        <v>0</v>
      </c>
    </row>
    <row r="69" spans="1:5" ht="14.25" customHeight="1">
      <c r="A69" s="172" t="s">
        <v>1331</v>
      </c>
      <c r="B69" s="1550">
        <v>0</v>
      </c>
      <c r="C69" s="125">
        <v>1271</v>
      </c>
      <c r="D69" s="638">
        <v>1271</v>
      </c>
      <c r="E69" s="498">
        <f aca="true" t="shared" si="2" ref="E69:E75">D69/C69</f>
        <v>1</v>
      </c>
    </row>
    <row r="70" spans="1:5" ht="14.25" customHeight="1">
      <c r="A70" s="172" t="s">
        <v>1469</v>
      </c>
      <c r="B70" s="1550"/>
      <c r="C70" s="125">
        <v>124</v>
      </c>
      <c r="D70" s="638">
        <v>124</v>
      </c>
      <c r="E70" s="498">
        <f t="shared" si="2"/>
        <v>1</v>
      </c>
    </row>
    <row r="71" spans="1:5" ht="14.25" customHeight="1">
      <c r="A71" s="172" t="s">
        <v>1470</v>
      </c>
      <c r="B71" s="1550"/>
      <c r="C71" s="125">
        <v>4967</v>
      </c>
      <c r="D71" s="638">
        <v>4967</v>
      </c>
      <c r="E71" s="498">
        <f t="shared" si="2"/>
        <v>1</v>
      </c>
    </row>
    <row r="72" spans="1:5" ht="14.25" customHeight="1">
      <c r="A72" s="172" t="s">
        <v>1330</v>
      </c>
      <c r="B72" s="1550"/>
      <c r="C72" s="125">
        <v>80556</v>
      </c>
      <c r="D72" s="638">
        <v>80556</v>
      </c>
      <c r="E72" s="498">
        <f t="shared" si="2"/>
        <v>1</v>
      </c>
    </row>
    <row r="73" spans="1:5" ht="14.25" customHeight="1">
      <c r="A73" s="172" t="s">
        <v>1333</v>
      </c>
      <c r="B73" s="1550"/>
      <c r="C73" s="125">
        <v>1002</v>
      </c>
      <c r="D73" s="638">
        <v>1002</v>
      </c>
      <c r="E73" s="498">
        <f t="shared" si="2"/>
        <v>1</v>
      </c>
    </row>
    <row r="74" spans="1:5" ht="13.5" customHeight="1" thickBot="1">
      <c r="A74" s="1068" t="s">
        <v>1195</v>
      </c>
      <c r="B74" s="1336">
        <v>0</v>
      </c>
      <c r="C74" s="124">
        <v>386</v>
      </c>
      <c r="D74" s="673">
        <v>386</v>
      </c>
      <c r="E74" s="498">
        <f t="shared" si="2"/>
        <v>1</v>
      </c>
    </row>
    <row r="75" spans="1:5" ht="13.5" customHeight="1" thickBot="1">
      <c r="A75" s="179" t="s">
        <v>885</v>
      </c>
      <c r="B75" s="525">
        <f>SUM(B67:B74)</f>
        <v>4432</v>
      </c>
      <c r="C75" s="525">
        <f>SUM(C67:C74)</f>
        <v>88306</v>
      </c>
      <c r="D75" s="525">
        <f>SUM(D67:D74)</f>
        <v>88306</v>
      </c>
      <c r="E75" s="506">
        <f t="shared" si="2"/>
        <v>1</v>
      </c>
    </row>
    <row r="76" spans="1:5" ht="13.5" customHeight="1">
      <c r="A76" s="1990"/>
      <c r="B76" s="1991"/>
      <c r="C76" s="1992"/>
      <c r="D76" s="582"/>
      <c r="E76" s="766"/>
    </row>
    <row r="77" spans="1:5" ht="13.5" customHeight="1">
      <c r="A77" s="744" t="s">
        <v>1471</v>
      </c>
      <c r="B77" s="1460"/>
      <c r="C77" s="1378">
        <v>350</v>
      </c>
      <c r="D77" s="785">
        <v>350</v>
      </c>
      <c r="E77" s="650">
        <f>D77/C77</f>
        <v>1</v>
      </c>
    </row>
    <row r="78" spans="1:5" ht="13.5" customHeight="1" thickBot="1">
      <c r="A78" s="744" t="s">
        <v>1472</v>
      </c>
      <c r="B78" s="1583">
        <v>3500</v>
      </c>
      <c r="C78" s="746">
        <v>2582</v>
      </c>
      <c r="D78" s="447">
        <v>2582</v>
      </c>
      <c r="E78" s="650">
        <f>D78/C78</f>
        <v>1</v>
      </c>
    </row>
    <row r="79" spans="1:5" ht="13.5" customHeight="1" thickBot="1">
      <c r="A79" s="179" t="s">
        <v>886</v>
      </c>
      <c r="B79" s="1585">
        <f>SUM(B77:B78)</f>
        <v>3500</v>
      </c>
      <c r="C79" s="1585">
        <f>SUM(C77:C78)</f>
        <v>2932</v>
      </c>
      <c r="D79" s="1585">
        <f>SUM(D77:D78)</f>
        <v>2932</v>
      </c>
      <c r="E79" s="701">
        <f>D79/C79</f>
        <v>1</v>
      </c>
    </row>
    <row r="80" spans="1:5" ht="13.5" customHeight="1">
      <c r="A80" s="510"/>
      <c r="B80" s="1586"/>
      <c r="C80" s="748"/>
      <c r="D80" s="127"/>
      <c r="E80" s="492"/>
    </row>
    <row r="81" spans="1:5" ht="13.5" customHeight="1">
      <c r="A81" s="511" t="s">
        <v>1197</v>
      </c>
      <c r="B81" s="1587">
        <v>30000</v>
      </c>
      <c r="C81" s="750">
        <v>30000</v>
      </c>
      <c r="D81" s="124">
        <v>30000</v>
      </c>
      <c r="E81" s="650">
        <f>D81/C81</f>
        <v>1</v>
      </c>
    </row>
    <row r="82" spans="1:5" ht="13.5" customHeight="1">
      <c r="A82" s="239" t="s">
        <v>1196</v>
      </c>
      <c r="B82" s="1830">
        <v>685</v>
      </c>
      <c r="C82" s="1831">
        <v>685</v>
      </c>
      <c r="D82" s="125">
        <v>672</v>
      </c>
      <c r="E82" s="498">
        <f>D82/C82</f>
        <v>0.981021897810219</v>
      </c>
    </row>
    <row r="83" spans="1:5" ht="13.5" customHeight="1" thickBot="1">
      <c r="A83" s="511" t="s">
        <v>1332</v>
      </c>
      <c r="B83" s="1587"/>
      <c r="C83" s="514">
        <v>32730</v>
      </c>
      <c r="D83" s="124">
        <v>32730</v>
      </c>
      <c r="E83" s="498">
        <v>0</v>
      </c>
    </row>
    <row r="84" spans="1:5" ht="13.5" customHeight="1" thickBot="1">
      <c r="A84" s="1314" t="s">
        <v>887</v>
      </c>
      <c r="B84" s="1584">
        <f>SUM(B81:B83)</f>
        <v>30685</v>
      </c>
      <c r="C84" s="1584">
        <f>SUM(C81:C83)</f>
        <v>63415</v>
      </c>
      <c r="D84" s="1584">
        <f>SUM(D81:D83)</f>
        <v>63402</v>
      </c>
      <c r="E84" s="701">
        <f>D84/C84</f>
        <v>0.9997950011826855</v>
      </c>
    </row>
    <row r="85" spans="1:5" ht="13.5" customHeight="1">
      <c r="A85" s="51"/>
      <c r="B85" s="171"/>
      <c r="C85" s="582"/>
      <c r="D85" s="766"/>
      <c r="E85" s="766"/>
    </row>
    <row r="86" spans="1:5" ht="13.5" customHeight="1">
      <c r="A86" s="172" t="s">
        <v>1043</v>
      </c>
      <c r="B86" s="1550">
        <v>22080</v>
      </c>
      <c r="C86" s="125">
        <v>35472</v>
      </c>
      <c r="D86" s="638">
        <v>35471</v>
      </c>
      <c r="E86" s="494">
        <f aca="true" t="shared" si="3" ref="E86:E94">D86/C86</f>
        <v>0.9999718087505638</v>
      </c>
    </row>
    <row r="87" spans="1:5" ht="13.5" customHeight="1">
      <c r="A87" s="172" t="s">
        <v>1044</v>
      </c>
      <c r="B87" s="1550">
        <v>11100</v>
      </c>
      <c r="C87" s="125">
        <v>10251</v>
      </c>
      <c r="D87" s="638">
        <v>10250</v>
      </c>
      <c r="E87" s="494">
        <f t="shared" si="3"/>
        <v>0.9999024485416057</v>
      </c>
    </row>
    <row r="88" spans="1:5" ht="13.5" customHeight="1">
      <c r="A88" s="172" t="s">
        <v>1045</v>
      </c>
      <c r="B88" s="1550">
        <v>22200</v>
      </c>
      <c r="C88" s="125">
        <v>26946</v>
      </c>
      <c r="D88" s="638">
        <v>26946</v>
      </c>
      <c r="E88" s="494">
        <f t="shared" si="3"/>
        <v>1</v>
      </c>
    </row>
    <row r="89" spans="1:5" ht="13.5" customHeight="1">
      <c r="A89" s="172" t="s">
        <v>1046</v>
      </c>
      <c r="B89" s="1551">
        <v>22200</v>
      </c>
      <c r="C89" s="447">
        <v>35478</v>
      </c>
      <c r="D89" s="638">
        <v>35478</v>
      </c>
      <c r="E89" s="494">
        <f t="shared" si="3"/>
        <v>1</v>
      </c>
    </row>
    <row r="90" spans="1:5" ht="13.5" customHeight="1">
      <c r="A90" s="172" t="s">
        <v>1047</v>
      </c>
      <c r="B90" s="1551">
        <v>11040</v>
      </c>
      <c r="C90" s="447">
        <v>10632</v>
      </c>
      <c r="D90" s="638">
        <v>10631</v>
      </c>
      <c r="E90" s="494">
        <f t="shared" si="3"/>
        <v>0.9999059443190369</v>
      </c>
    </row>
    <row r="91" spans="1:7" ht="13.5" customHeight="1">
      <c r="A91" s="172" t="s">
        <v>1198</v>
      </c>
      <c r="B91" s="172"/>
      <c r="C91" s="125">
        <v>13762</v>
      </c>
      <c r="D91" s="638">
        <v>13762</v>
      </c>
      <c r="E91" s="494">
        <f t="shared" si="3"/>
        <v>1</v>
      </c>
      <c r="G91" s="515"/>
    </row>
    <row r="92" spans="1:7" ht="13.5" customHeight="1">
      <c r="A92" s="172" t="s">
        <v>1473</v>
      </c>
      <c r="B92" s="172"/>
      <c r="C92" s="676">
        <v>115</v>
      </c>
      <c r="D92" s="638">
        <v>115</v>
      </c>
      <c r="E92" s="494">
        <f t="shared" si="3"/>
        <v>1</v>
      </c>
      <c r="G92" s="515"/>
    </row>
    <row r="93" spans="1:5" ht="13.5" customHeight="1" thickBot="1">
      <c r="A93" s="782" t="s">
        <v>1199</v>
      </c>
      <c r="B93" s="621"/>
      <c r="C93" s="124">
        <v>27434</v>
      </c>
      <c r="D93" s="673">
        <v>27434</v>
      </c>
      <c r="E93" s="494">
        <f t="shared" si="3"/>
        <v>1</v>
      </c>
    </row>
    <row r="94" spans="1:5" ht="13.5" customHeight="1" thickBot="1">
      <c r="A94" s="179" t="s">
        <v>1156</v>
      </c>
      <c r="B94" s="445">
        <f>SUM(B86:B93)</f>
        <v>88620</v>
      </c>
      <c r="C94" s="445">
        <f>SUM(C86:C93)</f>
        <v>160090</v>
      </c>
      <c r="D94" s="445">
        <f>SUM(D86:D93)</f>
        <v>160087</v>
      </c>
      <c r="E94" s="701">
        <f t="shared" si="3"/>
        <v>0.9999812605409457</v>
      </c>
    </row>
    <row r="95" spans="1:5" ht="13.5" customHeight="1">
      <c r="A95" s="173"/>
      <c r="B95" s="491"/>
      <c r="C95" s="491"/>
      <c r="D95" s="126"/>
      <c r="E95" s="492"/>
    </row>
    <row r="96" spans="1:5" ht="13.5" customHeight="1" thickBot="1">
      <c r="A96" s="173" t="s">
        <v>1208</v>
      </c>
      <c r="B96" s="491">
        <v>0</v>
      </c>
      <c r="C96" s="491">
        <v>242</v>
      </c>
      <c r="D96" s="127">
        <v>242</v>
      </c>
      <c r="E96" s="492">
        <f>D96/C96</f>
        <v>1</v>
      </c>
    </row>
    <row r="97" spans="1:5" ht="13.5" customHeight="1" thickBot="1">
      <c r="A97" s="1057" t="s">
        <v>1207</v>
      </c>
      <c r="B97" s="1584">
        <f>SUM(B96)</f>
        <v>0</v>
      </c>
      <c r="C97" s="1584">
        <f>SUM(C96)</f>
        <v>242</v>
      </c>
      <c r="D97" s="1584">
        <f>SUM(D96)</f>
        <v>242</v>
      </c>
      <c r="E97" s="701">
        <f>D97/C97</f>
        <v>1</v>
      </c>
    </row>
    <row r="98" spans="1:5" ht="13.5" customHeight="1">
      <c r="A98" s="173"/>
      <c r="B98" s="491"/>
      <c r="C98" s="491"/>
      <c r="D98" s="127"/>
      <c r="E98" s="492"/>
    </row>
    <row r="99" spans="1:5" ht="13.5" customHeight="1">
      <c r="A99" s="173" t="s">
        <v>1206</v>
      </c>
      <c r="B99" s="491">
        <v>0</v>
      </c>
      <c r="C99" s="491">
        <v>3838</v>
      </c>
      <c r="D99" s="127">
        <v>3838</v>
      </c>
      <c r="E99" s="492">
        <f>D99/C99</f>
        <v>1</v>
      </c>
    </row>
    <row r="100" spans="1:5" ht="13.5" customHeight="1">
      <c r="A100" s="173" t="s">
        <v>1474</v>
      </c>
      <c r="B100" s="491"/>
      <c r="C100" s="491">
        <v>1358</v>
      </c>
      <c r="D100" s="127">
        <v>1358</v>
      </c>
      <c r="E100" s="492">
        <f>D100/C100</f>
        <v>1</v>
      </c>
    </row>
    <row r="101" spans="1:5" ht="13.5" customHeight="1">
      <c r="A101" s="173" t="s">
        <v>1475</v>
      </c>
      <c r="B101" s="491"/>
      <c r="C101" s="491">
        <v>2911</v>
      </c>
      <c r="D101" s="127">
        <v>2911</v>
      </c>
      <c r="E101" s="492">
        <f>D101/C101</f>
        <v>1</v>
      </c>
    </row>
    <row r="102" spans="1:5" ht="13.5" customHeight="1" thickBot="1">
      <c r="A102" s="173" t="s">
        <v>1476</v>
      </c>
      <c r="B102" s="491">
        <v>0</v>
      </c>
      <c r="C102" s="491">
        <v>4458</v>
      </c>
      <c r="D102" s="127">
        <v>297</v>
      </c>
      <c r="E102" s="492">
        <f>D102/C102</f>
        <v>0.06662180349932706</v>
      </c>
    </row>
    <row r="103" spans="1:5" ht="13.5" customHeight="1" thickBot="1">
      <c r="A103" s="1057" t="s">
        <v>1205</v>
      </c>
      <c r="B103" s="1584">
        <f>SUM(B99:B102)</f>
        <v>0</v>
      </c>
      <c r="C103" s="1584">
        <f>SUM(C99:C102)</f>
        <v>12565</v>
      </c>
      <c r="D103" s="1584">
        <f>SUM(D99:D102)</f>
        <v>8404</v>
      </c>
      <c r="E103" s="701">
        <f>D103/C103</f>
        <v>0.668842021488261</v>
      </c>
    </row>
    <row r="104" spans="1:5" ht="13.5" customHeight="1">
      <c r="A104" s="173"/>
      <c r="B104" s="491"/>
      <c r="C104" s="491"/>
      <c r="D104" s="127"/>
      <c r="E104" s="492"/>
    </row>
    <row r="105" spans="1:5" ht="13.5" customHeight="1" thickBot="1">
      <c r="A105" s="173" t="s">
        <v>1203</v>
      </c>
      <c r="B105" s="491">
        <v>0</v>
      </c>
      <c r="C105" s="491">
        <v>2399</v>
      </c>
      <c r="D105" s="127">
        <v>2399</v>
      </c>
      <c r="E105" s="492">
        <f>D105/C105</f>
        <v>1</v>
      </c>
    </row>
    <row r="106" spans="1:5" ht="13.5" customHeight="1" thickBot="1">
      <c r="A106" s="1057" t="s">
        <v>1202</v>
      </c>
      <c r="B106" s="1584">
        <f>SUM(B105)</f>
        <v>0</v>
      </c>
      <c r="C106" s="1584">
        <f>SUM(C105)</f>
        <v>2399</v>
      </c>
      <c r="D106" s="1584">
        <f>SUM(D105)</f>
        <v>2399</v>
      </c>
      <c r="E106" s="701">
        <f>D106/C106</f>
        <v>1</v>
      </c>
    </row>
    <row r="107" spans="1:5" ht="13.5" customHeight="1">
      <c r="A107" s="173"/>
      <c r="B107" s="491"/>
      <c r="C107" s="491"/>
      <c r="D107" s="127"/>
      <c r="E107" s="492"/>
    </row>
    <row r="108" spans="1:5" ht="13.5" customHeight="1">
      <c r="A108" s="173" t="s">
        <v>1204</v>
      </c>
      <c r="B108" s="491">
        <v>0</v>
      </c>
      <c r="C108" s="491">
        <v>2230</v>
      </c>
      <c r="D108" s="127">
        <v>2230</v>
      </c>
      <c r="E108" s="492">
        <f>D108/C108</f>
        <v>1</v>
      </c>
    </row>
    <row r="109" spans="1:5" ht="13.5" customHeight="1">
      <c r="A109" s="173" t="s">
        <v>1477</v>
      </c>
      <c r="B109" s="491"/>
      <c r="C109" s="491">
        <v>2399</v>
      </c>
      <c r="D109" s="127">
        <v>2399</v>
      </c>
      <c r="E109" s="492">
        <f>D109/C109</f>
        <v>1</v>
      </c>
    </row>
    <row r="110" spans="1:5" ht="13.5" customHeight="1">
      <c r="A110" s="173" t="s">
        <v>1478</v>
      </c>
      <c r="B110" s="491"/>
      <c r="C110" s="491">
        <v>2925</v>
      </c>
      <c r="D110" s="127"/>
      <c r="E110" s="492">
        <f>D110/C110</f>
        <v>0</v>
      </c>
    </row>
    <row r="111" spans="1:5" ht="13.5" customHeight="1" thickBot="1">
      <c r="A111" s="173" t="s">
        <v>1201</v>
      </c>
      <c r="B111" s="491">
        <v>0</v>
      </c>
      <c r="C111" s="491">
        <v>510</v>
      </c>
      <c r="D111" s="127">
        <v>510</v>
      </c>
      <c r="E111" s="492">
        <f>D111/C111</f>
        <v>1</v>
      </c>
    </row>
    <row r="112" spans="1:5" ht="13.5" customHeight="1" thickBot="1">
      <c r="A112" s="1057" t="s">
        <v>1326</v>
      </c>
      <c r="B112" s="1584">
        <f>SUM(B108:B111)</f>
        <v>0</v>
      </c>
      <c r="C112" s="1584">
        <f>SUM(C108:C111)</f>
        <v>8064</v>
      </c>
      <c r="D112" s="1584">
        <f>SUM(D108:D111)</f>
        <v>5139</v>
      </c>
      <c r="E112" s="701">
        <f>D112/C112</f>
        <v>0.6372767857142857</v>
      </c>
    </row>
    <row r="113" spans="1:5" ht="13.5" customHeight="1">
      <c r="A113" s="2069">
        <v>3</v>
      </c>
      <c r="B113" s="2140"/>
      <c r="C113" s="2140"/>
      <c r="D113" s="2140"/>
      <c r="E113" s="2140"/>
    </row>
    <row r="114" spans="1:5" ht="13.5" customHeight="1">
      <c r="A114" s="170"/>
      <c r="B114" s="1061"/>
      <c r="C114" s="170"/>
      <c r="D114" s="1061" t="s">
        <v>709</v>
      </c>
      <c r="E114" s="170"/>
    </row>
    <row r="115" spans="1:5" ht="13.5" customHeight="1">
      <c r="A115" s="170"/>
      <c r="B115" s="1061"/>
      <c r="C115" s="170"/>
      <c r="D115" s="1061"/>
      <c r="E115" s="170"/>
    </row>
    <row r="116" spans="1:5" ht="13.5" customHeight="1">
      <c r="A116" s="2182" t="s">
        <v>203</v>
      </c>
      <c r="B116" s="2065"/>
      <c r="C116" s="2065"/>
      <c r="D116" s="2065"/>
      <c r="E116" s="2065"/>
    </row>
    <row r="117" spans="1:5" ht="13.5" customHeight="1">
      <c r="A117" s="2175" t="s">
        <v>437</v>
      </c>
      <c r="B117" s="2063"/>
      <c r="C117" s="2063"/>
      <c r="D117" s="2063"/>
      <c r="E117" s="2063"/>
    </row>
    <row r="118" spans="1:5" ht="13.5" customHeight="1">
      <c r="A118" s="1021"/>
      <c r="B118" s="1005"/>
      <c r="C118" s="1005"/>
      <c r="D118" s="1005"/>
      <c r="E118" s="1005"/>
    </row>
    <row r="119" spans="1:5" ht="13.5" customHeight="1" thickBot="1">
      <c r="A119" s="831"/>
      <c r="B119" s="832"/>
      <c r="C119" s="170"/>
      <c r="D119" s="832" t="s">
        <v>313</v>
      </c>
      <c r="E119" s="170"/>
    </row>
    <row r="120" spans="1:5" ht="13.5" customHeight="1">
      <c r="A120" s="1995" t="s">
        <v>710</v>
      </c>
      <c r="B120" s="1996" t="s">
        <v>228</v>
      </c>
      <c r="C120" s="1050" t="s">
        <v>229</v>
      </c>
      <c r="D120" s="1999" t="s">
        <v>233</v>
      </c>
      <c r="E120" s="1999" t="s">
        <v>215</v>
      </c>
    </row>
    <row r="121" spans="1:5" ht="13.5" customHeight="1">
      <c r="A121" s="2002" t="s">
        <v>1479</v>
      </c>
      <c r="B121" s="1997"/>
      <c r="C121" s="1624"/>
      <c r="D121" s="2000"/>
      <c r="E121" s="2000"/>
    </row>
    <row r="122" spans="1:5" ht="13.5" customHeight="1" thickBot="1">
      <c r="A122" s="1051" t="s">
        <v>1480</v>
      </c>
      <c r="B122" s="2003"/>
      <c r="C122" s="2005">
        <v>7850</v>
      </c>
      <c r="D122" s="2006">
        <v>7850</v>
      </c>
      <c r="E122" s="2008">
        <f>D122/C122</f>
        <v>1</v>
      </c>
    </row>
    <row r="123" spans="1:5" ht="13.5" customHeight="1" thickBot="1">
      <c r="A123" s="1626" t="s">
        <v>1481</v>
      </c>
      <c r="B123" s="2004"/>
      <c r="C123" s="2010">
        <f>SUM(C122)</f>
        <v>7850</v>
      </c>
      <c r="D123" s="2009">
        <f>SUM(D122)</f>
        <v>7850</v>
      </c>
      <c r="E123" s="2007">
        <f>D123/C123</f>
        <v>1</v>
      </c>
    </row>
    <row r="124" spans="1:5" ht="13.5" customHeight="1">
      <c r="A124" s="1993"/>
      <c r="B124" s="1998"/>
      <c r="C124" s="1631"/>
      <c r="D124" s="1624"/>
      <c r="E124" s="1994"/>
    </row>
    <row r="125" spans="1:5" ht="13.5" thickBot="1">
      <c r="A125" s="1175" t="s">
        <v>1200</v>
      </c>
      <c r="B125" s="1551">
        <v>90000</v>
      </c>
      <c r="C125" s="450">
        <v>8980</v>
      </c>
      <c r="D125" s="674">
        <v>8980</v>
      </c>
      <c r="E125" s="650">
        <f>D125/C125</f>
        <v>1</v>
      </c>
    </row>
    <row r="126" spans="1:5" s="1337" customFormat="1" ht="13.5" thickBot="1">
      <c r="A126" s="1057" t="s">
        <v>1327</v>
      </c>
      <c r="B126" s="1584">
        <f>B125</f>
        <v>90000</v>
      </c>
      <c r="C126" s="1584">
        <f>C125</f>
        <v>8980</v>
      </c>
      <c r="D126" s="2001">
        <f>D125</f>
        <v>8980</v>
      </c>
      <c r="E126" s="701">
        <f>D126/C126</f>
        <v>1</v>
      </c>
    </row>
    <row r="127" spans="1:5" ht="13.5" thickBot="1">
      <c r="A127" s="782"/>
      <c r="B127" s="1588"/>
      <c r="C127" s="750"/>
      <c r="D127" s="124"/>
      <c r="E127" s="690"/>
    </row>
    <row r="128" spans="1:5" ht="13.5" thickBot="1">
      <c r="A128" s="1057" t="s">
        <v>457</v>
      </c>
      <c r="B128" s="1589">
        <f>B75+B79+B84+B94+B97+B103+B106+B112+B123+B126</f>
        <v>217237</v>
      </c>
      <c r="C128" s="1589">
        <f>C75+C79+C84+C94+C97+C103+C106+C112+C123+C126</f>
        <v>354843</v>
      </c>
      <c r="D128" s="1589">
        <f>D75+D79+D84+D94+D97+D103+D106+D112+D123+D126</f>
        <v>347741</v>
      </c>
      <c r="E128" s="701">
        <f>D128/C128</f>
        <v>0.9799855147205947</v>
      </c>
    </row>
    <row r="129" spans="1:5" ht="6.75" customHeight="1" thickBot="1">
      <c r="A129" s="1056"/>
      <c r="B129" s="1590"/>
      <c r="C129" s="750"/>
      <c r="D129" s="124"/>
      <c r="E129" s="1309"/>
    </row>
    <row r="130" spans="1:5" ht="13.5" thickBot="1">
      <c r="A130" s="1057" t="s">
        <v>458</v>
      </c>
      <c r="B130" s="1589">
        <f>B52</f>
        <v>4600</v>
      </c>
      <c r="C130" s="1589">
        <f>C52</f>
        <v>16566</v>
      </c>
      <c r="D130" s="1589">
        <f>D52</f>
        <v>13967</v>
      </c>
      <c r="E130" s="701">
        <f>D130/C130</f>
        <v>0.8431123988892913</v>
      </c>
    </row>
    <row r="131" spans="1:5" ht="6" customHeight="1" thickBot="1">
      <c r="A131" s="1056"/>
      <c r="B131" s="1590"/>
      <c r="C131" s="514"/>
      <c r="D131" s="124"/>
      <c r="E131" s="1309"/>
    </row>
    <row r="132" spans="1:5" ht="13.5" thickBot="1">
      <c r="A132" s="1057" t="s">
        <v>715</v>
      </c>
      <c r="B132" s="1591">
        <f>B128+B130+B25</f>
        <v>221837</v>
      </c>
      <c r="C132" s="1591">
        <f>C128+C130+C25</f>
        <v>378527</v>
      </c>
      <c r="D132" s="1591">
        <f>D128+D130+D25</f>
        <v>368430</v>
      </c>
      <c r="E132" s="701">
        <f>D132/C132</f>
        <v>0.9733255487719502</v>
      </c>
    </row>
    <row r="133" spans="1:5" ht="17.25" customHeight="1">
      <c r="A133" s="170"/>
      <c r="B133" s="170"/>
      <c r="C133" s="170"/>
      <c r="D133" s="170"/>
      <c r="E133" s="170"/>
    </row>
    <row r="134" spans="1:5" ht="12" customHeight="1">
      <c r="A134" s="170"/>
      <c r="B134" s="170"/>
      <c r="C134" s="170"/>
      <c r="D134" s="170"/>
      <c r="E134" s="170"/>
    </row>
    <row r="135" spans="1:5" ht="18" customHeight="1">
      <c r="A135" s="170"/>
      <c r="B135" s="170"/>
      <c r="C135" s="170"/>
      <c r="D135" s="170"/>
      <c r="E135" s="170"/>
    </row>
    <row r="136" spans="1:5" ht="12.75">
      <c r="A136" s="170"/>
      <c r="B136" s="170"/>
      <c r="C136" s="170"/>
      <c r="D136" s="170"/>
      <c r="E136" s="170"/>
    </row>
    <row r="137" spans="1:5" ht="12.75">
      <c r="A137" s="170"/>
      <c r="B137" s="170"/>
      <c r="C137" s="170"/>
      <c r="D137" s="170"/>
      <c r="E137" s="170"/>
    </row>
    <row r="138" spans="1:5" ht="12.75">
      <c r="A138" s="170"/>
      <c r="B138" s="170"/>
      <c r="C138" s="170"/>
      <c r="D138" s="170"/>
      <c r="E138" s="170"/>
    </row>
    <row r="139" spans="1:5" ht="12.75">
      <c r="A139" s="170"/>
      <c r="B139" s="170"/>
      <c r="C139" s="170"/>
      <c r="D139" s="170"/>
      <c r="E139" s="170"/>
    </row>
    <row r="140" spans="1:5" ht="12.75">
      <c r="A140" s="170"/>
      <c r="B140" s="170"/>
      <c r="C140" s="170"/>
      <c r="D140" s="170"/>
      <c r="E140" s="170"/>
    </row>
    <row r="141" spans="1:5" ht="12.75">
      <c r="A141" s="170"/>
      <c r="B141" s="170"/>
      <c r="C141" s="170"/>
      <c r="D141" s="170"/>
      <c r="E141" s="170"/>
    </row>
    <row r="142" spans="1:5" ht="12.75">
      <c r="A142" s="170"/>
      <c r="B142" s="170"/>
      <c r="C142" s="170"/>
      <c r="D142" s="170"/>
      <c r="E142" s="170"/>
    </row>
    <row r="143" spans="1:5" ht="9.75" customHeight="1">
      <c r="A143" s="170"/>
      <c r="B143" s="406"/>
      <c r="C143" s="170"/>
      <c r="D143" s="170"/>
      <c r="E143" s="170"/>
    </row>
    <row r="144" spans="1:5" ht="12.75">
      <c r="A144" s="170"/>
      <c r="B144" s="170"/>
      <c r="C144" s="170"/>
      <c r="D144" s="170"/>
      <c r="E144" s="170"/>
    </row>
    <row r="145" spans="1:5" ht="10.5" customHeight="1">
      <c r="A145" s="406"/>
      <c r="B145" s="170"/>
      <c r="C145" s="406"/>
      <c r="D145" s="406"/>
      <c r="E145" s="406"/>
    </row>
    <row r="146" spans="1:5" ht="12.75">
      <c r="A146" s="170"/>
      <c r="B146" s="170"/>
      <c r="C146" s="170"/>
      <c r="D146" s="170"/>
      <c r="E146" s="170"/>
    </row>
    <row r="147" spans="1:5" ht="12.75">
      <c r="A147" s="170"/>
      <c r="B147" s="170"/>
      <c r="C147" s="170"/>
      <c r="D147" s="170"/>
      <c r="E147" s="170"/>
    </row>
    <row r="148" spans="1:5" ht="10.5" customHeight="1">
      <c r="A148" s="170"/>
      <c r="B148" s="170"/>
      <c r="C148" s="170"/>
      <c r="D148" s="170"/>
      <c r="E148" s="170"/>
    </row>
    <row r="149" spans="1:5" ht="12.75">
      <c r="A149" s="170"/>
      <c r="B149" s="170"/>
      <c r="C149" s="170"/>
      <c r="D149" s="170"/>
      <c r="E149" s="170"/>
    </row>
    <row r="150" spans="1:5" ht="12.75">
      <c r="A150" s="170"/>
      <c r="B150" s="170"/>
      <c r="C150" s="170"/>
      <c r="D150" s="170"/>
      <c r="E150" s="170"/>
    </row>
    <row r="151" spans="1:5" ht="12.75">
      <c r="A151" s="170"/>
      <c r="B151" s="170"/>
      <c r="C151" s="170"/>
      <c r="D151" s="170"/>
      <c r="E151" s="170"/>
    </row>
    <row r="152" spans="1:5" ht="12.75">
      <c r="A152" s="170"/>
      <c r="B152" s="170"/>
      <c r="C152" s="170"/>
      <c r="D152" s="170"/>
      <c r="E152" s="170"/>
    </row>
    <row r="153" spans="1:5" ht="12.75">
      <c r="A153" s="170"/>
      <c r="B153" s="170"/>
      <c r="C153" s="170"/>
      <c r="D153" s="170"/>
      <c r="E153" s="170"/>
    </row>
    <row r="154" spans="1:5" ht="12.75">
      <c r="A154" s="170"/>
      <c r="B154" s="170"/>
      <c r="C154" s="170"/>
      <c r="D154" s="170"/>
      <c r="E154" s="170"/>
    </row>
    <row r="155" spans="1:5" s="10" customFormat="1" ht="12.75">
      <c r="A155" s="170"/>
      <c r="B155" s="170"/>
      <c r="C155" s="170"/>
      <c r="D155" s="170"/>
      <c r="E155" s="170"/>
    </row>
    <row r="156" spans="1:5" ht="12.75">
      <c r="A156" s="170"/>
      <c r="B156" s="170"/>
      <c r="C156" s="170"/>
      <c r="D156" s="170"/>
      <c r="E156" s="170"/>
    </row>
    <row r="157" spans="1:5" ht="12.75">
      <c r="A157" s="170"/>
      <c r="B157" s="170"/>
      <c r="C157" s="170"/>
      <c r="D157" s="170"/>
      <c r="E157" s="170"/>
    </row>
    <row r="158" spans="1:5" ht="12.75">
      <c r="A158" s="170"/>
      <c r="B158" s="170"/>
      <c r="C158" s="170"/>
      <c r="D158" s="170"/>
      <c r="E158" s="170"/>
    </row>
    <row r="159" spans="1:5" ht="12.75">
      <c r="A159" s="170"/>
      <c r="B159" s="170"/>
      <c r="C159" s="170"/>
      <c r="D159" s="170"/>
      <c r="E159" s="170"/>
    </row>
    <row r="160" spans="1:5" ht="7.5" customHeight="1">
      <c r="A160" s="170"/>
      <c r="B160" s="170"/>
      <c r="C160" s="170"/>
      <c r="D160" s="170"/>
      <c r="E160" s="170"/>
    </row>
    <row r="161" spans="1:5" ht="12.75">
      <c r="A161" s="170"/>
      <c r="B161" s="170"/>
      <c r="C161" s="170"/>
      <c r="D161" s="170"/>
      <c r="E161" s="170"/>
    </row>
    <row r="162" spans="1:5" ht="12.75">
      <c r="A162" s="170"/>
      <c r="B162" s="170"/>
      <c r="C162" s="170"/>
      <c r="D162" s="170"/>
      <c r="E162" s="170"/>
    </row>
    <row r="163" spans="1:5" ht="12.75">
      <c r="A163" s="170"/>
      <c r="B163" s="170"/>
      <c r="C163" s="170"/>
      <c r="D163" s="170"/>
      <c r="E163" s="170"/>
    </row>
    <row r="164" spans="1:5" ht="12.75">
      <c r="A164" s="170"/>
      <c r="B164" s="170"/>
      <c r="C164" s="170"/>
      <c r="D164" s="170"/>
      <c r="E164" s="170"/>
    </row>
    <row r="165" spans="1:5" ht="12.75">
      <c r="A165" s="170"/>
      <c r="B165" s="170"/>
      <c r="C165" s="170"/>
      <c r="D165" s="170"/>
      <c r="E165" s="170"/>
    </row>
    <row r="166" spans="1:5" ht="12.75">
      <c r="A166" s="170"/>
      <c r="B166" s="170"/>
      <c r="C166" s="170"/>
      <c r="D166" s="170"/>
      <c r="E166" s="170"/>
    </row>
    <row r="167" spans="1:5" ht="12.75">
      <c r="A167" s="170"/>
      <c r="B167" s="170"/>
      <c r="C167" s="170"/>
      <c r="D167" s="170"/>
      <c r="E167" s="170"/>
    </row>
    <row r="168" spans="1:5" ht="12.75">
      <c r="A168" s="170"/>
      <c r="C168" s="170"/>
      <c r="D168" s="170"/>
      <c r="E168" s="170"/>
    </row>
    <row r="169" spans="1:5" ht="12.75">
      <c r="A169" s="170"/>
      <c r="C169" s="170"/>
      <c r="D169" s="170"/>
      <c r="E169" s="170"/>
    </row>
    <row r="170" spans="1:5" s="116" customFormat="1" ht="12.75">
      <c r="A170"/>
      <c r="B170"/>
      <c r="C170"/>
      <c r="D170"/>
      <c r="E170"/>
    </row>
    <row r="173" ht="12.75" customHeight="1"/>
    <row r="174" spans="1:5" s="116" customFormat="1" ht="12.75">
      <c r="A174"/>
      <c r="B174"/>
      <c r="C174"/>
      <c r="D174"/>
      <c r="E174"/>
    </row>
    <row r="177" spans="1:5" s="116" customFormat="1" ht="12.75">
      <c r="A177"/>
      <c r="B177"/>
      <c r="C177"/>
      <c r="D177"/>
      <c r="E177"/>
    </row>
    <row r="180" spans="1:5" s="116" customFormat="1" ht="12.75">
      <c r="A180"/>
      <c r="B180"/>
      <c r="C180"/>
      <c r="D180"/>
      <c r="E180"/>
    </row>
    <row r="189" ht="9" customHeight="1"/>
  </sheetData>
  <sheetProtection/>
  <mergeCells count="8">
    <mergeCell ref="A116:E116"/>
    <mergeCell ref="A117:E117"/>
    <mergeCell ref="A3:E3"/>
    <mergeCell ref="A4:E4"/>
    <mergeCell ref="A58:E58"/>
    <mergeCell ref="A61:E61"/>
    <mergeCell ref="A62:E62"/>
    <mergeCell ref="A113:E11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27" sqref="A1:E27"/>
    </sheetView>
  </sheetViews>
  <sheetFormatPr defaultColWidth="9.140625" defaultRowHeight="12.75"/>
  <cols>
    <col min="1" max="1" width="38.00390625" style="0" customWidth="1"/>
    <col min="2" max="3" width="11.421875" style="0" customWidth="1"/>
    <col min="4" max="4" width="10.8515625" style="0" customWidth="1"/>
    <col min="5" max="5" width="10.421875" style="0" customWidth="1"/>
  </cols>
  <sheetData>
    <row r="2" spans="1:5" ht="12.75">
      <c r="A2" s="2183"/>
      <c r="B2" s="2177"/>
      <c r="D2" s="2183" t="s">
        <v>716</v>
      </c>
      <c r="E2" s="2177"/>
    </row>
    <row r="3" spans="1:5" ht="12.75">
      <c r="A3" s="156"/>
      <c r="B3" s="10"/>
      <c r="D3" s="156"/>
      <c r="E3" s="10"/>
    </row>
    <row r="4" spans="1:5" ht="15.75">
      <c r="A4" s="2184" t="s">
        <v>717</v>
      </c>
      <c r="B4" s="2147"/>
      <c r="C4" s="2147"/>
      <c r="D4" s="2147"/>
      <c r="E4" s="2147"/>
    </row>
    <row r="5" spans="1:5" ht="15.75">
      <c r="A5" s="2184" t="s">
        <v>437</v>
      </c>
      <c r="B5" s="2147"/>
      <c r="C5" s="2147"/>
      <c r="D5" s="2147"/>
      <c r="E5" s="2147"/>
    </row>
    <row r="6" spans="1:2" ht="15.75">
      <c r="A6" s="118"/>
      <c r="B6" s="118"/>
    </row>
    <row r="7" spans="2:4" ht="13.5" thickBot="1">
      <c r="B7" s="119"/>
      <c r="D7" s="119" t="s">
        <v>313</v>
      </c>
    </row>
    <row r="8" spans="1:5" ht="31.5" customHeight="1" thickBot="1">
      <c r="A8" s="1047" t="s">
        <v>718</v>
      </c>
      <c r="B8" s="568" t="s">
        <v>228</v>
      </c>
      <c r="C8" s="568" t="s">
        <v>229</v>
      </c>
      <c r="D8" s="568" t="s">
        <v>204</v>
      </c>
      <c r="E8" s="568" t="s">
        <v>260</v>
      </c>
    </row>
    <row r="9" spans="1:5" ht="15.75">
      <c r="A9" s="1145" t="s">
        <v>721</v>
      </c>
      <c r="B9" s="1146"/>
      <c r="C9" s="785"/>
      <c r="D9" s="617"/>
      <c r="E9" s="785"/>
    </row>
    <row r="10" spans="1:5" ht="15.75">
      <c r="A10" s="1147" t="s">
        <v>986</v>
      </c>
      <c r="B10" s="1148">
        <v>18000</v>
      </c>
      <c r="C10" s="1013">
        <v>3759</v>
      </c>
      <c r="D10" s="1162">
        <v>0</v>
      </c>
      <c r="E10" s="1163">
        <f>D10/C10</f>
        <v>0</v>
      </c>
    </row>
    <row r="11" spans="1:5" ht="15.75">
      <c r="A11" s="1149" t="s">
        <v>903</v>
      </c>
      <c r="B11" s="1150">
        <v>1000</v>
      </c>
      <c r="C11" s="1013">
        <v>441</v>
      </c>
      <c r="D11" s="1162">
        <v>0</v>
      </c>
      <c r="E11" s="1163">
        <f>D11/C11</f>
        <v>0</v>
      </c>
    </row>
    <row r="12" spans="1:5" ht="15" customHeight="1">
      <c r="A12" s="1149" t="s">
        <v>1061</v>
      </c>
      <c r="B12" s="1151">
        <v>20000</v>
      </c>
      <c r="C12" s="1013">
        <v>20000</v>
      </c>
      <c r="D12" s="1162">
        <v>0</v>
      </c>
      <c r="E12" s="1163">
        <f>D12/C12</f>
        <v>0</v>
      </c>
    </row>
    <row r="13" spans="1:5" ht="15" customHeight="1">
      <c r="A13" s="1563" t="s">
        <v>1062</v>
      </c>
      <c r="B13" s="1151">
        <v>19000</v>
      </c>
      <c r="C13" s="1016">
        <v>13271</v>
      </c>
      <c r="D13" s="1159">
        <v>0</v>
      </c>
      <c r="E13" s="1163">
        <f>D13/C13</f>
        <v>0</v>
      </c>
    </row>
    <row r="14" spans="1:5" ht="15" customHeight="1">
      <c r="A14" s="1563" t="s">
        <v>1063</v>
      </c>
      <c r="B14" s="1151">
        <v>13000</v>
      </c>
      <c r="C14" s="1016">
        <v>13000</v>
      </c>
      <c r="D14" s="1159">
        <v>0</v>
      </c>
      <c r="E14" s="1163">
        <f>D14/C14</f>
        <v>0</v>
      </c>
    </row>
    <row r="15" spans="1:5" ht="16.5" thickBot="1">
      <c r="A15" s="1152"/>
      <c r="B15" s="1151"/>
      <c r="C15" s="1016"/>
      <c r="D15" s="1159"/>
      <c r="E15" s="564"/>
    </row>
    <row r="16" spans="1:5" ht="26.25" customHeight="1" thickBot="1">
      <c r="A16" s="1153" t="s">
        <v>722</v>
      </c>
      <c r="B16" s="1154">
        <f>SUM(B10:B15)</f>
        <v>71000</v>
      </c>
      <c r="C16" s="1155">
        <f>SUM(C10:C14)</f>
        <v>50471</v>
      </c>
      <c r="D16" s="1155">
        <f>SUM(D10:D14)</f>
        <v>0</v>
      </c>
      <c r="E16" s="1168">
        <f>D16/C16</f>
        <v>0</v>
      </c>
    </row>
    <row r="17" spans="1:5" ht="15.75">
      <c r="A17" s="1147"/>
      <c r="B17" s="1156"/>
      <c r="C17" s="1164"/>
      <c r="D17" s="1165"/>
      <c r="E17" s="1166"/>
    </row>
    <row r="18" spans="1:5" ht="15.75">
      <c r="A18" s="1157" t="s">
        <v>723</v>
      </c>
      <c r="B18" s="1158"/>
      <c r="C18" s="1013"/>
      <c r="D18" s="1162"/>
      <c r="E18" s="563"/>
    </row>
    <row r="19" spans="1:5" ht="21" customHeight="1">
      <c r="A19" s="1564" t="s">
        <v>1064</v>
      </c>
      <c r="B19" s="1565">
        <v>3885</v>
      </c>
      <c r="C19" s="1013">
        <v>0</v>
      </c>
      <c r="D19" s="1162">
        <v>0</v>
      </c>
      <c r="E19" s="1167">
        <v>0</v>
      </c>
    </row>
    <row r="20" spans="1:5" ht="30" customHeight="1">
      <c r="A20" s="1564" t="s">
        <v>1065</v>
      </c>
      <c r="B20" s="1565">
        <v>25000</v>
      </c>
      <c r="C20" s="1016">
        <v>0</v>
      </c>
      <c r="D20" s="1159">
        <v>0</v>
      </c>
      <c r="E20" s="1167">
        <v>0</v>
      </c>
    </row>
    <row r="21" spans="1:5" ht="21" customHeight="1">
      <c r="A21" s="1564" t="s">
        <v>1066</v>
      </c>
      <c r="B21" s="1565">
        <v>17229</v>
      </c>
      <c r="C21" s="1016">
        <v>19415</v>
      </c>
      <c r="D21" s="1159">
        <v>0</v>
      </c>
      <c r="E21" s="1167">
        <f>D21/C21</f>
        <v>0</v>
      </c>
    </row>
    <row r="22" spans="1:5" ht="32.25" thickBot="1">
      <c r="A22" s="1564" t="s">
        <v>1067</v>
      </c>
      <c r="B22" s="1565">
        <v>140000</v>
      </c>
      <c r="C22" s="1016">
        <v>15875</v>
      </c>
      <c r="D22" s="1159">
        <v>0</v>
      </c>
      <c r="E22" s="1167">
        <f>D22/C22</f>
        <v>0</v>
      </c>
    </row>
    <row r="23" spans="1:5" ht="16.5" thickBot="1">
      <c r="A23" s="1153" t="s">
        <v>724</v>
      </c>
      <c r="B23" s="1160">
        <f>SUM(B19:B22)</f>
        <v>186114</v>
      </c>
      <c r="C23" s="1161">
        <f>SUM(C19:C22)</f>
        <v>35290</v>
      </c>
      <c r="D23" s="1161">
        <f>SUM(D19:D22)</f>
        <v>0</v>
      </c>
      <c r="E23" s="1168">
        <f>D23/C23</f>
        <v>0</v>
      </c>
    </row>
    <row r="24" spans="1:5" ht="16.5" thickBot="1">
      <c r="A24" s="1153"/>
      <c r="B24" s="1160"/>
      <c r="C24" s="1169"/>
      <c r="D24" s="1170"/>
      <c r="E24" s="1171"/>
    </row>
    <row r="25" spans="1:5" ht="16.5" thickBot="1">
      <c r="A25" s="1153" t="s">
        <v>725</v>
      </c>
      <c r="B25" s="1160">
        <f>B16+B23</f>
        <v>257114</v>
      </c>
      <c r="C25" s="1161">
        <f>C16+C23</f>
        <v>85761</v>
      </c>
      <c r="D25" s="1161">
        <f>D16+D23</f>
        <v>0</v>
      </c>
      <c r="E25" s="1168">
        <f>D25/C25</f>
        <v>0</v>
      </c>
    </row>
  </sheetData>
  <sheetProtection/>
  <mergeCells count="4">
    <mergeCell ref="A2:B2"/>
    <mergeCell ref="D2:E2"/>
    <mergeCell ref="A4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5" sqref="A1:D25"/>
    </sheetView>
  </sheetViews>
  <sheetFormatPr defaultColWidth="9.140625" defaultRowHeight="12.75"/>
  <cols>
    <col min="1" max="1" width="41.140625" style="0" customWidth="1"/>
    <col min="2" max="2" width="14.00390625" style="0" customWidth="1"/>
    <col min="3" max="3" width="13.421875" style="0" customWidth="1"/>
    <col min="4" max="4" width="15.140625" style="0" customWidth="1"/>
  </cols>
  <sheetData>
    <row r="1" spans="2:3" ht="12.75">
      <c r="B1" s="119"/>
      <c r="C1" s="119" t="s">
        <v>726</v>
      </c>
    </row>
    <row r="2" spans="2:3" ht="12.75">
      <c r="B2" s="119"/>
      <c r="C2" s="119"/>
    </row>
    <row r="4" spans="1:4" ht="15.75">
      <c r="A4" s="2184" t="s">
        <v>727</v>
      </c>
      <c r="B4" s="2184"/>
      <c r="C4" s="2063"/>
      <c r="D4" s="2063"/>
    </row>
    <row r="5" spans="1:2" ht="15.75">
      <c r="A5" s="118"/>
      <c r="B5" s="118"/>
    </row>
    <row r="6" spans="1:2" ht="15.75">
      <c r="A6" s="118"/>
      <c r="B6" s="118"/>
    </row>
    <row r="7" ht="13.5" thickBot="1"/>
    <row r="8" spans="1:4" ht="41.25" customHeight="1" thickBot="1">
      <c r="A8" s="562" t="s">
        <v>728</v>
      </c>
      <c r="B8" s="566" t="s">
        <v>1021</v>
      </c>
      <c r="C8" s="568" t="s">
        <v>1453</v>
      </c>
      <c r="D8" s="566" t="s">
        <v>1454</v>
      </c>
    </row>
    <row r="9" spans="1:4" ht="15.75">
      <c r="A9" s="563" t="s">
        <v>729</v>
      </c>
      <c r="B9" s="569">
        <v>68</v>
      </c>
      <c r="C9" s="1177">
        <v>68</v>
      </c>
      <c r="D9" s="1190">
        <v>68</v>
      </c>
    </row>
    <row r="10" spans="1:4" ht="15.75">
      <c r="A10" s="563" t="s">
        <v>730</v>
      </c>
      <c r="B10" s="570">
        <v>51</v>
      </c>
      <c r="C10" s="1178">
        <v>51</v>
      </c>
      <c r="D10" s="1191">
        <v>51</v>
      </c>
    </row>
    <row r="11" spans="1:4" ht="15.75">
      <c r="A11" s="563" t="s">
        <v>712</v>
      </c>
      <c r="B11" s="570">
        <v>77</v>
      </c>
      <c r="C11" s="1178">
        <v>77</v>
      </c>
      <c r="D11" s="1191">
        <v>77</v>
      </c>
    </row>
    <row r="12" spans="1:4" ht="15.75">
      <c r="A12" s="563" t="s">
        <v>711</v>
      </c>
      <c r="B12" s="570">
        <v>50</v>
      </c>
      <c r="C12" s="1178">
        <v>50</v>
      </c>
      <c r="D12" s="1191">
        <v>50</v>
      </c>
    </row>
    <row r="13" spans="1:4" ht="15.75">
      <c r="A13" s="563" t="s">
        <v>376</v>
      </c>
      <c r="B13" s="570">
        <v>82</v>
      </c>
      <c r="C13" s="1178">
        <v>82</v>
      </c>
      <c r="D13" s="1191">
        <v>72</v>
      </c>
    </row>
    <row r="14" spans="1:4" ht="15.75">
      <c r="A14" s="563" t="s">
        <v>731</v>
      </c>
      <c r="B14" s="570">
        <v>150</v>
      </c>
      <c r="C14" s="1178">
        <v>150</v>
      </c>
      <c r="D14" s="1191">
        <v>187</v>
      </c>
    </row>
    <row r="15" spans="1:4" ht="15.75">
      <c r="A15" s="563" t="s">
        <v>732</v>
      </c>
      <c r="B15" s="570">
        <v>81</v>
      </c>
      <c r="C15" s="1178">
        <v>79</v>
      </c>
      <c r="D15" s="1191">
        <v>78</v>
      </c>
    </row>
    <row r="16" spans="1:4" ht="15.75">
      <c r="A16" s="563" t="s">
        <v>733</v>
      </c>
      <c r="B16" s="570">
        <v>1</v>
      </c>
      <c r="C16" s="1178">
        <v>1</v>
      </c>
      <c r="D16" s="1191">
        <v>1</v>
      </c>
    </row>
    <row r="17" spans="1:4" ht="15.75">
      <c r="A17" s="563" t="s">
        <v>441</v>
      </c>
      <c r="B17" s="570">
        <v>59.5</v>
      </c>
      <c r="C17" s="1178">
        <v>63.5</v>
      </c>
      <c r="D17" s="1191">
        <v>64</v>
      </c>
    </row>
    <row r="18" spans="1:4" ht="15.75">
      <c r="A18" s="563" t="s">
        <v>1362</v>
      </c>
      <c r="B18" s="570">
        <v>63</v>
      </c>
      <c r="C18" s="1178">
        <v>63</v>
      </c>
      <c r="D18" s="1191">
        <v>84</v>
      </c>
    </row>
    <row r="19" spans="1:4" ht="15.75">
      <c r="A19" s="563" t="s">
        <v>365</v>
      </c>
      <c r="B19" s="570">
        <v>144.2</v>
      </c>
      <c r="C19" s="1178">
        <v>143.2</v>
      </c>
      <c r="D19" s="1191">
        <v>148</v>
      </c>
    </row>
    <row r="20" spans="1:4" ht="15.75">
      <c r="A20" s="563" t="s">
        <v>366</v>
      </c>
      <c r="B20" s="570">
        <v>6.8</v>
      </c>
      <c r="C20" s="1178">
        <v>6.8</v>
      </c>
      <c r="D20" s="1191">
        <v>0</v>
      </c>
    </row>
    <row r="21" spans="1:4" ht="15.75">
      <c r="A21" s="563" t="s">
        <v>734</v>
      </c>
      <c r="B21" s="570">
        <v>21</v>
      </c>
      <c r="C21" s="1178">
        <v>21</v>
      </c>
      <c r="D21" s="1191">
        <v>0</v>
      </c>
    </row>
    <row r="22" spans="1:6" ht="16.5" thickBot="1">
      <c r="A22" s="564" t="s">
        <v>735</v>
      </c>
      <c r="B22" s="571">
        <v>2</v>
      </c>
      <c r="C22" s="1179">
        <v>2</v>
      </c>
      <c r="D22" s="1192">
        <v>0</v>
      </c>
      <c r="E22" s="1401"/>
      <c r="F22" s="1401"/>
    </row>
    <row r="23" spans="1:5" ht="16.5" thickBot="1">
      <c r="A23" s="565" t="s">
        <v>736</v>
      </c>
      <c r="B23" s="567">
        <f>SUM(B9:B22)</f>
        <v>856.5</v>
      </c>
      <c r="C23" s="1180">
        <f>SUM(C9:C22)</f>
        <v>857.5</v>
      </c>
      <c r="D23" s="1180">
        <f>SUM(D9:D22)</f>
        <v>880</v>
      </c>
      <c r="E23" s="1401"/>
    </row>
    <row r="24" spans="1:2" ht="12.75">
      <c r="A24" s="170"/>
      <c r="B24" s="170"/>
    </row>
  </sheetData>
  <sheetProtection/>
  <mergeCells count="1"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4"/>
  <sheetViews>
    <sheetView zoomScalePageLayoutView="0" workbookViewId="0" topLeftCell="A67">
      <selection activeCell="A154" sqref="A1:E154"/>
    </sheetView>
  </sheetViews>
  <sheetFormatPr defaultColWidth="9.140625" defaultRowHeight="12.75"/>
  <cols>
    <col min="1" max="1" width="29.57421875" style="0" customWidth="1"/>
    <col min="2" max="2" width="13.28125" style="0" customWidth="1"/>
    <col min="3" max="3" width="12.8515625" style="0" customWidth="1"/>
    <col min="4" max="4" width="13.7109375" style="0" customWidth="1"/>
    <col min="5" max="5" width="12.57421875" style="0" customWidth="1"/>
  </cols>
  <sheetData>
    <row r="1" spans="1:5" ht="15">
      <c r="A1" s="170"/>
      <c r="B1" s="170"/>
      <c r="C1" s="170"/>
      <c r="D1" s="405" t="s">
        <v>342</v>
      </c>
      <c r="E1" s="170"/>
    </row>
    <row r="2" spans="1:5" ht="15.75">
      <c r="A2" s="2064" t="s">
        <v>1381</v>
      </c>
      <c r="B2" s="2065"/>
      <c r="C2" s="2065"/>
      <c r="D2" s="2065"/>
      <c r="E2" s="2065"/>
    </row>
    <row r="3" spans="1:5" ht="6.75" customHeight="1">
      <c r="A3" s="761"/>
      <c r="B3" s="762"/>
      <c r="C3" s="762"/>
      <c r="D3" s="762"/>
      <c r="E3" s="170"/>
    </row>
    <row r="4" spans="1:5" ht="16.5" thickBot="1">
      <c r="A4" s="740"/>
      <c r="B4" s="759"/>
      <c r="C4" s="170"/>
      <c r="D4" s="406" t="s">
        <v>313</v>
      </c>
      <c r="E4" s="170"/>
    </row>
    <row r="5" spans="1:5" ht="13.5" thickBot="1">
      <c r="A5" s="2073" t="s">
        <v>405</v>
      </c>
      <c r="B5" s="2070" t="s">
        <v>146</v>
      </c>
      <c r="C5" s="2071"/>
      <c r="D5" s="2071"/>
      <c r="E5" s="2072"/>
    </row>
    <row r="6" spans="1:5" ht="26.25" customHeight="1" thickBot="1">
      <c r="A6" s="2074"/>
      <c r="B6" s="1092" t="s">
        <v>228</v>
      </c>
      <c r="C6" s="1092" t="s">
        <v>229</v>
      </c>
      <c r="D6" s="1092" t="s">
        <v>204</v>
      </c>
      <c r="E6" s="1092" t="s">
        <v>261</v>
      </c>
    </row>
    <row r="7" spans="1:5" ht="12.75">
      <c r="A7" s="1121" t="s">
        <v>316</v>
      </c>
      <c r="B7" s="781"/>
      <c r="C7" s="617"/>
      <c r="D7" s="180"/>
      <c r="E7" s="582"/>
    </row>
    <row r="8" spans="1:5" ht="12.75">
      <c r="A8" s="225" t="s">
        <v>317</v>
      </c>
      <c r="B8" s="125">
        <f>'1.b.sz.melléklet'!B117</f>
        <v>353289</v>
      </c>
      <c r="C8" s="125">
        <f>'1.b.sz.melléklet'!C117</f>
        <v>391045</v>
      </c>
      <c r="D8" s="125">
        <f>'1.b.sz.melléklet'!D117</f>
        <v>362408</v>
      </c>
      <c r="E8" s="494">
        <f>D8/C8</f>
        <v>0.9267680190259433</v>
      </c>
    </row>
    <row r="9" spans="1:5" ht="12.75">
      <c r="A9" s="355" t="s">
        <v>318</v>
      </c>
      <c r="B9" s="125">
        <f>'1.b.sz.melléklet'!B118</f>
        <v>108991</v>
      </c>
      <c r="C9" s="125">
        <f>'1.b.sz.melléklet'!C118</f>
        <v>114785</v>
      </c>
      <c r="D9" s="125">
        <f>'1.b.sz.melléklet'!D118</f>
        <v>101137</v>
      </c>
      <c r="E9" s="494">
        <f>D9/C9</f>
        <v>0.8810994467918282</v>
      </c>
    </row>
    <row r="10" spans="1:5" ht="12.75">
      <c r="A10" s="355" t="s">
        <v>319</v>
      </c>
      <c r="B10" s="125">
        <f>'1.b.sz.melléklet'!B119</f>
        <v>143830</v>
      </c>
      <c r="C10" s="125">
        <f>'1.b.sz.melléklet'!C119</f>
        <v>183337</v>
      </c>
      <c r="D10" s="125">
        <f>'1.b.sz.melléklet'!D119</f>
        <v>160788</v>
      </c>
      <c r="E10" s="494">
        <f>D10/C10</f>
        <v>0.8770079143871669</v>
      </c>
    </row>
    <row r="11" spans="1:5" ht="12.75">
      <c r="A11" s="787" t="s">
        <v>345</v>
      </c>
      <c r="B11" s="125">
        <f>'1.b.sz.melléklet'!B120</f>
        <v>0</v>
      </c>
      <c r="C11" s="125">
        <f>'1.b.sz.melléklet'!C120</f>
        <v>0</v>
      </c>
      <c r="D11" s="125">
        <f>'1.b.sz.melléklet'!D120</f>
        <v>0</v>
      </c>
      <c r="E11" s="494">
        <v>0</v>
      </c>
    </row>
    <row r="12" spans="1:5" ht="12.75">
      <c r="A12" s="355" t="s">
        <v>320</v>
      </c>
      <c r="B12" s="125">
        <f>'1.b.sz.melléklet'!B121</f>
        <v>0</v>
      </c>
      <c r="C12" s="125">
        <f>'1.b.sz.melléklet'!C121</f>
        <v>0</v>
      </c>
      <c r="D12" s="125">
        <f>'1.b.sz.melléklet'!D121</f>
        <v>0</v>
      </c>
      <c r="E12" s="494">
        <v>0</v>
      </c>
    </row>
    <row r="13" spans="1:5" ht="12.75">
      <c r="A13" s="355" t="s">
        <v>321</v>
      </c>
      <c r="B13" s="125">
        <f>'1.b.sz.melléklet'!B122</f>
        <v>0</v>
      </c>
      <c r="C13" s="125">
        <f>'1.b.sz.melléklet'!C122</f>
        <v>0</v>
      </c>
      <c r="D13" s="125">
        <f>'1.b.sz.melléklet'!D122</f>
        <v>0</v>
      </c>
      <c r="E13" s="494">
        <v>0</v>
      </c>
    </row>
    <row r="14" spans="1:5" ht="13.5" thickBot="1">
      <c r="A14" s="1054" t="s">
        <v>895</v>
      </c>
      <c r="B14" s="447">
        <f>'1.b.sz.melléklet'!B124</f>
        <v>0</v>
      </c>
      <c r="C14" s="447">
        <f>'1.b.sz.melléklet'!C124</f>
        <v>0</v>
      </c>
      <c r="D14" s="447">
        <f>'1.b.sz.melléklet'!D124</f>
        <v>0</v>
      </c>
      <c r="E14" s="494">
        <v>0</v>
      </c>
    </row>
    <row r="15" spans="1:5" ht="18.75" customHeight="1" thickBot="1">
      <c r="A15" s="1125" t="s">
        <v>323</v>
      </c>
      <c r="B15" s="505">
        <f>'1.b.sz.melléklet'!B125</f>
        <v>606110</v>
      </c>
      <c r="C15" s="445">
        <f>'1.b.sz.melléklet'!C125</f>
        <v>689167</v>
      </c>
      <c r="D15" s="653">
        <f>'1.b.sz.melléklet'!D125</f>
        <v>624333</v>
      </c>
      <c r="E15" s="506">
        <f>D15/C15</f>
        <v>0.9059241083801168</v>
      </c>
    </row>
    <row r="16" spans="1:5" s="13" customFormat="1" ht="9" customHeight="1">
      <c r="A16" s="1122"/>
      <c r="B16" s="621"/>
      <c r="C16" s="592"/>
      <c r="D16" s="696"/>
      <c r="E16" s="785"/>
    </row>
    <row r="17" spans="1:5" ht="18" customHeight="1">
      <c r="A17" s="1123" t="s">
        <v>324</v>
      </c>
      <c r="B17" s="491"/>
      <c r="C17" s="127"/>
      <c r="D17" s="799"/>
      <c r="E17" s="787"/>
    </row>
    <row r="18" spans="1:5" ht="12.75">
      <c r="A18" s="355" t="s">
        <v>325</v>
      </c>
      <c r="B18" s="493">
        <f>'1.b.sz.melléklet'!B128</f>
        <v>0</v>
      </c>
      <c r="C18" s="493">
        <f>'1.b.sz.melléklet'!C128</f>
        <v>7118</v>
      </c>
      <c r="D18" s="493">
        <f>'1.b.sz.melléklet'!D128</f>
        <v>6722</v>
      </c>
      <c r="E18" s="494">
        <f>D18/C18</f>
        <v>0.9443663950547907</v>
      </c>
    </row>
    <row r="19" spans="1:5" ht="12.75">
      <c r="A19" s="355" t="s">
        <v>326</v>
      </c>
      <c r="B19" s="493">
        <f>'1.b.sz.melléklet'!B129</f>
        <v>0</v>
      </c>
      <c r="C19" s="493">
        <f>'1.b.sz.melléklet'!C129</f>
        <v>9208</v>
      </c>
      <c r="D19" s="493">
        <f>'1.b.sz.melléklet'!D129</f>
        <v>9026</v>
      </c>
      <c r="E19" s="494">
        <f>D19/C19</f>
        <v>0.9802345786272806</v>
      </c>
    </row>
    <row r="20" spans="1:5" ht="12.75">
      <c r="A20" s="355" t="s">
        <v>327</v>
      </c>
      <c r="B20" s="493">
        <f>'1.b.sz.melléklet'!B130</f>
        <v>0</v>
      </c>
      <c r="C20" s="493">
        <f>'1.b.sz.melléklet'!C130</f>
        <v>0</v>
      </c>
      <c r="D20" s="493">
        <f>'1.b.sz.melléklet'!D130</f>
        <v>0</v>
      </c>
      <c r="E20" s="494">
        <v>0</v>
      </c>
    </row>
    <row r="21" spans="1:5" ht="12" customHeight="1" thickBot="1">
      <c r="A21" s="1124" t="s">
        <v>896</v>
      </c>
      <c r="B21" s="496">
        <f>-B11</f>
        <v>0</v>
      </c>
      <c r="C21" s="496">
        <f>-C11</f>
        <v>0</v>
      </c>
      <c r="D21" s="496">
        <f>-D11</f>
        <v>0</v>
      </c>
      <c r="E21" s="494">
        <v>0</v>
      </c>
    </row>
    <row r="22" spans="1:5" ht="18.75" customHeight="1" thickBot="1">
      <c r="A22" s="1125" t="s">
        <v>148</v>
      </c>
      <c r="B22" s="505">
        <f>'1.b.sz.melléklet'!B133</f>
        <v>0</v>
      </c>
      <c r="C22" s="505">
        <f>'1.b.sz.melléklet'!C133</f>
        <v>16326</v>
      </c>
      <c r="D22" s="505">
        <f>'1.b.sz.melléklet'!D133</f>
        <v>15748</v>
      </c>
      <c r="E22" s="506">
        <f>D22/C22</f>
        <v>0.9645963493813549</v>
      </c>
    </row>
    <row r="23" spans="1:5" ht="8.25" customHeight="1">
      <c r="A23" s="1122"/>
      <c r="B23" s="455"/>
      <c r="C23" s="455"/>
      <c r="D23" s="514"/>
      <c r="E23" s="781"/>
    </row>
    <row r="24" spans="1:5" ht="12.75">
      <c r="A24" s="1122" t="s">
        <v>329</v>
      </c>
      <c r="B24" s="127"/>
      <c r="C24" s="127"/>
      <c r="D24" s="514"/>
      <c r="E24" s="787"/>
    </row>
    <row r="25" spans="1:5" ht="12.75">
      <c r="A25" s="225" t="s">
        <v>330</v>
      </c>
      <c r="B25" s="125">
        <f>'1.b.sz.melléklet'!B136</f>
        <v>0</v>
      </c>
      <c r="C25" s="125">
        <f>'1.b.sz.melléklet'!C136</f>
        <v>0</v>
      </c>
      <c r="D25" s="125">
        <f>'1.b.sz.melléklet'!D136</f>
        <v>0</v>
      </c>
      <c r="E25" s="494">
        <v>0</v>
      </c>
    </row>
    <row r="26" spans="1:5" ht="13.5" thickBot="1">
      <c r="A26" s="1126" t="s">
        <v>331</v>
      </c>
      <c r="B26" s="447">
        <f>'1.b.sz.melléklet'!B137</f>
        <v>0</v>
      </c>
      <c r="C26" s="447">
        <f>'1.b.sz.melléklet'!C137</f>
        <v>0</v>
      </c>
      <c r="D26" s="447">
        <f>'1.b.sz.melléklet'!D137</f>
        <v>0</v>
      </c>
      <c r="E26" s="516">
        <v>0</v>
      </c>
    </row>
    <row r="27" spans="1:5" ht="13.5" thickBot="1">
      <c r="A27" s="1125" t="s">
        <v>150</v>
      </c>
      <c r="B27" s="445">
        <f>B25+B26</f>
        <v>0</v>
      </c>
      <c r="C27" s="445">
        <f>C25+C26</f>
        <v>0</v>
      </c>
      <c r="D27" s="445">
        <f>D25+D26</f>
        <v>0</v>
      </c>
      <c r="E27" s="678">
        <v>0</v>
      </c>
    </row>
    <row r="28" spans="1:5" ht="12.75" customHeight="1">
      <c r="A28" s="1122"/>
      <c r="B28" s="455"/>
      <c r="C28" s="641"/>
      <c r="D28" s="621"/>
      <c r="E28" s="781"/>
    </row>
    <row r="29" spans="1:5" ht="12.75">
      <c r="A29" s="1122" t="s">
        <v>147</v>
      </c>
      <c r="B29" s="127"/>
      <c r="C29" s="497"/>
      <c r="D29" s="621"/>
      <c r="E29" s="787"/>
    </row>
    <row r="30" spans="1:5" ht="12.75">
      <c r="A30" s="225" t="s">
        <v>330</v>
      </c>
      <c r="B30" s="125">
        <f>'1.b.sz.melléklet'!B141</f>
        <v>0</v>
      </c>
      <c r="C30" s="125">
        <f>'1.b.sz.melléklet'!C141</f>
        <v>0</v>
      </c>
      <c r="D30" s="125">
        <f>'1.b.sz.melléklet'!D141</f>
        <v>0</v>
      </c>
      <c r="E30" s="494">
        <v>0</v>
      </c>
    </row>
    <row r="31" spans="1:5" ht="13.5" thickBot="1">
      <c r="A31" s="1126" t="s">
        <v>331</v>
      </c>
      <c r="B31" s="447">
        <f>'1.b.sz.melléklet'!B142</f>
        <v>0</v>
      </c>
      <c r="C31" s="447">
        <f>'1.b.sz.melléklet'!C142</f>
        <v>0</v>
      </c>
      <c r="D31" s="447">
        <f>'1.b.sz.melléklet'!D142</f>
        <v>0</v>
      </c>
      <c r="E31" s="516">
        <v>0</v>
      </c>
    </row>
    <row r="32" spans="1:5" ht="16.5" customHeight="1" thickBot="1">
      <c r="A32" s="1125" t="s">
        <v>354</v>
      </c>
      <c r="B32" s="445">
        <f>'1.b.sz.melléklet'!B143</f>
        <v>0</v>
      </c>
      <c r="C32" s="445">
        <f>'1.b.sz.melléklet'!C143</f>
        <v>0</v>
      </c>
      <c r="D32" s="445">
        <f>'1.b.sz.melléklet'!D143</f>
        <v>0</v>
      </c>
      <c r="E32" s="678">
        <v>0</v>
      </c>
    </row>
    <row r="33" spans="1:5" ht="11.25" customHeight="1">
      <c r="A33" s="1122"/>
      <c r="B33" s="455"/>
      <c r="C33" s="641"/>
      <c r="D33" s="621"/>
      <c r="E33" s="781"/>
    </row>
    <row r="34" spans="1:5" ht="12.75">
      <c r="A34" s="1123" t="s">
        <v>332</v>
      </c>
      <c r="B34" s="127"/>
      <c r="C34" s="497"/>
      <c r="D34" s="491"/>
      <c r="E34" s="787"/>
    </row>
    <row r="35" spans="1:5" ht="12.75">
      <c r="A35" s="355" t="s">
        <v>333</v>
      </c>
      <c r="B35" s="125">
        <f>'1.b.sz.melléklet'!B145</f>
        <v>0</v>
      </c>
      <c r="C35" s="125">
        <f>'1.b.sz.melléklet'!C145</f>
        <v>0</v>
      </c>
      <c r="D35" s="125">
        <f>'1.b.sz.melléklet'!D145</f>
        <v>0</v>
      </c>
      <c r="E35" s="488">
        <v>0</v>
      </c>
    </row>
    <row r="36" spans="1:5" ht="13.5" thickBot="1">
      <c r="A36" s="1126" t="s">
        <v>334</v>
      </c>
      <c r="B36" s="447">
        <f>'1.b.sz.melléklet'!B146</f>
        <v>0</v>
      </c>
      <c r="C36" s="447">
        <f>'1.b.sz.melléklet'!C146</f>
        <v>0</v>
      </c>
      <c r="D36" s="447">
        <f>'1.b.sz.melléklet'!D146</f>
        <v>0</v>
      </c>
      <c r="E36" s="516">
        <v>0</v>
      </c>
    </row>
    <row r="37" spans="1:5" ht="16.5" customHeight="1" thickBot="1">
      <c r="A37" s="1125" t="s">
        <v>335</v>
      </c>
      <c r="B37" s="445">
        <f>'1.b.sz.melléklet'!B147</f>
        <v>0</v>
      </c>
      <c r="C37" s="445">
        <f>'1.b.sz.melléklet'!C147</f>
        <v>0</v>
      </c>
      <c r="D37" s="445">
        <f>'1.b.sz.melléklet'!D147</f>
        <v>0</v>
      </c>
      <c r="E37" s="678">
        <v>0</v>
      </c>
    </row>
    <row r="38" spans="1:5" ht="9.75" customHeight="1">
      <c r="A38" s="1127"/>
      <c r="B38" s="455"/>
      <c r="C38" s="514"/>
      <c r="D38" s="455"/>
      <c r="E38" s="781"/>
    </row>
    <row r="39" spans="1:5" ht="12.75">
      <c r="A39" s="1128" t="s">
        <v>336</v>
      </c>
      <c r="B39" s="127"/>
      <c r="C39" s="497"/>
      <c r="D39" s="127"/>
      <c r="E39" s="787"/>
    </row>
    <row r="40" spans="1:5" ht="12.75">
      <c r="A40" s="240" t="s">
        <v>337</v>
      </c>
      <c r="B40" s="125">
        <f>'1.b.sz.melléklet'!B150</f>
        <v>0</v>
      </c>
      <c r="C40" s="125">
        <f>'1.b.sz.melléklet'!C150</f>
        <v>0</v>
      </c>
      <c r="D40" s="125">
        <f>'1.b.sz.melléklet'!D150</f>
        <v>0</v>
      </c>
      <c r="E40" s="494">
        <v>0</v>
      </c>
    </row>
    <row r="41" spans="1:5" ht="13.5" thickBot="1">
      <c r="A41" s="508" t="s">
        <v>338</v>
      </c>
      <c r="B41" s="447">
        <f>'1.b.sz.melléklet'!B151</f>
        <v>0</v>
      </c>
      <c r="C41" s="447">
        <f>'1.b.sz.melléklet'!C151</f>
        <v>0</v>
      </c>
      <c r="D41" s="447">
        <f>'1.b.sz.melléklet'!D151</f>
        <v>0</v>
      </c>
      <c r="E41" s="516">
        <v>0</v>
      </c>
    </row>
    <row r="42" spans="1:5" ht="15.75" customHeight="1" thickBot="1">
      <c r="A42" s="1125" t="s">
        <v>339</v>
      </c>
      <c r="B42" s="445">
        <f>'1.b.sz.melléklet'!B153</f>
        <v>0</v>
      </c>
      <c r="C42" s="445">
        <f>'1.b.sz.melléklet'!C153</f>
        <v>0</v>
      </c>
      <c r="D42" s="445">
        <f>'1.b.sz.melléklet'!D153</f>
        <v>0</v>
      </c>
      <c r="E42" s="678">
        <v>0</v>
      </c>
    </row>
    <row r="43" spans="1:5" ht="14.25" customHeight="1" thickBot="1">
      <c r="A43" s="1122"/>
      <c r="B43" s="124"/>
      <c r="C43" s="514"/>
      <c r="D43" s="621"/>
      <c r="E43" s="785"/>
    </row>
    <row r="44" spans="1:5" ht="24" customHeight="1" thickBot="1">
      <c r="A44" s="1129" t="s">
        <v>404</v>
      </c>
      <c r="B44" s="445">
        <f>'1.b.sz.melléklet'!B155</f>
        <v>606110</v>
      </c>
      <c r="C44" s="445">
        <f>'1.b.sz.melléklet'!C155</f>
        <v>705493</v>
      </c>
      <c r="D44" s="445">
        <f>'1.b.sz.melléklet'!D155</f>
        <v>640081</v>
      </c>
      <c r="E44" s="506">
        <f>D44/C44</f>
        <v>0.9072818582182955</v>
      </c>
    </row>
    <row r="45" spans="1:5" ht="10.5" customHeight="1">
      <c r="A45" s="1130"/>
      <c r="B45" s="455"/>
      <c r="C45" s="641"/>
      <c r="D45" s="612"/>
      <c r="E45" s="781"/>
    </row>
    <row r="46" spans="1:5" ht="12.75">
      <c r="A46" s="1128" t="s">
        <v>408</v>
      </c>
      <c r="B46" s="127"/>
      <c r="C46" s="787"/>
      <c r="D46" s="642"/>
      <c r="E46" s="785"/>
    </row>
    <row r="47" spans="1:5" s="90" customFormat="1" ht="12.75">
      <c r="A47" s="240" t="s">
        <v>409</v>
      </c>
      <c r="B47" s="127">
        <f>'1.b.sz.melléklet'!B158</f>
        <v>0</v>
      </c>
      <c r="C47" s="127">
        <f>'1.b.sz.melléklet'!C158</f>
        <v>0</v>
      </c>
      <c r="D47" s="127">
        <f>'1.b.sz.melléklet'!D158</f>
        <v>0</v>
      </c>
      <c r="E47" s="494">
        <v>0</v>
      </c>
    </row>
    <row r="48" spans="1:5" s="90" customFormat="1" ht="18.75" customHeight="1" thickBot="1">
      <c r="A48" s="1131" t="s">
        <v>410</v>
      </c>
      <c r="B48" s="450">
        <f>'1.b.sz.melléklet'!B159</f>
        <v>0</v>
      </c>
      <c r="C48" s="450">
        <f>'1.b.sz.melléklet'!C159</f>
        <v>0</v>
      </c>
      <c r="D48" s="450">
        <f>'1.b.sz.melléklet'!D159</f>
        <v>0</v>
      </c>
      <c r="E48" s="516">
        <v>0</v>
      </c>
    </row>
    <row r="49" spans="1:5" ht="13.5" thickBot="1">
      <c r="A49" s="1125" t="s">
        <v>411</v>
      </c>
      <c r="B49" s="445">
        <f>'1.b.sz.melléklet'!B160</f>
        <v>0</v>
      </c>
      <c r="C49" s="445">
        <f>'1.b.sz.melléklet'!C160</f>
        <v>0</v>
      </c>
      <c r="D49" s="445">
        <f>'1.b.sz.melléklet'!D160</f>
        <v>0</v>
      </c>
      <c r="E49" s="678">
        <v>0</v>
      </c>
    </row>
    <row r="50" spans="1:5" ht="9" customHeight="1" thickBot="1">
      <c r="A50" s="1126"/>
      <c r="B50" s="127"/>
      <c r="C50" s="514"/>
      <c r="D50" s="491"/>
      <c r="E50" s="785"/>
    </row>
    <row r="51" spans="1:5" ht="24.75" customHeight="1" thickBot="1">
      <c r="A51" s="1129" t="s">
        <v>360</v>
      </c>
      <c r="B51" s="187">
        <f>'1.b.sz.melléklet'!B162</f>
        <v>606110</v>
      </c>
      <c r="C51" s="187">
        <f>'1.b.sz.melléklet'!C162</f>
        <v>705493</v>
      </c>
      <c r="D51" s="187">
        <f>'1.b.sz.melléklet'!D162</f>
        <v>640081</v>
      </c>
      <c r="E51" s="506">
        <f>D51/C51</f>
        <v>0.9072818582182955</v>
      </c>
    </row>
    <row r="52" spans="1:5" ht="12.75">
      <c r="A52" s="2069">
        <v>2</v>
      </c>
      <c r="B52" s="2069"/>
      <c r="C52" s="2069"/>
      <c r="D52" s="2069"/>
      <c r="E52" s="2069"/>
    </row>
    <row r="53" spans="1:5" ht="15">
      <c r="A53" s="170"/>
      <c r="B53" s="170"/>
      <c r="C53" s="170"/>
      <c r="D53" s="405" t="s">
        <v>342</v>
      </c>
      <c r="E53" s="170"/>
    </row>
    <row r="54" spans="1:5" ht="15.75">
      <c r="A54" s="2064" t="s">
        <v>1382</v>
      </c>
      <c r="B54" s="2065"/>
      <c r="C54" s="2065"/>
      <c r="D54" s="2065"/>
      <c r="E54" s="2065"/>
    </row>
    <row r="55" spans="1:5" ht="6.75" customHeight="1">
      <c r="A55" s="761"/>
      <c r="B55" s="762"/>
      <c r="C55" s="762"/>
      <c r="D55" s="762"/>
      <c r="E55" s="170"/>
    </row>
    <row r="56" spans="1:5" ht="16.5" thickBot="1">
      <c r="A56" s="740"/>
      <c r="B56" s="759"/>
      <c r="C56" s="170"/>
      <c r="D56" s="406" t="s">
        <v>313</v>
      </c>
      <c r="E56" s="170"/>
    </row>
    <row r="57" spans="1:5" ht="13.5" thickBot="1">
      <c r="A57" s="2073" t="s">
        <v>405</v>
      </c>
      <c r="B57" s="2070" t="s">
        <v>202</v>
      </c>
      <c r="C57" s="2071"/>
      <c r="D57" s="2071"/>
      <c r="E57" s="2072"/>
    </row>
    <row r="58" spans="1:5" ht="27" customHeight="1" thickBot="1">
      <c r="A58" s="2075"/>
      <c r="B58" s="407" t="s">
        <v>228</v>
      </c>
      <c r="C58" s="1082" t="s">
        <v>229</v>
      </c>
      <c r="D58" s="407" t="s">
        <v>204</v>
      </c>
      <c r="E58" s="408" t="s">
        <v>261</v>
      </c>
    </row>
    <row r="59" spans="1:5" ht="20.25" customHeight="1">
      <c r="A59" s="1132" t="s">
        <v>316</v>
      </c>
      <c r="B59" s="785"/>
      <c r="C59" s="764"/>
      <c r="D59" s="781"/>
      <c r="E59" s="766"/>
    </row>
    <row r="60" spans="1:5" ht="12.75">
      <c r="A60" s="508" t="s">
        <v>317</v>
      </c>
      <c r="B60" s="125">
        <f>'1.d.sz.melléklet'!B905</f>
        <v>1414498</v>
      </c>
      <c r="C60" s="125">
        <f>'1.d.sz.melléklet'!C905</f>
        <v>1455799</v>
      </c>
      <c r="D60" s="125">
        <f>'1.d.sz.melléklet'!D905</f>
        <v>1365507</v>
      </c>
      <c r="E60" s="494">
        <f aca="true" t="shared" si="0" ref="E60:E67">D60/C60</f>
        <v>0.9379777015920467</v>
      </c>
    </row>
    <row r="61" spans="1:5" ht="12.75">
      <c r="A61" s="240" t="s">
        <v>318</v>
      </c>
      <c r="B61" s="125">
        <f>'1.d.sz.melléklet'!B906</f>
        <v>455170</v>
      </c>
      <c r="C61" s="125">
        <f>'1.d.sz.melléklet'!C906</f>
        <v>459682</v>
      </c>
      <c r="D61" s="125">
        <f>'1.d.sz.melléklet'!D906</f>
        <v>406264</v>
      </c>
      <c r="E61" s="494">
        <f t="shared" si="0"/>
        <v>0.8837935790394229</v>
      </c>
    </row>
    <row r="62" spans="1:5" ht="12.75">
      <c r="A62" s="240" t="s">
        <v>319</v>
      </c>
      <c r="B62" s="125">
        <f>'1.d.sz.melléklet'!B907</f>
        <v>867172</v>
      </c>
      <c r="C62" s="125">
        <f>'1.d.sz.melléklet'!C907</f>
        <v>1041112</v>
      </c>
      <c r="D62" s="125">
        <f>'1.d.sz.melléklet'!D907</f>
        <v>885501</v>
      </c>
      <c r="E62" s="494">
        <f t="shared" si="0"/>
        <v>0.8505338522656544</v>
      </c>
    </row>
    <row r="63" spans="1:5" ht="12.75">
      <c r="A63" s="787" t="s">
        <v>345</v>
      </c>
      <c r="B63" s="125">
        <f>'1.d.sz.melléklet'!B908</f>
        <v>-120152</v>
      </c>
      <c r="C63" s="125">
        <f>'1.d.sz.melléklet'!C908</f>
        <v>-120152</v>
      </c>
      <c r="D63" s="125">
        <f>'1.d.sz.melléklet'!D908</f>
        <v>-102103</v>
      </c>
      <c r="E63" s="494">
        <f t="shared" si="0"/>
        <v>0.8497819428723616</v>
      </c>
    </row>
    <row r="64" spans="1:5" ht="12.75">
      <c r="A64" s="240" t="s">
        <v>320</v>
      </c>
      <c r="B64" s="125">
        <f>'1.d.sz.melléklet'!B909</f>
        <v>358</v>
      </c>
      <c r="C64" s="125">
        <f>'1.d.sz.melléklet'!C909</f>
        <v>4643</v>
      </c>
      <c r="D64" s="125">
        <f>'1.d.sz.melléklet'!D909</f>
        <v>4008</v>
      </c>
      <c r="E64" s="494">
        <f t="shared" si="0"/>
        <v>0.8632349773853112</v>
      </c>
    </row>
    <row r="65" spans="1:5" ht="12.75">
      <c r="A65" s="240" t="s">
        <v>321</v>
      </c>
      <c r="B65" s="125">
        <f>'1.d.sz.melléklet'!B910</f>
        <v>254858</v>
      </c>
      <c r="C65" s="125">
        <f>'1.d.sz.melléklet'!C910</f>
        <v>328626</v>
      </c>
      <c r="D65" s="125">
        <f>'1.d.sz.melléklet'!D910</f>
        <v>320070</v>
      </c>
      <c r="E65" s="494">
        <f t="shared" si="0"/>
        <v>0.9739643241861569</v>
      </c>
    </row>
    <row r="66" spans="1:5" ht="13.5" thickBot="1">
      <c r="A66" s="1133" t="s">
        <v>895</v>
      </c>
      <c r="B66" s="125">
        <f>'1.d.sz.melléklet'!B911</f>
        <v>254858</v>
      </c>
      <c r="C66" s="125">
        <f>'1.d.sz.melléklet'!C911</f>
        <v>328626</v>
      </c>
      <c r="D66" s="125">
        <f>'1.d.sz.melléklet'!D911</f>
        <v>320070</v>
      </c>
      <c r="E66" s="494">
        <f t="shared" si="0"/>
        <v>0.9739643241861569</v>
      </c>
    </row>
    <row r="67" spans="1:5" ht="13.5" thickBot="1">
      <c r="A67" s="1052" t="s">
        <v>323</v>
      </c>
      <c r="B67" s="445">
        <f>B60+B61+B62+B64+B65+B63</f>
        <v>2871904</v>
      </c>
      <c r="C67" s="445">
        <f>C60+C61+C62+C64+C65+C63</f>
        <v>3169710</v>
      </c>
      <c r="D67" s="445">
        <f>D60+D61+D62+D64+D65+D63</f>
        <v>2879247</v>
      </c>
      <c r="E67" s="506">
        <f t="shared" si="0"/>
        <v>0.908362910171593</v>
      </c>
    </row>
    <row r="68" spans="1:5" ht="8.25" customHeight="1">
      <c r="A68" s="1127"/>
      <c r="B68" s="455"/>
      <c r="C68" s="457"/>
      <c r="D68" s="592"/>
      <c r="E68" s="648"/>
    </row>
    <row r="69" spans="1:5" ht="12.75">
      <c r="A69" s="1128" t="s">
        <v>324</v>
      </c>
      <c r="B69" s="127"/>
      <c r="C69" s="497"/>
      <c r="D69" s="787"/>
      <c r="E69" s="799"/>
    </row>
    <row r="70" spans="1:5" ht="12.75">
      <c r="A70" s="240" t="s">
        <v>325</v>
      </c>
      <c r="B70" s="125">
        <f>'1.d.sz.melléklet'!B915</f>
        <v>221837</v>
      </c>
      <c r="C70" s="125">
        <f>'1.d.sz.melléklet'!C915</f>
        <v>371409</v>
      </c>
      <c r="D70" s="125">
        <f>'1.d.sz.melléklet'!D915</f>
        <v>361708</v>
      </c>
      <c r="E70" s="494">
        <f>D70/C70</f>
        <v>0.9738805467826573</v>
      </c>
    </row>
    <row r="71" spans="1:5" ht="12.75">
      <c r="A71" s="240" t="s">
        <v>326</v>
      </c>
      <c r="B71" s="125">
        <f>'1.d.sz.melléklet'!B916</f>
        <v>85588</v>
      </c>
      <c r="C71" s="125">
        <f>'1.d.sz.melléklet'!C916</f>
        <v>44021</v>
      </c>
      <c r="D71" s="125">
        <f>'1.d.sz.melléklet'!D916</f>
        <v>41239</v>
      </c>
      <c r="E71" s="494">
        <f>D71/C71</f>
        <v>0.936802889529997</v>
      </c>
    </row>
    <row r="72" spans="1:5" ht="12.75">
      <c r="A72" s="240" t="s">
        <v>327</v>
      </c>
      <c r="B72" s="125">
        <f>'1.d.sz.melléklet'!B917</f>
        <v>1500</v>
      </c>
      <c r="C72" s="125">
        <f>'1.d.sz.melléklet'!C917</f>
        <v>1750</v>
      </c>
      <c r="D72" s="125">
        <f>'1.d.sz.melléklet'!D917</f>
        <v>1750</v>
      </c>
      <c r="E72" s="494">
        <f>D72/C72</f>
        <v>1</v>
      </c>
    </row>
    <row r="73" spans="1:5" ht="12.75" customHeight="1" thickBot="1">
      <c r="A73" s="1124" t="s">
        <v>896</v>
      </c>
      <c r="B73" s="125">
        <f>'1.d.sz.melléklet'!B918</f>
        <v>120152</v>
      </c>
      <c r="C73" s="125">
        <f>'1.d.sz.melléklet'!C918</f>
        <v>120152</v>
      </c>
      <c r="D73" s="125">
        <f>'1.d.sz.melléklet'!D918</f>
        <v>102103</v>
      </c>
      <c r="E73" s="494">
        <f>D73/C73</f>
        <v>0.8497819428723616</v>
      </c>
    </row>
    <row r="74" spans="1:5" ht="13.5" thickBot="1">
      <c r="A74" s="1052" t="s">
        <v>148</v>
      </c>
      <c r="B74" s="445">
        <f>B72+B71+B70+B73</f>
        <v>429077</v>
      </c>
      <c r="C74" s="445">
        <f>C72+C71+C70+C73</f>
        <v>537332</v>
      </c>
      <c r="D74" s="445">
        <f>D72+D71+D70+D73</f>
        <v>506800</v>
      </c>
      <c r="E74" s="506">
        <f>D74/C74</f>
        <v>0.9431785190533971</v>
      </c>
    </row>
    <row r="75" spans="1:5" ht="8.25" customHeight="1">
      <c r="A75" s="1127"/>
      <c r="B75" s="455"/>
      <c r="C75" s="622"/>
      <c r="D75" s="124"/>
      <c r="E75" s="648"/>
    </row>
    <row r="76" spans="1:5" ht="12.75">
      <c r="A76" s="1127" t="s">
        <v>329</v>
      </c>
      <c r="B76" s="127"/>
      <c r="C76" s="497"/>
      <c r="D76" s="124"/>
      <c r="E76" s="799"/>
    </row>
    <row r="77" spans="1:5" ht="12.75">
      <c r="A77" s="508" t="s">
        <v>330</v>
      </c>
      <c r="B77" s="125">
        <f>'1.d.sz.melléklet'!B923</f>
        <v>33203</v>
      </c>
      <c r="C77" s="125">
        <f>'1.d.sz.melléklet'!C923</f>
        <v>109157</v>
      </c>
      <c r="D77" s="125">
        <f>'1.d.sz.melléklet'!D923</f>
        <v>108157</v>
      </c>
      <c r="E77" s="494">
        <f>D77/C77</f>
        <v>0.990838883443114</v>
      </c>
    </row>
    <row r="78" spans="1:5" ht="13.5" thickBot="1">
      <c r="A78" s="1131" t="s">
        <v>331</v>
      </c>
      <c r="B78" s="125">
        <f>'1.d.sz.melléklet'!B924</f>
        <v>0</v>
      </c>
      <c r="C78" s="125">
        <f>'1.d.sz.melléklet'!C924</f>
        <v>1545</v>
      </c>
      <c r="D78" s="125">
        <f>'1.d.sz.melléklet'!D924</f>
        <v>1545</v>
      </c>
      <c r="E78" s="494">
        <f>D78/C78</f>
        <v>1</v>
      </c>
    </row>
    <row r="79" spans="1:5" ht="18.75" customHeight="1" thickBot="1">
      <c r="A79" s="1052" t="s">
        <v>150</v>
      </c>
      <c r="B79" s="445">
        <f>SUM(B77:B78)</f>
        <v>33203</v>
      </c>
      <c r="C79" s="445">
        <f>SUM(C77:C78)</f>
        <v>110702</v>
      </c>
      <c r="D79" s="445">
        <f>SUM(D77:D78)</f>
        <v>109702</v>
      </c>
      <c r="E79" s="506">
        <f>D79/C79</f>
        <v>0.9909667395349677</v>
      </c>
    </row>
    <row r="80" spans="1:5" ht="14.25" customHeight="1">
      <c r="A80" s="1127"/>
      <c r="B80" s="455"/>
      <c r="C80" s="514"/>
      <c r="D80" s="124"/>
      <c r="E80" s="648"/>
    </row>
    <row r="81" spans="1:5" ht="12.75">
      <c r="A81" s="1127" t="s">
        <v>147</v>
      </c>
      <c r="B81" s="127"/>
      <c r="C81" s="497"/>
      <c r="D81" s="127"/>
      <c r="E81" s="799"/>
    </row>
    <row r="82" spans="1:5" ht="12.75">
      <c r="A82" s="508" t="s">
        <v>330</v>
      </c>
      <c r="B82" s="125">
        <f>'1.d.sz.melléklet'!B928</f>
        <v>169324</v>
      </c>
      <c r="C82" s="125">
        <f>'1.d.sz.melléklet'!C928</f>
        <v>253747</v>
      </c>
      <c r="D82" s="125">
        <f>'1.d.sz.melléklet'!D928</f>
        <v>247811</v>
      </c>
      <c r="E82" s="494">
        <f>D82/C82</f>
        <v>0.9766066199797436</v>
      </c>
    </row>
    <row r="83" spans="1:5" ht="13.5" thickBot="1">
      <c r="A83" s="1131" t="s">
        <v>331</v>
      </c>
      <c r="B83" s="125">
        <f>'1.d.sz.melléklet'!B929</f>
        <v>70276</v>
      </c>
      <c r="C83" s="125">
        <f>'1.d.sz.melléklet'!C929</f>
        <v>74161</v>
      </c>
      <c r="D83" s="125">
        <f>'1.d.sz.melléklet'!D929</f>
        <v>70123</v>
      </c>
      <c r="E83" s="516">
        <f>D83/C83</f>
        <v>0.9455508960235164</v>
      </c>
    </row>
    <row r="84" spans="1:5" ht="17.25" customHeight="1" thickBot="1">
      <c r="A84" s="1052" t="s">
        <v>149</v>
      </c>
      <c r="B84" s="445">
        <f>SUM(B82:B83)</f>
        <v>239600</v>
      </c>
      <c r="C84" s="445">
        <f>SUM(C82:C83)</f>
        <v>327908</v>
      </c>
      <c r="D84" s="445">
        <f>SUM(D82:D83)</f>
        <v>317934</v>
      </c>
      <c r="E84" s="506">
        <f>D84/C84</f>
        <v>0.9695829317979433</v>
      </c>
    </row>
    <row r="85" spans="1:5" ht="9" customHeight="1">
      <c r="A85" s="1127"/>
      <c r="B85" s="455"/>
      <c r="C85" s="514"/>
      <c r="D85" s="124"/>
      <c r="E85" s="648"/>
    </row>
    <row r="86" spans="1:5" ht="12.75">
      <c r="A86" s="1128" t="s">
        <v>332</v>
      </c>
      <c r="B86" s="127"/>
      <c r="C86" s="497"/>
      <c r="D86" s="127"/>
      <c r="E86" s="799"/>
    </row>
    <row r="87" spans="1:5" ht="12.75">
      <c r="A87" s="240" t="s">
        <v>333</v>
      </c>
      <c r="B87" s="125">
        <f>'1.d.sz.melléklet'!B933</f>
        <v>1000</v>
      </c>
      <c r="C87" s="125">
        <f>'1.d.sz.melléklet'!C933</f>
        <v>1000</v>
      </c>
      <c r="D87" s="125">
        <f>'1.d.sz.melléklet'!D933</f>
        <v>505</v>
      </c>
      <c r="E87" s="494">
        <f>D87/C87</f>
        <v>0.505</v>
      </c>
    </row>
    <row r="88" spans="1:5" ht="13.5" thickBot="1">
      <c r="A88" s="1131" t="s">
        <v>334</v>
      </c>
      <c r="B88" s="125">
        <f>'1.d.sz.melléklet'!B934</f>
        <v>5000</v>
      </c>
      <c r="C88" s="125">
        <f>'1.d.sz.melléklet'!C934</f>
        <v>5000</v>
      </c>
      <c r="D88" s="125">
        <f>'1.d.sz.melléklet'!D934</f>
        <v>2350</v>
      </c>
      <c r="E88" s="516">
        <f>D88/C88</f>
        <v>0.47</v>
      </c>
    </row>
    <row r="89" spans="1:5" ht="17.25" customHeight="1" thickBot="1">
      <c r="A89" s="1052" t="s">
        <v>335</v>
      </c>
      <c r="B89" s="445">
        <f>SUM(B87:B88)</f>
        <v>6000</v>
      </c>
      <c r="C89" s="445">
        <f>SUM(C87:C88)</f>
        <v>6000</v>
      </c>
      <c r="D89" s="445">
        <f>SUM(D87:D88)</f>
        <v>2855</v>
      </c>
      <c r="E89" s="506">
        <f>D89/C89</f>
        <v>0.47583333333333333</v>
      </c>
    </row>
    <row r="90" spans="1:5" ht="13.5" customHeight="1">
      <c r="A90" s="1127"/>
      <c r="B90" s="455"/>
      <c r="C90" s="514"/>
      <c r="D90" s="455"/>
      <c r="E90" s="829"/>
    </row>
    <row r="91" spans="1:5" ht="12.75">
      <c r="A91" s="1128" t="s">
        <v>336</v>
      </c>
      <c r="B91" s="127"/>
      <c r="C91" s="497"/>
      <c r="D91" s="127"/>
      <c r="E91" s="799"/>
    </row>
    <row r="92" spans="1:5" ht="12.75">
      <c r="A92" s="240" t="s">
        <v>337</v>
      </c>
      <c r="B92" s="125">
        <f>'1.d.sz.melléklet'!B938</f>
        <v>15000</v>
      </c>
      <c r="C92" s="125">
        <f>'1.d.sz.melléklet'!C938</f>
        <v>2600</v>
      </c>
      <c r="D92" s="125">
        <f>'1.d.sz.melléklet'!D938</f>
        <v>0</v>
      </c>
      <c r="E92" s="494">
        <f>D92/C92</f>
        <v>0</v>
      </c>
    </row>
    <row r="93" spans="1:5" ht="13.5" thickBot="1">
      <c r="A93" s="508" t="s">
        <v>338</v>
      </c>
      <c r="B93" s="125">
        <f>'1.d.sz.melléklet'!B939</f>
        <v>257114</v>
      </c>
      <c r="C93" s="125">
        <f>'1.d.sz.melléklet'!C939</f>
        <v>85761</v>
      </c>
      <c r="D93" s="125">
        <f>'1.d.sz.melléklet'!D939</f>
        <v>0</v>
      </c>
      <c r="E93" s="516">
        <f>D93/C93</f>
        <v>0</v>
      </c>
    </row>
    <row r="94" spans="1:5" ht="13.5" thickBot="1">
      <c r="A94" s="1052" t="s">
        <v>339</v>
      </c>
      <c r="B94" s="445">
        <f>SUM(B92:B93)</f>
        <v>272114</v>
      </c>
      <c r="C94" s="445">
        <f>SUM(C92:C93)</f>
        <v>88361</v>
      </c>
      <c r="D94" s="445">
        <f>SUM(D92:D93)</f>
        <v>0</v>
      </c>
      <c r="E94" s="678">
        <f>D94/C94</f>
        <v>0</v>
      </c>
    </row>
    <row r="95" spans="1:5" ht="13.5" customHeight="1" thickBot="1">
      <c r="A95" s="1127"/>
      <c r="B95" s="124"/>
      <c r="C95" s="514"/>
      <c r="D95" s="124"/>
      <c r="E95" s="648"/>
    </row>
    <row r="96" spans="1:5" ht="26.25" thickBot="1">
      <c r="A96" s="1134" t="s">
        <v>404</v>
      </c>
      <c r="B96" s="445">
        <f>B94+B89+B84+B79+B74+B67</f>
        <v>3851898</v>
      </c>
      <c r="C96" s="445">
        <f>C94+C89+C84+C79+C74+C67</f>
        <v>4240013</v>
      </c>
      <c r="D96" s="445">
        <f>D94+D89+D84+D79+D74+D67</f>
        <v>3816538</v>
      </c>
      <c r="E96" s="506">
        <f>D96/C96</f>
        <v>0.9001241269779126</v>
      </c>
    </row>
    <row r="97" spans="1:5" ht="12.75">
      <c r="A97" s="1128" t="s">
        <v>408</v>
      </c>
      <c r="B97" s="127"/>
      <c r="C97" s="583"/>
      <c r="D97" s="127"/>
      <c r="E97" s="799"/>
    </row>
    <row r="98" spans="1:5" ht="12.75">
      <c r="A98" s="240" t="s">
        <v>409</v>
      </c>
      <c r="B98" s="127">
        <f>'1.d.sz.melléklet'!B945</f>
        <v>0</v>
      </c>
      <c r="C98" s="127">
        <f>'1.d.sz.melléklet'!C945</f>
        <v>0</v>
      </c>
      <c r="D98" s="127">
        <f>'1.d.sz.melléklet'!D945</f>
        <v>0</v>
      </c>
      <c r="E98" s="494">
        <v>0</v>
      </c>
    </row>
    <row r="99" spans="1:5" ht="19.5" customHeight="1" thickBot="1">
      <c r="A99" s="1131" t="s">
        <v>410</v>
      </c>
      <c r="B99" s="127">
        <f>'1.d.sz.melléklet'!B946</f>
        <v>13728</v>
      </c>
      <c r="C99" s="127">
        <f>'1.d.sz.melléklet'!C946</f>
        <v>13729</v>
      </c>
      <c r="D99" s="127">
        <f>'1.d.sz.melléklet'!D946</f>
        <v>13729</v>
      </c>
      <c r="E99" s="516">
        <f>D99/C99</f>
        <v>1</v>
      </c>
    </row>
    <row r="100" spans="1:5" ht="13.5" thickBot="1">
      <c r="A100" s="1052" t="s">
        <v>411</v>
      </c>
      <c r="B100" s="445">
        <f>SUM(B98:B99)</f>
        <v>13728</v>
      </c>
      <c r="C100" s="445">
        <f>SUM(C98:C99)</f>
        <v>13729</v>
      </c>
      <c r="D100" s="445">
        <f>SUM(D98:D99)</f>
        <v>13729</v>
      </c>
      <c r="E100" s="506">
        <f>D100/C100</f>
        <v>1</v>
      </c>
    </row>
    <row r="101" spans="1:5" ht="13.5" thickBot="1">
      <c r="A101" s="1131"/>
      <c r="B101" s="127"/>
      <c r="C101" s="514"/>
      <c r="D101" s="127"/>
      <c r="E101" s="648"/>
    </row>
    <row r="102" spans="1:5" ht="13.5" thickBot="1">
      <c r="A102" s="1134" t="s">
        <v>360</v>
      </c>
      <c r="B102" s="445">
        <f>B96+B100</f>
        <v>3865626</v>
      </c>
      <c r="C102" s="445">
        <f>C96+C100</f>
        <v>4253742</v>
      </c>
      <c r="D102" s="445">
        <f>D96+D100</f>
        <v>3830267</v>
      </c>
      <c r="E102" s="506">
        <f>D102/C102</f>
        <v>0.9004464774779477</v>
      </c>
    </row>
    <row r="103" spans="1:5" ht="14.25" customHeight="1">
      <c r="A103" s="2069">
        <v>3</v>
      </c>
      <c r="B103" s="2069"/>
      <c r="C103" s="2069"/>
      <c r="D103" s="2069"/>
      <c r="E103" s="2069"/>
    </row>
    <row r="104" spans="1:5" ht="12.75" customHeight="1">
      <c r="A104" s="170"/>
      <c r="B104" s="170"/>
      <c r="C104" s="170"/>
      <c r="D104" s="405" t="s">
        <v>342</v>
      </c>
      <c r="E104" s="170"/>
    </row>
    <row r="105" spans="1:5" ht="15.75">
      <c r="A105" s="2064" t="s">
        <v>1382</v>
      </c>
      <c r="B105" s="2065"/>
      <c r="C105" s="2065"/>
      <c r="D105" s="2065"/>
      <c r="E105" s="2065"/>
    </row>
    <row r="106" spans="1:5" ht="4.5" customHeight="1">
      <c r="A106" s="761"/>
      <c r="B106" s="762"/>
      <c r="C106" s="762"/>
      <c r="D106" s="762"/>
      <c r="E106" s="170"/>
    </row>
    <row r="107" spans="1:5" ht="12.75" customHeight="1" thickBot="1">
      <c r="A107" s="740"/>
      <c r="B107" s="759"/>
      <c r="C107" s="170"/>
      <c r="D107" s="406" t="s">
        <v>313</v>
      </c>
      <c r="E107" s="170"/>
    </row>
    <row r="108" spans="1:5" ht="13.5" thickBot="1">
      <c r="A108" s="2073" t="s">
        <v>405</v>
      </c>
      <c r="B108" s="2066" t="s">
        <v>262</v>
      </c>
      <c r="C108" s="2067"/>
      <c r="D108" s="2067"/>
      <c r="E108" s="2068"/>
    </row>
    <row r="109" spans="1:5" ht="30.75" customHeight="1" thickBot="1">
      <c r="A109" s="2075"/>
      <c r="B109" s="407" t="s">
        <v>228</v>
      </c>
      <c r="C109" s="1082" t="s">
        <v>229</v>
      </c>
      <c r="D109" s="1092" t="s">
        <v>204</v>
      </c>
      <c r="E109" s="408" t="s">
        <v>803</v>
      </c>
    </row>
    <row r="110" spans="1:5" ht="21.75" customHeight="1">
      <c r="A110" s="1132" t="s">
        <v>316</v>
      </c>
      <c r="B110" s="781"/>
      <c r="C110" s="764"/>
      <c r="D110" s="781"/>
      <c r="E110" s="766"/>
    </row>
    <row r="111" spans="1:5" ht="15.75" customHeight="1">
      <c r="A111" s="508" t="s">
        <v>317</v>
      </c>
      <c r="B111" s="125">
        <f aca="true" t="shared" si="1" ref="B111:D113">B60+B8</f>
        <v>1767787</v>
      </c>
      <c r="C111" s="125">
        <f t="shared" si="1"/>
        <v>1846844</v>
      </c>
      <c r="D111" s="125">
        <f t="shared" si="1"/>
        <v>1727915</v>
      </c>
      <c r="E111" s="494">
        <f aca="true" t="shared" si="2" ref="E111:E118">D111/C111</f>
        <v>0.9356041982972032</v>
      </c>
    </row>
    <row r="112" spans="1:5" ht="12.75">
      <c r="A112" s="240" t="s">
        <v>318</v>
      </c>
      <c r="B112" s="125">
        <f t="shared" si="1"/>
        <v>564161</v>
      </c>
      <c r="C112" s="125">
        <f t="shared" si="1"/>
        <v>574467</v>
      </c>
      <c r="D112" s="125">
        <f t="shared" si="1"/>
        <v>507401</v>
      </c>
      <c r="E112" s="494">
        <f t="shared" si="2"/>
        <v>0.883255260963641</v>
      </c>
    </row>
    <row r="113" spans="1:5" ht="12.75">
      <c r="A113" s="240" t="s">
        <v>319</v>
      </c>
      <c r="B113" s="125">
        <f t="shared" si="1"/>
        <v>1011002</v>
      </c>
      <c r="C113" s="125">
        <f t="shared" si="1"/>
        <v>1224449</v>
      </c>
      <c r="D113" s="125">
        <f t="shared" si="1"/>
        <v>1046289</v>
      </c>
      <c r="E113" s="494">
        <f t="shared" si="2"/>
        <v>0.8544978190190037</v>
      </c>
    </row>
    <row r="114" spans="1:5" ht="12.75">
      <c r="A114" s="787" t="s">
        <v>345</v>
      </c>
      <c r="B114" s="125">
        <f>B63+B11</f>
        <v>-120152</v>
      </c>
      <c r="C114" s="125">
        <f>C63+C11</f>
        <v>-120152</v>
      </c>
      <c r="D114" s="125">
        <f>D63+D11</f>
        <v>-102103</v>
      </c>
      <c r="E114" s="494">
        <f t="shared" si="2"/>
        <v>0.8497819428723616</v>
      </c>
    </row>
    <row r="115" spans="1:5" ht="12.75">
      <c r="A115" s="240" t="s">
        <v>320</v>
      </c>
      <c r="B115" s="125">
        <f aca="true" t="shared" si="3" ref="B115:D117">B64+B12</f>
        <v>358</v>
      </c>
      <c r="C115" s="125">
        <f t="shared" si="3"/>
        <v>4643</v>
      </c>
      <c r="D115" s="125">
        <f t="shared" si="3"/>
        <v>4008</v>
      </c>
      <c r="E115" s="494">
        <f t="shared" si="2"/>
        <v>0.8632349773853112</v>
      </c>
    </row>
    <row r="116" spans="1:5" ht="12.75">
      <c r="A116" s="240" t="s">
        <v>321</v>
      </c>
      <c r="B116" s="125">
        <f t="shared" si="3"/>
        <v>254858</v>
      </c>
      <c r="C116" s="125">
        <f t="shared" si="3"/>
        <v>328626</v>
      </c>
      <c r="D116" s="125">
        <f t="shared" si="3"/>
        <v>320070</v>
      </c>
      <c r="E116" s="494">
        <f t="shared" si="2"/>
        <v>0.9739643241861569</v>
      </c>
    </row>
    <row r="117" spans="1:5" ht="13.5" thickBot="1">
      <c r="A117" s="1133" t="s">
        <v>895</v>
      </c>
      <c r="B117" s="447">
        <f t="shared" si="3"/>
        <v>254858</v>
      </c>
      <c r="C117" s="447">
        <f t="shared" si="3"/>
        <v>328626</v>
      </c>
      <c r="D117" s="447">
        <f t="shared" si="3"/>
        <v>320070</v>
      </c>
      <c r="E117" s="494">
        <f t="shared" si="2"/>
        <v>0.9739643241861569</v>
      </c>
    </row>
    <row r="118" spans="1:5" ht="13.5" thickBot="1">
      <c r="A118" s="1052" t="s">
        <v>323</v>
      </c>
      <c r="B118" s="445">
        <f>B111+B112+B113+B115+B116+B114</f>
        <v>3478014</v>
      </c>
      <c r="C118" s="445">
        <f>C111+C112+C113+C115+C116+C114</f>
        <v>3858877</v>
      </c>
      <c r="D118" s="445">
        <f>D111+D112+D113+D115+D116+D114</f>
        <v>3503580</v>
      </c>
      <c r="E118" s="506">
        <f t="shared" si="2"/>
        <v>0.9079273581407233</v>
      </c>
    </row>
    <row r="119" spans="1:5" ht="9" customHeight="1">
      <c r="A119" s="1127"/>
      <c r="B119" s="124"/>
      <c r="C119" s="457"/>
      <c r="D119" s="592"/>
      <c r="E119" s="648"/>
    </row>
    <row r="120" spans="1:5" ht="12.75">
      <c r="A120" s="1128" t="s">
        <v>324</v>
      </c>
      <c r="B120" s="127"/>
      <c r="C120" s="497"/>
      <c r="D120" s="787"/>
      <c r="E120" s="799"/>
    </row>
    <row r="121" spans="1:5" ht="12.75">
      <c r="A121" s="240" t="s">
        <v>325</v>
      </c>
      <c r="B121" s="127">
        <f aca="true" t="shared" si="4" ref="B121:D123">B70+B18</f>
        <v>221837</v>
      </c>
      <c r="C121" s="127">
        <f t="shared" si="4"/>
        <v>378527</v>
      </c>
      <c r="D121" s="127">
        <f t="shared" si="4"/>
        <v>368430</v>
      </c>
      <c r="E121" s="494">
        <f>D121/C121</f>
        <v>0.9733255487719502</v>
      </c>
    </row>
    <row r="122" spans="1:5" ht="12.75">
      <c r="A122" s="240" t="s">
        <v>326</v>
      </c>
      <c r="B122" s="125">
        <f t="shared" si="4"/>
        <v>85588</v>
      </c>
      <c r="C122" s="125">
        <f t="shared" si="4"/>
        <v>53229</v>
      </c>
      <c r="D122" s="125">
        <f t="shared" si="4"/>
        <v>50265</v>
      </c>
      <c r="E122" s="494">
        <f>D122/C122</f>
        <v>0.9443160683086288</v>
      </c>
    </row>
    <row r="123" spans="1:5" ht="12.75">
      <c r="A123" s="240" t="s">
        <v>327</v>
      </c>
      <c r="B123" s="125">
        <f t="shared" si="4"/>
        <v>1500</v>
      </c>
      <c r="C123" s="125">
        <f t="shared" si="4"/>
        <v>1750</v>
      </c>
      <c r="D123" s="125">
        <f t="shared" si="4"/>
        <v>1750</v>
      </c>
      <c r="E123" s="494">
        <f>D123/C123</f>
        <v>1</v>
      </c>
    </row>
    <row r="124" spans="1:5" ht="12.75" customHeight="1" thickBot="1">
      <c r="A124" s="1124" t="s">
        <v>896</v>
      </c>
      <c r="B124" s="450">
        <f>-B114</f>
        <v>120152</v>
      </c>
      <c r="C124" s="450">
        <f>-C114</f>
        <v>120152</v>
      </c>
      <c r="D124" s="450">
        <f>-D114</f>
        <v>102103</v>
      </c>
      <c r="E124" s="494">
        <f>D124/C124</f>
        <v>0.8497819428723616</v>
      </c>
    </row>
    <row r="125" spans="1:5" ht="13.5" thickBot="1">
      <c r="A125" s="1052" t="s">
        <v>148</v>
      </c>
      <c r="B125" s="445">
        <f>SUM(B121:B124)</f>
        <v>429077</v>
      </c>
      <c r="C125" s="445">
        <f>SUM(C121:C124)</f>
        <v>553658</v>
      </c>
      <c r="D125" s="445">
        <f>SUM(D121:D124)</f>
        <v>522548</v>
      </c>
      <c r="E125" s="506">
        <f>D125/C125</f>
        <v>0.9438100777013969</v>
      </c>
    </row>
    <row r="126" spans="1:5" ht="9" customHeight="1">
      <c r="A126" s="1127"/>
      <c r="B126" s="455"/>
      <c r="C126" s="622"/>
      <c r="D126" s="124"/>
      <c r="E126" s="648"/>
    </row>
    <row r="127" spans="1:5" ht="12.75">
      <c r="A127" s="1127" t="s">
        <v>329</v>
      </c>
      <c r="B127" s="127"/>
      <c r="C127" s="497"/>
      <c r="D127" s="127"/>
      <c r="E127" s="799"/>
    </row>
    <row r="128" spans="1:5" ht="12.75">
      <c r="A128" s="508" t="s">
        <v>330</v>
      </c>
      <c r="B128" s="127">
        <f aca="true" t="shared" si="5" ref="B128:D129">B77+B25</f>
        <v>33203</v>
      </c>
      <c r="C128" s="127">
        <f t="shared" si="5"/>
        <v>109157</v>
      </c>
      <c r="D128" s="127">
        <f t="shared" si="5"/>
        <v>108157</v>
      </c>
      <c r="E128" s="494">
        <f>D128/C128</f>
        <v>0.990838883443114</v>
      </c>
    </row>
    <row r="129" spans="1:5" ht="13.5" thickBot="1">
      <c r="A129" s="1131" t="s">
        <v>331</v>
      </c>
      <c r="B129" s="450">
        <f t="shared" si="5"/>
        <v>0</v>
      </c>
      <c r="C129" s="450">
        <f t="shared" si="5"/>
        <v>1545</v>
      </c>
      <c r="D129" s="450">
        <f t="shared" si="5"/>
        <v>1545</v>
      </c>
      <c r="E129" s="494">
        <f>D129/C129</f>
        <v>1</v>
      </c>
    </row>
    <row r="130" spans="1:5" ht="19.5" customHeight="1" thickBot="1">
      <c r="A130" s="1052" t="s">
        <v>150</v>
      </c>
      <c r="B130" s="445">
        <f>SUM(B128:B129)</f>
        <v>33203</v>
      </c>
      <c r="C130" s="445">
        <f>C79+C27</f>
        <v>110702</v>
      </c>
      <c r="D130" s="445">
        <f>D79+D27</f>
        <v>109702</v>
      </c>
      <c r="E130" s="506">
        <f>D130/C130</f>
        <v>0.9909667395349677</v>
      </c>
    </row>
    <row r="131" spans="1:5" ht="9" customHeight="1">
      <c r="A131" s="1127"/>
      <c r="B131" s="455"/>
      <c r="C131" s="514"/>
      <c r="D131" s="124"/>
      <c r="E131" s="648"/>
    </row>
    <row r="132" spans="1:5" ht="12.75">
      <c r="A132" s="1127" t="s">
        <v>147</v>
      </c>
      <c r="B132" s="127"/>
      <c r="C132" s="497"/>
      <c r="D132" s="127"/>
      <c r="E132" s="799"/>
    </row>
    <row r="133" spans="1:5" ht="12.75">
      <c r="A133" s="508" t="s">
        <v>330</v>
      </c>
      <c r="B133" s="127">
        <f aca="true" t="shared" si="6" ref="B133:D135">B82+B30</f>
        <v>169324</v>
      </c>
      <c r="C133" s="127">
        <f t="shared" si="6"/>
        <v>253747</v>
      </c>
      <c r="D133" s="127">
        <f t="shared" si="6"/>
        <v>247811</v>
      </c>
      <c r="E133" s="494">
        <f>D133/C133</f>
        <v>0.9766066199797436</v>
      </c>
    </row>
    <row r="134" spans="1:5" ht="13.5" thickBot="1">
      <c r="A134" s="1131" t="s">
        <v>331</v>
      </c>
      <c r="B134" s="450">
        <f t="shared" si="6"/>
        <v>70276</v>
      </c>
      <c r="C134" s="450">
        <f t="shared" si="6"/>
        <v>74161</v>
      </c>
      <c r="D134" s="450">
        <f t="shared" si="6"/>
        <v>70123</v>
      </c>
      <c r="E134" s="516">
        <f>D134/C134</f>
        <v>0.9455508960235164</v>
      </c>
    </row>
    <row r="135" spans="1:5" ht="13.5" thickBot="1">
      <c r="A135" s="1052" t="s">
        <v>149</v>
      </c>
      <c r="B135" s="445">
        <f t="shared" si="6"/>
        <v>239600</v>
      </c>
      <c r="C135" s="445">
        <f t="shared" si="6"/>
        <v>327908</v>
      </c>
      <c r="D135" s="445">
        <f t="shared" si="6"/>
        <v>317934</v>
      </c>
      <c r="E135" s="506">
        <f>D135/C135</f>
        <v>0.9695829317979433</v>
      </c>
    </row>
    <row r="136" spans="1:5" ht="9.75" customHeight="1">
      <c r="A136" s="1127"/>
      <c r="B136" s="455"/>
      <c r="C136" s="514"/>
      <c r="D136" s="124"/>
      <c r="E136" s="648"/>
    </row>
    <row r="137" spans="1:5" ht="12.75">
      <c r="A137" s="1128" t="s">
        <v>332</v>
      </c>
      <c r="B137" s="127"/>
      <c r="C137" s="497"/>
      <c r="D137" s="127"/>
      <c r="E137" s="799"/>
    </row>
    <row r="138" spans="1:5" ht="12.75">
      <c r="A138" s="240" t="s">
        <v>333</v>
      </c>
      <c r="B138" s="127">
        <f aca="true" t="shared" si="7" ref="B138:D140">B87+B35</f>
        <v>1000</v>
      </c>
      <c r="C138" s="127">
        <f t="shared" si="7"/>
        <v>1000</v>
      </c>
      <c r="D138" s="127">
        <f t="shared" si="7"/>
        <v>505</v>
      </c>
      <c r="E138" s="494">
        <f>D138/C138</f>
        <v>0.505</v>
      </c>
    </row>
    <row r="139" spans="1:5" ht="13.5" thickBot="1">
      <c r="A139" s="1131" t="s">
        <v>334</v>
      </c>
      <c r="B139" s="447">
        <f t="shared" si="7"/>
        <v>5000</v>
      </c>
      <c r="C139" s="447">
        <f t="shared" si="7"/>
        <v>5000</v>
      </c>
      <c r="D139" s="447">
        <f t="shared" si="7"/>
        <v>2350</v>
      </c>
      <c r="E139" s="516">
        <f>D139/C139</f>
        <v>0.47</v>
      </c>
    </row>
    <row r="140" spans="1:5" ht="16.5" customHeight="1" thickBot="1">
      <c r="A140" s="1052" t="s">
        <v>335</v>
      </c>
      <c r="B140" s="445">
        <f t="shared" si="7"/>
        <v>6000</v>
      </c>
      <c r="C140" s="445">
        <f t="shared" si="7"/>
        <v>6000</v>
      </c>
      <c r="D140" s="445">
        <f t="shared" si="7"/>
        <v>2855</v>
      </c>
      <c r="E140" s="506">
        <f>D140/C140</f>
        <v>0.47583333333333333</v>
      </c>
    </row>
    <row r="141" spans="1:5" ht="9" customHeight="1">
      <c r="A141" s="1127"/>
      <c r="B141" s="455"/>
      <c r="C141" s="514"/>
      <c r="D141" s="455"/>
      <c r="E141" s="829"/>
    </row>
    <row r="142" spans="1:5" ht="12.75">
      <c r="A142" s="1128" t="s">
        <v>336</v>
      </c>
      <c r="B142" s="127"/>
      <c r="C142" s="497"/>
      <c r="D142" s="127"/>
      <c r="E142" s="799"/>
    </row>
    <row r="143" spans="1:5" ht="12.75">
      <c r="A143" s="240" t="s">
        <v>337</v>
      </c>
      <c r="B143" s="127">
        <f aca="true" t="shared" si="8" ref="B143:D145">B92+B40</f>
        <v>15000</v>
      </c>
      <c r="C143" s="127">
        <f t="shared" si="8"/>
        <v>2600</v>
      </c>
      <c r="D143" s="127">
        <f t="shared" si="8"/>
        <v>0</v>
      </c>
      <c r="E143" s="494">
        <f>D143/C143</f>
        <v>0</v>
      </c>
    </row>
    <row r="144" spans="1:5" ht="13.5" thickBot="1">
      <c r="A144" s="508" t="s">
        <v>338</v>
      </c>
      <c r="B144" s="447">
        <f t="shared" si="8"/>
        <v>257114</v>
      </c>
      <c r="C144" s="447">
        <f t="shared" si="8"/>
        <v>85761</v>
      </c>
      <c r="D144" s="447">
        <f t="shared" si="8"/>
        <v>0</v>
      </c>
      <c r="E144" s="516">
        <f>D144/C144</f>
        <v>0</v>
      </c>
    </row>
    <row r="145" spans="1:5" ht="18" customHeight="1" thickBot="1">
      <c r="A145" s="1052" t="s">
        <v>339</v>
      </c>
      <c r="B145" s="445">
        <f t="shared" si="8"/>
        <v>272114</v>
      </c>
      <c r="C145" s="445">
        <f t="shared" si="8"/>
        <v>88361</v>
      </c>
      <c r="D145" s="445">
        <f t="shared" si="8"/>
        <v>0</v>
      </c>
      <c r="E145" s="506">
        <f>D145/C145</f>
        <v>0</v>
      </c>
    </row>
    <row r="146" spans="1:5" ht="10.5" customHeight="1" thickBot="1">
      <c r="A146" s="1127"/>
      <c r="B146" s="124"/>
      <c r="C146" s="514"/>
      <c r="D146" s="124"/>
      <c r="E146" s="648"/>
    </row>
    <row r="147" spans="1:5" ht="26.25" thickBot="1">
      <c r="A147" s="1134" t="s">
        <v>404</v>
      </c>
      <c r="B147" s="445">
        <f>B96+B44</f>
        <v>4458008</v>
      </c>
      <c r="C147" s="445">
        <f>C96+C44</f>
        <v>4945506</v>
      </c>
      <c r="D147" s="445">
        <f>D96+D44</f>
        <v>4456619</v>
      </c>
      <c r="E147" s="506">
        <f>D147/C147</f>
        <v>0.9011452013201481</v>
      </c>
    </row>
    <row r="148" spans="1:5" ht="12.75">
      <c r="A148" s="1128" t="s">
        <v>408</v>
      </c>
      <c r="B148" s="127"/>
      <c r="C148" s="583"/>
      <c r="D148" s="127"/>
      <c r="E148" s="799"/>
    </row>
    <row r="149" spans="1:5" ht="12.75">
      <c r="A149" s="240" t="s">
        <v>409</v>
      </c>
      <c r="B149" s="127">
        <f aca="true" t="shared" si="9" ref="B149:D151">B98+B47</f>
        <v>0</v>
      </c>
      <c r="C149" s="127">
        <f t="shared" si="9"/>
        <v>0</v>
      </c>
      <c r="D149" s="127">
        <f t="shared" si="9"/>
        <v>0</v>
      </c>
      <c r="E149" s="494">
        <v>0</v>
      </c>
    </row>
    <row r="150" spans="1:5" ht="20.25" customHeight="1" thickBot="1">
      <c r="A150" s="1131" t="s">
        <v>410</v>
      </c>
      <c r="B150" s="447">
        <f t="shared" si="9"/>
        <v>13728</v>
      </c>
      <c r="C150" s="447">
        <f t="shared" si="9"/>
        <v>13729</v>
      </c>
      <c r="D150" s="447">
        <f t="shared" si="9"/>
        <v>13729</v>
      </c>
      <c r="E150" s="516">
        <f>D150/C150</f>
        <v>1</v>
      </c>
    </row>
    <row r="151" spans="1:5" ht="13.5" thickBot="1">
      <c r="A151" s="1052" t="s">
        <v>411</v>
      </c>
      <c r="B151" s="445">
        <f t="shared" si="9"/>
        <v>13728</v>
      </c>
      <c r="C151" s="445">
        <f t="shared" si="9"/>
        <v>13729</v>
      </c>
      <c r="D151" s="445">
        <f t="shared" si="9"/>
        <v>13729</v>
      </c>
      <c r="E151" s="506">
        <f>D151/C151</f>
        <v>1</v>
      </c>
    </row>
    <row r="152" spans="1:5" ht="13.5" thickBot="1">
      <c r="A152" s="1131"/>
      <c r="B152" s="124"/>
      <c r="C152" s="514"/>
      <c r="D152" s="127"/>
      <c r="E152" s="648"/>
    </row>
    <row r="153" spans="1:5" ht="13.5" thickBot="1">
      <c r="A153" s="1134" t="s">
        <v>360</v>
      </c>
      <c r="B153" s="445">
        <f>B102+B51</f>
        <v>4471736</v>
      </c>
      <c r="C153" s="445">
        <f>C102+C51</f>
        <v>4959235</v>
      </c>
      <c r="D153" s="445">
        <f>D102+D51</f>
        <v>4470348</v>
      </c>
      <c r="E153" s="506">
        <f>D153/C153</f>
        <v>0.9014188680310572</v>
      </c>
    </row>
    <row r="154" spans="1:5" ht="12.75">
      <c r="A154" s="170"/>
      <c r="B154" s="170"/>
      <c r="C154" s="170"/>
      <c r="D154" s="170"/>
      <c r="E154" s="170"/>
    </row>
  </sheetData>
  <sheetProtection/>
  <mergeCells count="11">
    <mergeCell ref="A54:E54"/>
    <mergeCell ref="A2:E2"/>
    <mergeCell ref="B108:E108"/>
    <mergeCell ref="A103:E103"/>
    <mergeCell ref="A105:E105"/>
    <mergeCell ref="B5:E5"/>
    <mergeCell ref="A5:A6"/>
    <mergeCell ref="A57:A58"/>
    <mergeCell ref="A108:A109"/>
    <mergeCell ref="B57:E57"/>
    <mergeCell ref="A52:E5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0" workbookViewId="0" topLeftCell="A1">
      <selection activeCell="A62" sqref="A1:J62"/>
    </sheetView>
  </sheetViews>
  <sheetFormatPr defaultColWidth="9.140625" defaultRowHeight="12.75"/>
  <cols>
    <col min="1" max="1" width="21.421875" style="0" customWidth="1"/>
    <col min="2" max="2" width="10.140625" style="0" customWidth="1"/>
    <col min="3" max="3" width="10.57421875" style="0" customWidth="1"/>
    <col min="4" max="4" width="9.7109375" style="0" customWidth="1"/>
    <col min="5" max="5" width="10.7109375" style="0" customWidth="1"/>
    <col min="6" max="6" width="23.00390625" style="0" customWidth="1"/>
    <col min="7" max="7" width="10.00390625" style="0" customWidth="1"/>
    <col min="8" max="8" width="10.140625" style="0" customWidth="1"/>
    <col min="9" max="9" width="10.421875" style="0" customWidth="1"/>
    <col min="10" max="10" width="10.00390625" style="0" customWidth="1"/>
  </cols>
  <sheetData>
    <row r="1" spans="1:10" ht="12.75">
      <c r="A1" s="170"/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2.75">
      <c r="A2" s="1743"/>
      <c r="B2" s="1743"/>
      <c r="C2" s="1743"/>
      <c r="D2" s="1743"/>
      <c r="E2" s="1743"/>
      <c r="F2" s="1744"/>
      <c r="G2" s="1745"/>
      <c r="H2" s="170"/>
      <c r="I2" s="1744" t="s">
        <v>737</v>
      </c>
      <c r="J2" s="170"/>
    </row>
    <row r="3" spans="1:10" ht="15.75">
      <c r="A3" s="2187" t="s">
        <v>738</v>
      </c>
      <c r="B3" s="2076"/>
      <c r="C3" s="2076"/>
      <c r="D3" s="2076"/>
      <c r="E3" s="2076"/>
      <c r="F3" s="2076"/>
      <c r="G3" s="2076"/>
      <c r="H3" s="2076"/>
      <c r="I3" s="2076"/>
      <c r="J3" s="2076"/>
    </row>
    <row r="4" spans="1:10" ht="15.75">
      <c r="A4" s="2187" t="s">
        <v>437</v>
      </c>
      <c r="B4" s="2076"/>
      <c r="C4" s="2076"/>
      <c r="D4" s="2076"/>
      <c r="E4" s="2076"/>
      <c r="F4" s="2076"/>
      <c r="G4" s="2076"/>
      <c r="H4" s="2076"/>
      <c r="I4" s="2076"/>
      <c r="J4" s="2076"/>
    </row>
    <row r="5" spans="1:10" ht="9" customHeight="1">
      <c r="A5" s="1743"/>
      <c r="B5" s="1743"/>
      <c r="C5" s="1743"/>
      <c r="D5" s="1743"/>
      <c r="E5" s="1743"/>
      <c r="F5" s="1743"/>
      <c r="G5" s="1743"/>
      <c r="H5" s="170"/>
      <c r="I5" s="170"/>
      <c r="J5" s="170"/>
    </row>
    <row r="6" spans="1:10" ht="13.5" thickBot="1">
      <c r="A6" s="1743"/>
      <c r="B6" s="1743"/>
      <c r="C6" s="1743"/>
      <c r="D6" s="1743"/>
      <c r="E6" s="1743"/>
      <c r="F6" s="1745"/>
      <c r="G6" s="1745"/>
      <c r="H6" s="170"/>
      <c r="I6" s="1745" t="s">
        <v>313</v>
      </c>
      <c r="J6" s="170"/>
    </row>
    <row r="7" spans="1:10" ht="13.5" thickBot="1">
      <c r="A7" s="1746" t="s">
        <v>492</v>
      </c>
      <c r="B7" s="1747"/>
      <c r="C7" s="1748"/>
      <c r="D7" s="1748"/>
      <c r="E7" s="1748"/>
      <c r="F7" s="2185" t="s">
        <v>739</v>
      </c>
      <c r="G7" s="2079"/>
      <c r="H7" s="2079"/>
      <c r="I7" s="2079"/>
      <c r="J7" s="2080"/>
    </row>
    <row r="8" spans="1:10" ht="25.5" customHeight="1" thickBot="1">
      <c r="A8" s="1749" t="s">
        <v>718</v>
      </c>
      <c r="B8" s="1750" t="s">
        <v>228</v>
      </c>
      <c r="C8" s="1750" t="s">
        <v>229</v>
      </c>
      <c r="D8" s="1751" t="s">
        <v>233</v>
      </c>
      <c r="E8" s="1752" t="s">
        <v>257</v>
      </c>
      <c r="F8" s="1749" t="s">
        <v>718</v>
      </c>
      <c r="G8" s="1753" t="s">
        <v>228</v>
      </c>
      <c r="H8" s="1750" t="s">
        <v>229</v>
      </c>
      <c r="I8" s="1751" t="s">
        <v>233</v>
      </c>
      <c r="J8" s="1752" t="s">
        <v>257</v>
      </c>
    </row>
    <row r="9" spans="1:10" ht="12.75">
      <c r="A9" s="1754" t="s">
        <v>976</v>
      </c>
      <c r="B9" s="1755">
        <f>'2.sz. melléklet'!B103</f>
        <v>1456952</v>
      </c>
      <c r="C9" s="1755">
        <f>'2.sz. melléklet'!C103</f>
        <v>1470954</v>
      </c>
      <c r="D9" s="1755">
        <f>'2.sz. melléklet'!D103</f>
        <v>1546115</v>
      </c>
      <c r="E9" s="1756">
        <f>D9/C9</f>
        <v>1.0510967712110644</v>
      </c>
      <c r="F9" s="1754" t="s">
        <v>740</v>
      </c>
      <c r="G9" s="1757">
        <f>'1.a.sz. melléklet'!B111</f>
        <v>1767787</v>
      </c>
      <c r="H9" s="1757">
        <f>'1.a.sz. melléklet'!C111</f>
        <v>1846844</v>
      </c>
      <c r="I9" s="1757">
        <f>'1.a.sz. melléklet'!D111</f>
        <v>1727915</v>
      </c>
      <c r="J9" s="1756">
        <f>I9/H9</f>
        <v>0.9356041982972032</v>
      </c>
    </row>
    <row r="10" spans="1:10" ht="12.75">
      <c r="A10" s="1754" t="s">
        <v>741</v>
      </c>
      <c r="B10" s="1758">
        <v>0</v>
      </c>
      <c r="C10" s="1758">
        <v>-40508</v>
      </c>
      <c r="D10" s="1758">
        <v>-66515</v>
      </c>
      <c r="E10" s="1756">
        <f>D10/C10</f>
        <v>1.6420213291201737</v>
      </c>
      <c r="F10" s="1754" t="s">
        <v>742</v>
      </c>
      <c r="G10" s="1757">
        <f>'1.a.sz. melléklet'!B112</f>
        <v>564161</v>
      </c>
      <c r="H10" s="1757">
        <f>'1.a.sz. melléklet'!C112</f>
        <v>574467</v>
      </c>
      <c r="I10" s="1757">
        <f>'1.a.sz. melléklet'!D112</f>
        <v>507401</v>
      </c>
      <c r="J10" s="1756">
        <f aca="true" t="shared" si="0" ref="J10:J23">I10/H10</f>
        <v>0.883255260963641</v>
      </c>
    </row>
    <row r="11" spans="1:10" ht="14.25" customHeight="1">
      <c r="A11" s="1754" t="s">
        <v>129</v>
      </c>
      <c r="B11" s="1755">
        <f>-'2.a-d.sz. melléklet'!B83</f>
        <v>0</v>
      </c>
      <c r="C11" s="1755"/>
      <c r="D11" s="1755">
        <v>22</v>
      </c>
      <c r="E11" s="1756">
        <v>0</v>
      </c>
      <c r="F11" s="1754" t="s">
        <v>743</v>
      </c>
      <c r="G11" s="1757">
        <f>'1.a.sz. melléklet'!B113</f>
        <v>1011002</v>
      </c>
      <c r="H11" s="1757">
        <f>'1.a.sz. melléklet'!C113</f>
        <v>1224449</v>
      </c>
      <c r="I11" s="1757">
        <f>'1.a.sz. melléklet'!D113</f>
        <v>1046289</v>
      </c>
      <c r="J11" s="1756">
        <f t="shared" si="0"/>
        <v>0.8544978190190037</v>
      </c>
    </row>
    <row r="12" spans="1:10" ht="16.5" customHeight="1">
      <c r="A12" s="1754" t="s">
        <v>744</v>
      </c>
      <c r="B12" s="1755">
        <v>-5285</v>
      </c>
      <c r="C12" s="1755">
        <v>-5285</v>
      </c>
      <c r="D12" s="1755">
        <v>-6504</v>
      </c>
      <c r="E12" s="1756">
        <f aca="true" t="shared" si="1" ref="E12:E17">D12/C12</f>
        <v>1.2306527909176916</v>
      </c>
      <c r="F12" s="1754" t="s">
        <v>973</v>
      </c>
      <c r="G12" s="1757">
        <v>15097</v>
      </c>
      <c r="H12" s="1757">
        <v>15097</v>
      </c>
      <c r="I12" s="1757">
        <v>1377</v>
      </c>
      <c r="J12" s="1756">
        <f t="shared" si="0"/>
        <v>0.09121017420679606</v>
      </c>
    </row>
    <row r="13" spans="1:10" ht="12.75">
      <c r="A13" s="1754" t="s">
        <v>977</v>
      </c>
      <c r="B13" s="1758">
        <f>'2.sz. melléklet'!B110</f>
        <v>2301076.137</v>
      </c>
      <c r="C13" s="1758">
        <f>'2.sz. melléklet'!C110</f>
        <v>2591678.137</v>
      </c>
      <c r="D13" s="1758">
        <f>'2.sz. melléklet'!D110</f>
        <v>2643142.137</v>
      </c>
      <c r="E13" s="1756">
        <f t="shared" si="1"/>
        <v>1.0198574040754815</v>
      </c>
      <c r="F13" s="1754" t="s">
        <v>130</v>
      </c>
      <c r="G13" s="1757">
        <f>'1.a.sz. melléklet'!B114</f>
        <v>-120152</v>
      </c>
      <c r="H13" s="1757">
        <v>-120152</v>
      </c>
      <c r="I13" s="1757">
        <f>'1.a.sz. melléklet'!D114</f>
        <v>-102103</v>
      </c>
      <c r="J13" s="1756">
        <f t="shared" si="0"/>
        <v>0.8497819428723616</v>
      </c>
    </row>
    <row r="14" spans="1:10" ht="22.5">
      <c r="A14" s="1754" t="s">
        <v>978</v>
      </c>
      <c r="B14" s="1755">
        <v>-27593</v>
      </c>
      <c r="C14" s="1755">
        <v>-27593</v>
      </c>
      <c r="D14" s="1755">
        <v>-27593</v>
      </c>
      <c r="E14" s="1756">
        <f t="shared" si="1"/>
        <v>1</v>
      </c>
      <c r="F14" s="1754" t="s">
        <v>974</v>
      </c>
      <c r="G14" s="1757">
        <v>0</v>
      </c>
      <c r="H14" s="1757">
        <v>-16773</v>
      </c>
      <c r="I14" s="1757">
        <v>-16773</v>
      </c>
      <c r="J14" s="1756">
        <f t="shared" si="0"/>
        <v>1</v>
      </c>
    </row>
    <row r="15" spans="1:10" ht="12.75">
      <c r="A15" s="1759" t="s">
        <v>979</v>
      </c>
      <c r="B15" s="1758">
        <f>-('2.sz. melléklet'!B122+'2.sz. melléklet'!B116)</f>
        <v>-186418</v>
      </c>
      <c r="C15" s="1758">
        <f>-('2.sz. melléklet'!C122+'2.sz. melléklet'!C116+'2.f-h.sz. melléklet'!C12+'2.f-h.sz. melléklet'!C21+1502+3763)</f>
        <v>-124656</v>
      </c>
      <c r="D15" s="1758">
        <f>-('2.sz. melléklet'!D122+'2.sz. melléklet'!D116+'2.f-h.sz. melléklet'!D12+1502+3763)</f>
        <v>-109706</v>
      </c>
      <c r="E15" s="1756">
        <f t="shared" si="1"/>
        <v>0.8800699525093056</v>
      </c>
      <c r="F15" s="1754" t="s">
        <v>1001</v>
      </c>
      <c r="G15" s="1757">
        <f>'1.a.sz. melléklet'!B116</f>
        <v>254858</v>
      </c>
      <c r="H15" s="1757">
        <f>'1.a.sz. melléklet'!C116</f>
        <v>328626</v>
      </c>
      <c r="I15" s="1757">
        <f>'1.a.sz. melléklet'!D116</f>
        <v>320070</v>
      </c>
      <c r="J15" s="1756">
        <f t="shared" si="0"/>
        <v>0.9739643241861569</v>
      </c>
    </row>
    <row r="16" spans="1:10" ht="15.75" customHeight="1">
      <c r="A16" s="1759" t="s">
        <v>131</v>
      </c>
      <c r="B16" s="1758">
        <f>'2.sz. melléklet'!B133</f>
        <v>0</v>
      </c>
      <c r="C16" s="1758">
        <f>'2.sz. melléklet'!C133</f>
        <v>0</v>
      </c>
      <c r="D16" s="1758">
        <f>'2.sz. melléklet'!D133</f>
        <v>176</v>
      </c>
      <c r="E16" s="1756">
        <v>0</v>
      </c>
      <c r="F16" s="1759" t="s">
        <v>745</v>
      </c>
      <c r="G16" s="1757">
        <v>254858</v>
      </c>
      <c r="H16" s="1757">
        <v>258002</v>
      </c>
      <c r="I16" s="1757">
        <v>124330</v>
      </c>
      <c r="J16" s="1756">
        <f t="shared" si="0"/>
        <v>0.4818954891822544</v>
      </c>
    </row>
    <row r="17" spans="1:10" ht="17.25" customHeight="1">
      <c r="A17" s="1759" t="s">
        <v>749</v>
      </c>
      <c r="B17" s="1758">
        <f>'2.sz. melléklet'!B138</f>
        <v>0</v>
      </c>
      <c r="C17" s="1758">
        <f>'2.sz. melléklet'!C138</f>
        <v>167082</v>
      </c>
      <c r="D17" s="1758">
        <f>'2.sz. melléklet'!D138</f>
        <v>215580</v>
      </c>
      <c r="E17" s="1756">
        <f t="shared" si="1"/>
        <v>1.2902646604661185</v>
      </c>
      <c r="F17" s="1759" t="s">
        <v>746</v>
      </c>
      <c r="G17" s="1757">
        <f>'1.a.sz. melléklet'!B115</f>
        <v>358</v>
      </c>
      <c r="H17" s="1757">
        <f>'1.a.sz. melléklet'!C115</f>
        <v>4643</v>
      </c>
      <c r="I17" s="1757">
        <f>'1.a.sz. melléklet'!D115</f>
        <v>4008</v>
      </c>
      <c r="J17" s="1756">
        <f t="shared" si="0"/>
        <v>0.8632349773853112</v>
      </c>
    </row>
    <row r="18" spans="1:10" ht="12.75">
      <c r="A18" s="1759" t="s">
        <v>1000</v>
      </c>
      <c r="B18" s="1758">
        <v>0</v>
      </c>
      <c r="C18" s="1758">
        <v>0</v>
      </c>
      <c r="D18" s="1758">
        <v>0</v>
      </c>
      <c r="E18" s="1756">
        <v>0</v>
      </c>
      <c r="F18" s="1759" t="s">
        <v>997</v>
      </c>
      <c r="G18" s="1757">
        <f>'1.a.sz. melléklet'!B128</f>
        <v>33203</v>
      </c>
      <c r="H18" s="1757">
        <f>'1.a.sz. melléklet'!C128</f>
        <v>109157</v>
      </c>
      <c r="I18" s="1757">
        <f>'1.a.sz. melléklet'!D128</f>
        <v>108157</v>
      </c>
      <c r="J18" s="1756">
        <f t="shared" si="0"/>
        <v>0.990838883443114</v>
      </c>
    </row>
    <row r="19" spans="1:10" ht="12.75">
      <c r="A19" s="1759" t="s">
        <v>1500</v>
      </c>
      <c r="B19" s="1758"/>
      <c r="C19" s="1758"/>
      <c r="D19" s="1758">
        <v>-5680</v>
      </c>
      <c r="E19" s="1756">
        <v>0</v>
      </c>
      <c r="F19" s="1759" t="s">
        <v>747</v>
      </c>
      <c r="G19" s="1757">
        <f>'1.a.sz. melléklet'!B138</f>
        <v>1000</v>
      </c>
      <c r="H19" s="1757">
        <f>'1.a.sz. melléklet'!C138</f>
        <v>1000</v>
      </c>
      <c r="I19" s="1757">
        <f>'1.a.sz. melléklet'!D138</f>
        <v>505</v>
      </c>
      <c r="J19" s="1756">
        <f t="shared" si="0"/>
        <v>0.505</v>
      </c>
    </row>
    <row r="20" spans="1:10" ht="12.75">
      <c r="A20" s="1759"/>
      <c r="B20" s="1758"/>
      <c r="C20" s="1760"/>
      <c r="D20" s="1760"/>
      <c r="E20" s="1756"/>
      <c r="F20" s="1761" t="s">
        <v>1002</v>
      </c>
      <c r="G20" s="1757">
        <f>'1.a.sz. melléklet'!B133</f>
        <v>169324</v>
      </c>
      <c r="H20" s="1757">
        <f>'1.a.sz. melléklet'!C133</f>
        <v>253747</v>
      </c>
      <c r="I20" s="1757">
        <f>'1.a.sz. melléklet'!D133</f>
        <v>247811</v>
      </c>
      <c r="J20" s="1756">
        <f t="shared" si="0"/>
        <v>0.9766066199797436</v>
      </c>
    </row>
    <row r="21" spans="1:10" ht="12.75">
      <c r="A21" s="1759"/>
      <c r="B21" s="1758"/>
      <c r="C21" s="1758"/>
      <c r="D21" s="1758"/>
      <c r="E21" s="1756"/>
      <c r="F21" s="1759" t="s">
        <v>748</v>
      </c>
      <c r="G21" s="1757">
        <f>G22+G23</f>
        <v>86000</v>
      </c>
      <c r="H21" s="1757">
        <f>H22+H23</f>
        <v>53071</v>
      </c>
      <c r="I21" s="1757">
        <f>I22+I23</f>
        <v>0</v>
      </c>
      <c r="J21" s="1756">
        <f t="shared" si="0"/>
        <v>0</v>
      </c>
    </row>
    <row r="22" spans="1:10" ht="12.75">
      <c r="A22" s="1759"/>
      <c r="B22" s="1758"/>
      <c r="C22" s="1758"/>
      <c r="D22" s="1758"/>
      <c r="E22" s="1756"/>
      <c r="F22" s="1759" t="s">
        <v>750</v>
      </c>
      <c r="G22" s="1757">
        <f>'1.a.sz. melléklet'!B143</f>
        <v>15000</v>
      </c>
      <c r="H22" s="1757">
        <f>'1.a.sz. melléklet'!C143</f>
        <v>2600</v>
      </c>
      <c r="I22" s="1757">
        <f>'1.a.sz. melléklet'!D143</f>
        <v>0</v>
      </c>
      <c r="J22" s="1756">
        <f t="shared" si="0"/>
        <v>0</v>
      </c>
    </row>
    <row r="23" spans="1:10" ht="13.5" thickBot="1">
      <c r="A23" s="1762"/>
      <c r="B23" s="1763"/>
      <c r="C23" s="1763"/>
      <c r="D23" s="1763"/>
      <c r="E23" s="1764"/>
      <c r="F23" s="1762" t="s">
        <v>751</v>
      </c>
      <c r="G23" s="1765">
        <f>'5.sz. melléklet'!B16</f>
        <v>71000</v>
      </c>
      <c r="H23" s="1765">
        <f>'5.sz. melléklet'!C16</f>
        <v>50471</v>
      </c>
      <c r="I23" s="1765">
        <f>'5.sz. melléklet'!D16</f>
        <v>0</v>
      </c>
      <c r="J23" s="1756">
        <f t="shared" si="0"/>
        <v>0</v>
      </c>
    </row>
    <row r="24" spans="1:10" ht="13.5" thickBot="1">
      <c r="A24" s="1766" t="s">
        <v>752</v>
      </c>
      <c r="B24" s="1767">
        <f>SUM(B9:B22)</f>
        <v>3538732.137</v>
      </c>
      <c r="C24" s="1767">
        <f>SUM(C9:C22)</f>
        <v>4031672.137</v>
      </c>
      <c r="D24" s="1767">
        <f>SUM(D9:D22)</f>
        <v>4189037.137</v>
      </c>
      <c r="E24" s="1768">
        <f>D24/C24</f>
        <v>1.0390321917687226</v>
      </c>
      <c r="F24" s="1766" t="s">
        <v>753</v>
      </c>
      <c r="G24" s="1769">
        <f>G9+G10+G11+G14+G15+G17+G20+G13+G18+G19+G21</f>
        <v>3767541</v>
      </c>
      <c r="H24" s="1769">
        <f>H9+H10+H11+H14+H15+H17+H20+H13+H18+H19+H21</f>
        <v>4259079</v>
      </c>
      <c r="I24" s="1769">
        <f>I9+I10+I11+I14+I15+I17+I20+I13+I18+I19+I21</f>
        <v>3843280</v>
      </c>
      <c r="J24" s="1768">
        <f>I24/H24</f>
        <v>0.9023734943634527</v>
      </c>
    </row>
    <row r="25" spans="1:10" ht="6.75" customHeight="1" thickBot="1">
      <c r="A25" s="1770"/>
      <c r="B25" s="1771"/>
      <c r="C25" s="1771"/>
      <c r="D25" s="1771"/>
      <c r="E25" s="1772"/>
      <c r="F25" s="1773"/>
      <c r="G25" s="1769"/>
      <c r="H25" s="1771"/>
      <c r="I25" s="1771"/>
      <c r="J25" s="1772"/>
    </row>
    <row r="26" spans="1:10" ht="7.5" customHeight="1">
      <c r="A26" s="1774"/>
      <c r="B26" s="1775"/>
      <c r="C26" s="1775"/>
      <c r="D26" s="1775"/>
      <c r="E26" s="1756"/>
      <c r="F26" s="1774"/>
      <c r="G26" s="1776"/>
      <c r="H26" s="1775"/>
      <c r="I26" s="1775"/>
      <c r="J26" s="1756"/>
    </row>
    <row r="27" spans="1:10" ht="12.75">
      <c r="A27" s="1759" t="s">
        <v>754</v>
      </c>
      <c r="B27" s="1758">
        <f>G24+G27-B24</f>
        <v>228808.8629999999</v>
      </c>
      <c r="C27" s="1758">
        <f>H24+H27-C24</f>
        <v>227406.8629999999</v>
      </c>
      <c r="D27" s="1758">
        <v>0</v>
      </c>
      <c r="E27" s="1756">
        <f>D27/C27</f>
        <v>0</v>
      </c>
      <c r="F27" s="1759" t="s">
        <v>755</v>
      </c>
      <c r="G27" s="1755">
        <f>'1.a.sz. melléklet'!B149</f>
        <v>0</v>
      </c>
      <c r="H27" s="1755">
        <f>'1.a.sz. melléklet'!C149</f>
        <v>0</v>
      </c>
      <c r="I27" s="1755">
        <v>0</v>
      </c>
      <c r="J27" s="1756">
        <v>0</v>
      </c>
    </row>
    <row r="28" spans="1:10" ht="12.75">
      <c r="A28" s="1759" t="s">
        <v>908</v>
      </c>
      <c r="B28" s="1758"/>
      <c r="C28" s="1758"/>
      <c r="D28" s="1758">
        <v>0</v>
      </c>
      <c r="E28" s="1756">
        <v>0</v>
      </c>
      <c r="F28" s="1759"/>
      <c r="G28" s="1758"/>
      <c r="H28" s="1758"/>
      <c r="I28" s="1758"/>
      <c r="J28" s="1756"/>
    </row>
    <row r="29" spans="1:10" ht="13.5" thickBot="1">
      <c r="A29" s="1762"/>
      <c r="B29" s="1763"/>
      <c r="C29" s="1763"/>
      <c r="D29" s="1763"/>
      <c r="E29" s="1764"/>
      <c r="F29" s="1762"/>
      <c r="G29" s="1763"/>
      <c r="H29" s="1763"/>
      <c r="I29" s="1763"/>
      <c r="J29" s="1764"/>
    </row>
    <row r="30" spans="1:10" ht="22.5" thickBot="1">
      <c r="A30" s="1766" t="s">
        <v>918</v>
      </c>
      <c r="B30" s="1767">
        <f>B24+B27</f>
        <v>3767541</v>
      </c>
      <c r="C30" s="1767">
        <f>C24+C27</f>
        <v>4259079</v>
      </c>
      <c r="D30" s="1767">
        <f>D24+D27</f>
        <v>4189037.137</v>
      </c>
      <c r="E30" s="1768">
        <f>D30/C30</f>
        <v>0.9835546926929508</v>
      </c>
      <c r="F30" s="1766" t="s">
        <v>919</v>
      </c>
      <c r="G30" s="1767">
        <f>G24+G26+G27</f>
        <v>3767541</v>
      </c>
      <c r="H30" s="1767">
        <f>H24+H26+H27</f>
        <v>4259079</v>
      </c>
      <c r="I30" s="1767">
        <f>I24+I26+I27</f>
        <v>3843280</v>
      </c>
      <c r="J30" s="1768">
        <f>I30/H30</f>
        <v>0.9023734943634527</v>
      </c>
    </row>
    <row r="31" spans="1:10" ht="12.75">
      <c r="A31" s="1777"/>
      <c r="B31" s="1778"/>
      <c r="C31" s="1778"/>
      <c r="D31" s="1778"/>
      <c r="E31" s="1778"/>
      <c r="F31" s="1777"/>
      <c r="G31" s="1778"/>
      <c r="H31" s="1778"/>
      <c r="I31" s="1778"/>
      <c r="J31" s="1778"/>
    </row>
    <row r="32" spans="1:10" ht="12.75">
      <c r="A32" s="1777"/>
      <c r="B32" s="1778"/>
      <c r="C32" s="1778"/>
      <c r="D32" s="1778"/>
      <c r="E32" s="1778"/>
      <c r="F32" s="1777"/>
      <c r="G32" s="1778"/>
      <c r="H32" s="1778"/>
      <c r="I32" s="1778"/>
      <c r="J32" s="1778"/>
    </row>
    <row r="33" spans="1:10" ht="12.75">
      <c r="A33" s="1777"/>
      <c r="B33" s="1778"/>
      <c r="C33" s="1778"/>
      <c r="D33" s="1778"/>
      <c r="E33" s="1778"/>
      <c r="F33" s="1777"/>
      <c r="G33" s="1778"/>
      <c r="H33" s="1778"/>
      <c r="I33" s="1778"/>
      <c r="J33" s="1778"/>
    </row>
    <row r="34" spans="1:10" ht="12.75">
      <c r="A34" s="2186">
        <v>2</v>
      </c>
      <c r="B34" s="2076"/>
      <c r="C34" s="2076"/>
      <c r="D34" s="2076"/>
      <c r="E34" s="2076"/>
      <c r="F34" s="2076"/>
      <c r="G34" s="2076"/>
      <c r="H34" s="2076"/>
      <c r="I34" s="2076"/>
      <c r="J34" s="2076"/>
    </row>
    <row r="35" spans="1:10" ht="15" customHeight="1">
      <c r="A35" s="1743"/>
      <c r="B35" s="1743"/>
      <c r="C35" s="1743"/>
      <c r="D35" s="1743"/>
      <c r="E35" s="1743"/>
      <c r="F35" s="1743"/>
      <c r="G35" s="1744"/>
      <c r="H35" s="170"/>
      <c r="I35" s="1744" t="s">
        <v>737</v>
      </c>
      <c r="J35" s="170"/>
    </row>
    <row r="36" spans="1:10" ht="15.75">
      <c r="A36" s="2187" t="s">
        <v>920</v>
      </c>
      <c r="B36" s="2076"/>
      <c r="C36" s="2076"/>
      <c r="D36" s="2076"/>
      <c r="E36" s="2076"/>
      <c r="F36" s="2076"/>
      <c r="G36" s="2076"/>
      <c r="H36" s="2076"/>
      <c r="I36" s="2076"/>
      <c r="J36" s="2076"/>
    </row>
    <row r="37" spans="1:10" ht="15.75">
      <c r="A37" s="2187" t="s">
        <v>437</v>
      </c>
      <c r="B37" s="2063"/>
      <c r="C37" s="2063"/>
      <c r="D37" s="2063"/>
      <c r="E37" s="2063"/>
      <c r="F37" s="2063"/>
      <c r="G37" s="2063"/>
      <c r="H37" s="2063"/>
      <c r="I37" s="2063"/>
      <c r="J37" s="2063"/>
    </row>
    <row r="38" spans="1:10" ht="9.75" customHeight="1">
      <c r="A38" s="1743"/>
      <c r="B38" s="1743"/>
      <c r="C38" s="1743"/>
      <c r="D38" s="1743"/>
      <c r="E38" s="1743"/>
      <c r="F38" s="1743"/>
      <c r="G38" s="1743"/>
      <c r="H38" s="170"/>
      <c r="I38" s="170"/>
      <c r="J38" s="170"/>
    </row>
    <row r="39" spans="1:10" ht="13.5" thickBot="1">
      <c r="A39" s="1743"/>
      <c r="B39" s="1743"/>
      <c r="C39" s="1743"/>
      <c r="D39" s="1743"/>
      <c r="E39" s="1743"/>
      <c r="F39" s="1745" t="s">
        <v>313</v>
      </c>
      <c r="G39" s="1745"/>
      <c r="H39" s="170"/>
      <c r="I39" s="170"/>
      <c r="J39" s="170"/>
    </row>
    <row r="40" spans="1:10" ht="13.5" thickBot="1">
      <c r="A40" s="1746" t="s">
        <v>492</v>
      </c>
      <c r="B40" s="1747"/>
      <c r="C40" s="1748"/>
      <c r="D40" s="1748"/>
      <c r="E40" s="1748"/>
      <c r="F40" s="2185" t="s">
        <v>739</v>
      </c>
      <c r="G40" s="2079"/>
      <c r="H40" s="2079"/>
      <c r="I40" s="2079"/>
      <c r="J40" s="2080"/>
    </row>
    <row r="41" spans="1:10" ht="34.5" customHeight="1" thickBot="1">
      <c r="A41" s="1749" t="s">
        <v>718</v>
      </c>
      <c r="B41" s="1779" t="s">
        <v>228</v>
      </c>
      <c r="C41" s="1779" t="s">
        <v>229</v>
      </c>
      <c r="D41" s="1779" t="s">
        <v>233</v>
      </c>
      <c r="E41" s="1753" t="s">
        <v>245</v>
      </c>
      <c r="F41" s="1749" t="s">
        <v>718</v>
      </c>
      <c r="G41" s="1753" t="s">
        <v>228</v>
      </c>
      <c r="H41" s="1779" t="s">
        <v>229</v>
      </c>
      <c r="I41" s="1779" t="s">
        <v>233</v>
      </c>
      <c r="J41" s="1753" t="s">
        <v>245</v>
      </c>
    </row>
    <row r="42" spans="1:10" ht="12.75">
      <c r="A42" s="1754" t="s">
        <v>921</v>
      </c>
      <c r="B42" s="1755">
        <f>'2.sz. melléklet'!B125</f>
        <v>450000</v>
      </c>
      <c r="C42" s="1755">
        <f>'2.sz. melléklet'!C125</f>
        <v>184959</v>
      </c>
      <c r="D42" s="1755">
        <f>'2.sz. melléklet'!D125</f>
        <v>208304</v>
      </c>
      <c r="E42" s="1780">
        <f>D42/C42</f>
        <v>1.1262171616412286</v>
      </c>
      <c r="F42" s="1781" t="s">
        <v>922</v>
      </c>
      <c r="G42" s="1757">
        <f>'1.a.sz. melléklet'!B121</f>
        <v>221837</v>
      </c>
      <c r="H42" s="1757">
        <f>'1.a.sz. melléklet'!C121</f>
        <v>378527</v>
      </c>
      <c r="I42" s="1757">
        <f>'1.a.sz. melléklet'!D121</f>
        <v>368430</v>
      </c>
      <c r="J42" s="1780">
        <f>I42/H42</f>
        <v>0.9733255487719502</v>
      </c>
    </row>
    <row r="43" spans="1:10" ht="12.75">
      <c r="A43" s="1754" t="s">
        <v>998</v>
      </c>
      <c r="B43" s="1755">
        <f>'2.sz. melléklet'!B116</f>
        <v>0</v>
      </c>
      <c r="C43" s="1755">
        <f>'2.f-h.sz. melléklet'!C12+'2.sz. melléklet'!C116+'2.f-h.sz. melléklet'!C21+1502+3763</f>
        <v>44691</v>
      </c>
      <c r="D43" s="1755">
        <f>'2.f-h.sz. melléklet'!D12+3763+1502</f>
        <v>29740</v>
      </c>
      <c r="E43" s="1780">
        <f aca="true" t="shared" si="2" ref="E43:E51">D43/C43</f>
        <v>0.6654583696941219</v>
      </c>
      <c r="F43" s="1781" t="s">
        <v>923</v>
      </c>
      <c r="G43" s="1782">
        <f>'1.a.sz. melléklet'!B122</f>
        <v>85588</v>
      </c>
      <c r="H43" s="1782">
        <f>'1.a.sz. melléklet'!C122</f>
        <v>53229</v>
      </c>
      <c r="I43" s="1782">
        <f>'1.a.sz. melléklet'!D122</f>
        <v>50265</v>
      </c>
      <c r="J43" s="1780">
        <f aca="true" t="shared" si="3" ref="J43:J50">I43/H43</f>
        <v>0.9443160683086288</v>
      </c>
    </row>
    <row r="44" spans="1:10" ht="16.5" customHeight="1">
      <c r="A44" s="1783" t="s">
        <v>999</v>
      </c>
      <c r="B44" s="1758">
        <f>'2.sz. melléklet'!B122</f>
        <v>186418</v>
      </c>
      <c r="C44" s="1758">
        <f>'2.sz. melléklet'!C122</f>
        <v>79965</v>
      </c>
      <c r="D44" s="1758">
        <f>'2.sz. melléklet'!D122</f>
        <v>79966</v>
      </c>
      <c r="E44" s="1780">
        <f t="shared" si="2"/>
        <v>1.0000125054711437</v>
      </c>
      <c r="F44" s="1784" t="s">
        <v>924</v>
      </c>
      <c r="G44" s="1782">
        <f>'1.a.sz. melléklet'!B123</f>
        <v>1500</v>
      </c>
      <c r="H44" s="1782">
        <f>'1.a.sz. melléklet'!C123</f>
        <v>1750</v>
      </c>
      <c r="I44" s="1782">
        <f>'1.a.sz. melléklet'!D123</f>
        <v>1750</v>
      </c>
      <c r="J44" s="1780">
        <f t="shared" si="3"/>
        <v>1</v>
      </c>
    </row>
    <row r="45" spans="1:10" ht="22.5">
      <c r="A45" s="1759" t="s">
        <v>925</v>
      </c>
      <c r="B45" s="1758">
        <v>0</v>
      </c>
      <c r="C45" s="1758"/>
      <c r="D45" s="1758"/>
      <c r="E45" s="1780">
        <v>0</v>
      </c>
      <c r="F45" s="1784" t="s">
        <v>1004</v>
      </c>
      <c r="G45" s="1782">
        <f>'1.a.sz. melléklet'!B134</f>
        <v>70276</v>
      </c>
      <c r="H45" s="1782">
        <f>'1.a.sz. melléklet'!C134</f>
        <v>74161</v>
      </c>
      <c r="I45" s="1782">
        <f>'1.a.sz. melléklet'!D134</f>
        <v>70123</v>
      </c>
      <c r="J45" s="1780">
        <f t="shared" si="3"/>
        <v>0.9455508960235164</v>
      </c>
    </row>
    <row r="46" spans="1:10" ht="15" customHeight="1">
      <c r="A46" s="1759" t="s">
        <v>926</v>
      </c>
      <c r="B46" s="1758">
        <f>'2.sz. melléklet'!B139</f>
        <v>0</v>
      </c>
      <c r="C46" s="1758">
        <f>'2.sz. melléklet'!C139</f>
        <v>11291</v>
      </c>
      <c r="D46" s="1758">
        <f>'2.sz. melléklet'!D139</f>
        <v>3021853</v>
      </c>
      <c r="E46" s="1780">
        <f>D46/C47</f>
        <v>10.811019762732723</v>
      </c>
      <c r="F46" s="1784" t="s">
        <v>747</v>
      </c>
      <c r="G46" s="1782">
        <f>'1.a.sz. melléklet'!B139</f>
        <v>5000</v>
      </c>
      <c r="H46" s="1782">
        <f>'1.a.sz. melléklet'!C139</f>
        <v>5000</v>
      </c>
      <c r="I46" s="1782">
        <f>'1.a.sz. melléklet'!D139</f>
        <v>2350</v>
      </c>
      <c r="J46" s="1780">
        <f t="shared" si="3"/>
        <v>0.47</v>
      </c>
    </row>
    <row r="47" spans="1:10" ht="12.75">
      <c r="A47" s="1759" t="s">
        <v>927</v>
      </c>
      <c r="B47" s="1758">
        <f>'2.sz. melléklet'!B134+'2.sz. melléklet'!B135</f>
        <v>4500</v>
      </c>
      <c r="C47" s="1758">
        <f>'2.sz. melléklet'!C134+'2.sz. melléklet'!C135</f>
        <v>279516</v>
      </c>
      <c r="D47" s="1758">
        <f>'2.sz. melléklet'!D134+'2.sz. melléklet'!D135</f>
        <v>278664</v>
      </c>
      <c r="E47" s="1780">
        <f t="shared" si="2"/>
        <v>0.9969518739535482</v>
      </c>
      <c r="F47" s="1784" t="s">
        <v>928</v>
      </c>
      <c r="G47" s="1782">
        <f>-G13</f>
        <v>120152</v>
      </c>
      <c r="H47" s="1782">
        <f>-H13</f>
        <v>120152</v>
      </c>
      <c r="I47" s="1782">
        <f>-I13</f>
        <v>102103</v>
      </c>
      <c r="J47" s="1780">
        <f t="shared" si="3"/>
        <v>0.8497819428723616</v>
      </c>
    </row>
    <row r="48" spans="1:10" ht="12.75">
      <c r="A48" s="1759" t="s">
        <v>929</v>
      </c>
      <c r="B48" s="1758">
        <f>B49</f>
        <v>27593</v>
      </c>
      <c r="C48" s="1758">
        <f>C49</f>
        <v>27593</v>
      </c>
      <c r="D48" s="1758">
        <f>D49</f>
        <v>27593</v>
      </c>
      <c r="E48" s="1780">
        <f t="shared" si="2"/>
        <v>1</v>
      </c>
      <c r="F48" s="1784" t="s">
        <v>748</v>
      </c>
      <c r="G48" s="1782">
        <f>G49+G50</f>
        <v>186114</v>
      </c>
      <c r="H48" s="1782">
        <f>H49+H50</f>
        <v>35290</v>
      </c>
      <c r="I48" s="1782">
        <f>I49+I50</f>
        <v>0</v>
      </c>
      <c r="J48" s="1780">
        <f t="shared" si="3"/>
        <v>0</v>
      </c>
    </row>
    <row r="49" spans="1:10" ht="22.5">
      <c r="A49" s="1759" t="s">
        <v>128</v>
      </c>
      <c r="B49" s="1758">
        <f>-B14</f>
        <v>27593</v>
      </c>
      <c r="C49" s="1758">
        <f>-C14</f>
        <v>27593</v>
      </c>
      <c r="D49" s="1758">
        <f>-D14</f>
        <v>27593</v>
      </c>
      <c r="E49" s="1780">
        <f t="shared" si="2"/>
        <v>1</v>
      </c>
      <c r="F49" s="1784" t="s">
        <v>930</v>
      </c>
      <c r="G49" s="1782">
        <v>0</v>
      </c>
      <c r="H49" s="1782">
        <v>0</v>
      </c>
      <c r="I49" s="1782">
        <v>0</v>
      </c>
      <c r="J49" s="1780">
        <v>0</v>
      </c>
    </row>
    <row r="50" spans="1:10" ht="20.25" customHeight="1">
      <c r="A50" s="1759" t="s">
        <v>289</v>
      </c>
      <c r="B50" s="1758">
        <f aca="true" t="shared" si="4" ref="B50:D51">-B11</f>
        <v>0</v>
      </c>
      <c r="C50" s="1758">
        <f t="shared" si="4"/>
        <v>0</v>
      </c>
      <c r="D50" s="1758">
        <f t="shared" si="4"/>
        <v>-22</v>
      </c>
      <c r="E50" s="1780">
        <v>0</v>
      </c>
      <c r="F50" s="1784" t="s">
        <v>931</v>
      </c>
      <c r="G50" s="1782">
        <f>'5.sz. melléklet'!B23</f>
        <v>186114</v>
      </c>
      <c r="H50" s="1782">
        <f>'5.sz. melléklet'!C23</f>
        <v>35290</v>
      </c>
      <c r="I50" s="1782">
        <f>'5.sz. melléklet'!D23</f>
        <v>0</v>
      </c>
      <c r="J50" s="1780">
        <f t="shared" si="3"/>
        <v>0</v>
      </c>
    </row>
    <row r="51" spans="1:10" ht="21" customHeight="1">
      <c r="A51" s="1759" t="s">
        <v>290</v>
      </c>
      <c r="B51" s="125">
        <f t="shared" si="4"/>
        <v>5285</v>
      </c>
      <c r="C51" s="125">
        <f t="shared" si="4"/>
        <v>5285</v>
      </c>
      <c r="D51" s="125">
        <f t="shared" si="4"/>
        <v>6504</v>
      </c>
      <c r="E51" s="1780">
        <f t="shared" si="2"/>
        <v>1.2306527909176916</v>
      </c>
      <c r="F51" s="1784" t="s">
        <v>975</v>
      </c>
      <c r="G51" s="1782">
        <f>-G14</f>
        <v>0</v>
      </c>
      <c r="H51" s="1782">
        <f>-H14</f>
        <v>16773</v>
      </c>
      <c r="I51" s="1782">
        <f>-I14</f>
        <v>16773</v>
      </c>
      <c r="J51" s="1780">
        <v>0</v>
      </c>
    </row>
    <row r="52" spans="1:10" ht="12.75">
      <c r="A52" s="1762" t="s">
        <v>1501</v>
      </c>
      <c r="B52" s="1758">
        <v>0</v>
      </c>
      <c r="C52" s="1758">
        <v>0</v>
      </c>
      <c r="D52" s="1758">
        <f>-D19</f>
        <v>5680</v>
      </c>
      <c r="E52" s="1780">
        <v>0</v>
      </c>
      <c r="F52" s="1784" t="s">
        <v>1003</v>
      </c>
      <c r="G52" s="1782">
        <f>'1.a.sz. melléklet'!B129</f>
        <v>0</v>
      </c>
      <c r="H52" s="1782">
        <f>'1.a.sz. melléklet'!C129</f>
        <v>1545</v>
      </c>
      <c r="I52" s="1782">
        <f>'1.a.sz. melléklet'!D129</f>
        <v>1545</v>
      </c>
      <c r="J52" s="1780">
        <f>I52/H52</f>
        <v>1</v>
      </c>
    </row>
    <row r="53" spans="1:10" ht="15.75" customHeight="1" thickBot="1">
      <c r="A53" s="1762" t="s">
        <v>932</v>
      </c>
      <c r="B53" s="1758">
        <f>-B10</f>
        <v>0</v>
      </c>
      <c r="C53" s="1758">
        <f>-C10</f>
        <v>40508</v>
      </c>
      <c r="D53" s="1758">
        <f>-D10</f>
        <v>66515</v>
      </c>
      <c r="E53" s="1785">
        <f>D53/C53</f>
        <v>1.6420213291201737</v>
      </c>
      <c r="F53" s="1784"/>
      <c r="G53" s="1782"/>
      <c r="H53" s="1782"/>
      <c r="I53" s="1782"/>
      <c r="J53" s="1785"/>
    </row>
    <row r="54" spans="1:10" ht="13.5" thickBot="1">
      <c r="A54" s="1786" t="s">
        <v>933</v>
      </c>
      <c r="B54" s="1767">
        <f>B42+B43+B44+B45+B46+B47+B48+B50+B51+B52+B53</f>
        <v>673796</v>
      </c>
      <c r="C54" s="1767">
        <f>C42+C43+C44+C45+C46+C47+C48+C50+C51+C52+C53</f>
        <v>673808</v>
      </c>
      <c r="D54" s="1767">
        <f>D42+D43+D44+D45+D46+D47+D48+D50+D51+D52+D53</f>
        <v>3724797</v>
      </c>
      <c r="E54" s="1768">
        <f>D54/C54</f>
        <v>5.527979780590316</v>
      </c>
      <c r="F54" s="1766" t="s">
        <v>964</v>
      </c>
      <c r="G54" s="1769">
        <f>SUM(G42:G48)+G51+G52</f>
        <v>690467</v>
      </c>
      <c r="H54" s="1769">
        <f>SUM(H42:H48)+H51+H52</f>
        <v>686427</v>
      </c>
      <c r="I54" s="1769">
        <f>SUM(I42:I48)+I51+I52</f>
        <v>613339</v>
      </c>
      <c r="J54" s="1768">
        <f>I54/H54</f>
        <v>0.8935240018239375</v>
      </c>
    </row>
    <row r="55" spans="1:10" ht="6.75" customHeight="1" thickBot="1">
      <c r="A55" s="1786"/>
      <c r="B55" s="1767"/>
      <c r="C55" s="1767"/>
      <c r="D55" s="1767"/>
      <c r="E55" s="1780"/>
      <c r="F55" s="1766"/>
      <c r="G55" s="1769"/>
      <c r="H55" s="1767"/>
      <c r="I55" s="1767"/>
      <c r="J55" s="1780"/>
    </row>
    <row r="56" spans="1:10" ht="13.5" thickBot="1">
      <c r="A56" s="1787" t="s">
        <v>965</v>
      </c>
      <c r="B56" s="1760">
        <f>G57-B54</f>
        <v>30399</v>
      </c>
      <c r="C56" s="1760">
        <f>H57-C54</f>
        <v>26348</v>
      </c>
      <c r="D56" s="1760">
        <f>'16.sz. melléklet'!D22</f>
        <v>26348</v>
      </c>
      <c r="E56" s="1785">
        <f aca="true" t="shared" si="5" ref="E56:E61">D56/C56</f>
        <v>1</v>
      </c>
      <c r="F56" s="1788" t="s">
        <v>755</v>
      </c>
      <c r="G56" s="1789">
        <f>'1.a.sz. melléklet'!B150</f>
        <v>13728</v>
      </c>
      <c r="H56" s="1789">
        <f>'1.a.sz. melléklet'!C150</f>
        <v>13729</v>
      </c>
      <c r="I56" s="1789">
        <f>'16.sz. melléklet'!E22</f>
        <v>13729</v>
      </c>
      <c r="J56" s="1785">
        <f aca="true" t="shared" si="6" ref="J56:J61">I56/H56</f>
        <v>1</v>
      </c>
    </row>
    <row r="57" spans="1:10" ht="13.5" thickBot="1">
      <c r="A57" s="1786" t="s">
        <v>966</v>
      </c>
      <c r="B57" s="1767">
        <f>SUM(B54:B56)</f>
        <v>704195</v>
      </c>
      <c r="C57" s="1767">
        <f>SUM(C54:C56)</f>
        <v>700156</v>
      </c>
      <c r="D57" s="1767">
        <f>SUM(D54:D56)</f>
        <v>3751145</v>
      </c>
      <c r="E57" s="1768">
        <f>D57/C57</f>
        <v>5.357584595433018</v>
      </c>
      <c r="F57" s="1766" t="s">
        <v>967</v>
      </c>
      <c r="G57" s="1769">
        <f>SUM(G54:G56)</f>
        <v>704195</v>
      </c>
      <c r="H57" s="1769">
        <f>SUM(H54:H56)</f>
        <v>700156</v>
      </c>
      <c r="I57" s="1769">
        <f>SUM(I54:I56)</f>
        <v>627068</v>
      </c>
      <c r="J57" s="1768">
        <f t="shared" si="6"/>
        <v>0.8956118350767543</v>
      </c>
    </row>
    <row r="58" spans="1:10" ht="9.75" customHeight="1" thickBot="1">
      <c r="A58" s="1790"/>
      <c r="B58" s="1791"/>
      <c r="C58" s="1791"/>
      <c r="D58" s="1791"/>
      <c r="E58" s="1785"/>
      <c r="F58" s="1792"/>
      <c r="G58" s="1793"/>
      <c r="H58" s="1791"/>
      <c r="I58" s="1791"/>
      <c r="J58" s="1785"/>
    </row>
    <row r="59" spans="1:10" ht="22.5" thickBot="1">
      <c r="A59" s="1786" t="s">
        <v>968</v>
      </c>
      <c r="B59" s="1767">
        <f>B24+B54</f>
        <v>4212528.137</v>
      </c>
      <c r="C59" s="1767">
        <f>C24+C54</f>
        <v>4705480.137</v>
      </c>
      <c r="D59" s="1767">
        <f>D24+D54</f>
        <v>7913834.137</v>
      </c>
      <c r="E59" s="1768">
        <f t="shared" si="5"/>
        <v>1.6818335019145358</v>
      </c>
      <c r="F59" s="1766" t="s">
        <v>969</v>
      </c>
      <c r="G59" s="1769">
        <f>G24+G54</f>
        <v>4458008</v>
      </c>
      <c r="H59" s="1769">
        <f>H24+H54</f>
        <v>4945506</v>
      </c>
      <c r="I59" s="1769">
        <f>I24+I54</f>
        <v>4456619</v>
      </c>
      <c r="J59" s="1768">
        <f t="shared" si="6"/>
        <v>0.9011452013201481</v>
      </c>
    </row>
    <row r="60" spans="1:10" ht="18" customHeight="1" thickBot="1">
      <c r="A60" s="1794" t="s">
        <v>754</v>
      </c>
      <c r="B60" s="1795">
        <f>B56+B27</f>
        <v>259207.8629999999</v>
      </c>
      <c r="C60" s="1795">
        <f>C56+C27</f>
        <v>253754.8629999999</v>
      </c>
      <c r="D60" s="1795">
        <f>D56+D27</f>
        <v>26348</v>
      </c>
      <c r="E60" s="1768">
        <f t="shared" si="5"/>
        <v>0.10383249285748668</v>
      </c>
      <c r="F60" s="1796" t="s">
        <v>970</v>
      </c>
      <c r="G60" s="1797">
        <f>G27+G56</f>
        <v>13728</v>
      </c>
      <c r="H60" s="1797">
        <f>H27+H56</f>
        <v>13729</v>
      </c>
      <c r="I60" s="1797">
        <f>I27+I56</f>
        <v>13729</v>
      </c>
      <c r="J60" s="1768">
        <f t="shared" si="6"/>
        <v>1</v>
      </c>
    </row>
    <row r="61" spans="1:10" ht="20.25" customHeight="1" thickBot="1">
      <c r="A61" s="1786" t="s">
        <v>971</v>
      </c>
      <c r="B61" s="1767">
        <f>SUM(B59:B60)</f>
        <v>4471736</v>
      </c>
      <c r="C61" s="1767">
        <f>SUM(C59:C60)</f>
        <v>4959235</v>
      </c>
      <c r="D61" s="1767">
        <f>SUM(D59:D60)</f>
        <v>7940182.137</v>
      </c>
      <c r="E61" s="1768">
        <f t="shared" si="5"/>
        <v>1.6010901151084795</v>
      </c>
      <c r="F61" s="1766" t="s">
        <v>972</v>
      </c>
      <c r="G61" s="1769">
        <f>SUM(G59:G60)</f>
        <v>4471736</v>
      </c>
      <c r="H61" s="1769">
        <f>SUM(H59:H60)</f>
        <v>4959235</v>
      </c>
      <c r="I61" s="1769">
        <f>SUM(I59:I60)</f>
        <v>4470348</v>
      </c>
      <c r="J61" s="1768">
        <f t="shared" si="6"/>
        <v>0.9014188680310572</v>
      </c>
    </row>
    <row r="62" spans="1:10" ht="12.75">
      <c r="A62" s="170"/>
      <c r="B62" s="170"/>
      <c r="C62" s="170"/>
      <c r="D62" s="170"/>
      <c r="E62" s="170"/>
      <c r="F62" s="170"/>
      <c r="G62" s="170"/>
      <c r="H62" s="170"/>
      <c r="I62" s="170"/>
      <c r="J62" s="170"/>
    </row>
    <row r="63" spans="1:10" ht="12.75">
      <c r="A63" s="617"/>
      <c r="B63" s="617"/>
      <c r="C63" s="617"/>
      <c r="D63" s="617"/>
      <c r="E63" s="617"/>
      <c r="F63" s="617"/>
      <c r="G63" s="617"/>
      <c r="H63" s="170"/>
      <c r="I63" s="170"/>
      <c r="J63" s="170"/>
    </row>
    <row r="64" spans="1:10" ht="12.75">
      <c r="A64" s="617"/>
      <c r="B64" s="617"/>
      <c r="C64" s="617"/>
      <c r="D64" s="617"/>
      <c r="E64" s="617"/>
      <c r="F64" s="617"/>
      <c r="G64" s="617"/>
      <c r="H64" s="170"/>
      <c r="I64" s="170"/>
      <c r="J64" s="170"/>
    </row>
    <row r="65" spans="1:10" ht="12.75">
      <c r="A65" s="617"/>
      <c r="B65" s="617"/>
      <c r="C65" s="617"/>
      <c r="D65" s="617"/>
      <c r="E65" s="617"/>
      <c r="F65" s="617"/>
      <c r="G65" s="617"/>
      <c r="H65" s="170"/>
      <c r="I65" s="170"/>
      <c r="J65" s="170"/>
    </row>
    <row r="66" spans="1:7" ht="12.75">
      <c r="A66" s="13"/>
      <c r="B66" s="13"/>
      <c r="C66" s="13"/>
      <c r="D66" s="13"/>
      <c r="E66" s="13"/>
      <c r="F66" s="13"/>
      <c r="G66" s="13"/>
    </row>
    <row r="67" spans="1:7" ht="12.75">
      <c r="A67" s="390"/>
      <c r="B67" s="390"/>
      <c r="C67" s="390"/>
      <c r="D67" s="390"/>
      <c r="E67" s="390"/>
      <c r="F67" s="391"/>
      <c r="G67" s="392"/>
    </row>
    <row r="68" spans="1:7" ht="15.75">
      <c r="A68" s="393"/>
      <c r="B68" s="393"/>
      <c r="C68" s="393"/>
      <c r="D68" s="393"/>
      <c r="E68" s="393"/>
      <c r="F68" s="393"/>
      <c r="G68" s="393"/>
    </row>
    <row r="69" spans="1:7" ht="12.75">
      <c r="A69" s="390"/>
      <c r="B69" s="390"/>
      <c r="C69" s="390"/>
      <c r="D69" s="390"/>
      <c r="E69" s="390"/>
      <c r="F69" s="390"/>
      <c r="G69" s="390"/>
    </row>
    <row r="70" spans="1:7" ht="12.75">
      <c r="A70" s="390"/>
      <c r="B70" s="390"/>
      <c r="C70" s="390"/>
      <c r="D70" s="390"/>
      <c r="E70" s="390"/>
      <c r="F70" s="392"/>
      <c r="G70" s="392"/>
    </row>
    <row r="71" spans="1:7" ht="12.75">
      <c r="A71" s="392"/>
      <c r="B71" s="392"/>
      <c r="C71" s="392"/>
      <c r="D71" s="392"/>
      <c r="E71" s="392"/>
      <c r="F71" s="392"/>
      <c r="G71" s="392"/>
    </row>
    <row r="72" spans="1:7" ht="12.75">
      <c r="A72" s="394"/>
      <c r="B72" s="395"/>
      <c r="C72" s="395"/>
      <c r="D72" s="395"/>
      <c r="E72" s="395"/>
      <c r="F72" s="394"/>
      <c r="G72" s="395"/>
    </row>
    <row r="73" spans="1:7" ht="12.75">
      <c r="A73" s="396"/>
      <c r="B73" s="397"/>
      <c r="C73" s="397"/>
      <c r="D73" s="397"/>
      <c r="E73" s="397"/>
      <c r="F73" s="390"/>
      <c r="G73" s="397"/>
    </row>
    <row r="74" spans="1:7" ht="12.75">
      <c r="A74" s="390"/>
      <c r="B74" s="397"/>
      <c r="C74" s="397"/>
      <c r="D74" s="397"/>
      <c r="E74" s="397"/>
      <c r="F74" s="390"/>
      <c r="G74" s="397"/>
    </row>
    <row r="75" spans="1:7" ht="12.75">
      <c r="A75" s="396"/>
      <c r="B75" s="397"/>
      <c r="C75" s="397"/>
      <c r="D75" s="397"/>
      <c r="E75" s="397"/>
      <c r="F75" s="390"/>
      <c r="G75" s="397"/>
    </row>
    <row r="76" spans="1:7" ht="12.75">
      <c r="A76" s="390"/>
      <c r="B76" s="397"/>
      <c r="C76" s="397"/>
      <c r="D76" s="397"/>
      <c r="E76" s="397"/>
      <c r="F76" s="396"/>
      <c r="G76" s="397"/>
    </row>
    <row r="77" spans="1:7" ht="12.75">
      <c r="A77" s="396"/>
      <c r="B77" s="397"/>
      <c r="C77" s="397"/>
      <c r="D77" s="397"/>
      <c r="E77" s="397"/>
      <c r="F77" s="396"/>
      <c r="G77" s="397"/>
    </row>
    <row r="78" spans="1:7" ht="12.75">
      <c r="A78" s="398"/>
      <c r="B78" s="397"/>
      <c r="C78" s="397"/>
      <c r="D78" s="397"/>
      <c r="E78" s="397"/>
      <c r="F78" s="396"/>
      <c r="G78" s="397"/>
    </row>
    <row r="79" spans="1:7" ht="12.75">
      <c r="A79" s="396"/>
      <c r="B79" s="397"/>
      <c r="C79" s="397"/>
      <c r="D79" s="397"/>
      <c r="E79" s="397"/>
      <c r="F79" s="396"/>
      <c r="G79" s="397"/>
    </row>
    <row r="80" spans="1:7" ht="12.75">
      <c r="A80" s="390"/>
      <c r="B80" s="397"/>
      <c r="C80" s="397"/>
      <c r="D80" s="397"/>
      <c r="E80" s="397"/>
      <c r="F80" s="390"/>
      <c r="G80" s="397"/>
    </row>
    <row r="81" spans="1:7" ht="12.75">
      <c r="A81" s="390"/>
      <c r="B81" s="397"/>
      <c r="C81" s="397"/>
      <c r="D81" s="397"/>
      <c r="E81" s="397"/>
      <c r="F81" s="390"/>
      <c r="G81" s="397"/>
    </row>
    <row r="82" spans="1:7" ht="12.75">
      <c r="A82" s="396"/>
      <c r="B82" s="397"/>
      <c r="C82" s="397"/>
      <c r="D82" s="397"/>
      <c r="E82" s="397"/>
      <c r="F82" s="396"/>
      <c r="G82" s="397"/>
    </row>
    <row r="83" spans="1:7" ht="12.75">
      <c r="A83" s="390"/>
      <c r="B83" s="397"/>
      <c r="C83" s="397"/>
      <c r="D83" s="397"/>
      <c r="E83" s="397"/>
      <c r="F83" s="390"/>
      <c r="G83" s="397"/>
    </row>
    <row r="84" spans="1:7" ht="12.75">
      <c r="A84" s="390"/>
      <c r="B84" s="397"/>
      <c r="C84" s="397"/>
      <c r="D84" s="397"/>
      <c r="E84" s="397"/>
      <c r="F84" s="399"/>
      <c r="G84" s="397"/>
    </row>
    <row r="85" spans="1:7" ht="12.75">
      <c r="A85" s="390"/>
      <c r="B85" s="397"/>
      <c r="C85" s="397"/>
      <c r="D85" s="397"/>
      <c r="E85" s="397"/>
      <c r="F85" s="390"/>
      <c r="G85" s="397"/>
    </row>
    <row r="86" spans="1:7" ht="12.75">
      <c r="A86" s="390"/>
      <c r="B86" s="397"/>
      <c r="C86" s="397"/>
      <c r="D86" s="397"/>
      <c r="E86" s="397"/>
      <c r="F86" s="390"/>
      <c r="G86" s="397"/>
    </row>
    <row r="87" spans="1:7" ht="12.75">
      <c r="A87" s="390"/>
      <c r="B87" s="397"/>
      <c r="C87" s="397"/>
      <c r="D87" s="397"/>
      <c r="E87" s="397"/>
      <c r="F87" s="390"/>
      <c r="G87" s="397"/>
    </row>
    <row r="88" spans="1:7" ht="12.75">
      <c r="A88" s="400"/>
      <c r="B88" s="389"/>
      <c r="C88" s="389"/>
      <c r="D88" s="389"/>
      <c r="E88" s="389"/>
      <c r="F88" s="400"/>
      <c r="G88" s="389"/>
    </row>
    <row r="89" spans="1:7" ht="12.75">
      <c r="A89" s="400"/>
      <c r="B89" s="389"/>
      <c r="C89" s="389"/>
      <c r="D89" s="389"/>
      <c r="E89" s="389"/>
      <c r="F89" s="400"/>
      <c r="G89" s="389"/>
    </row>
    <row r="90" spans="1:7" ht="12.75">
      <c r="A90" s="390"/>
      <c r="B90" s="397"/>
      <c r="C90" s="397"/>
      <c r="D90" s="397"/>
      <c r="E90" s="397"/>
      <c r="F90" s="390"/>
      <c r="G90" s="390"/>
    </row>
    <row r="91" spans="1:7" ht="12.75">
      <c r="A91" s="390"/>
      <c r="B91" s="397"/>
      <c r="C91" s="397"/>
      <c r="D91" s="397"/>
      <c r="E91" s="397"/>
      <c r="F91" s="390"/>
      <c r="G91" s="397"/>
    </row>
    <row r="92" spans="1:7" ht="12.75">
      <c r="A92" s="396"/>
      <c r="B92" s="397"/>
      <c r="C92" s="397"/>
      <c r="D92" s="397"/>
      <c r="E92" s="397"/>
      <c r="F92" s="390"/>
      <c r="G92" s="397"/>
    </row>
    <row r="93" spans="1:7" ht="12.75">
      <c r="A93" s="396"/>
      <c r="B93" s="397"/>
      <c r="C93" s="397"/>
      <c r="D93" s="397"/>
      <c r="E93" s="397"/>
      <c r="F93" s="390"/>
      <c r="G93" s="397"/>
    </row>
    <row r="94" spans="1:7" ht="12.75">
      <c r="A94" s="400"/>
      <c r="B94" s="389"/>
      <c r="C94" s="389"/>
      <c r="D94" s="389"/>
      <c r="E94" s="389"/>
      <c r="F94" s="400"/>
      <c r="G94" s="389"/>
    </row>
    <row r="95" spans="1:7" ht="12.75">
      <c r="A95" s="390"/>
      <c r="B95" s="390"/>
      <c r="C95" s="390"/>
      <c r="D95" s="390"/>
      <c r="E95" s="390"/>
      <c r="F95" s="390"/>
      <c r="G95" s="390"/>
    </row>
    <row r="96" spans="1:7" ht="15.75">
      <c r="A96" s="393"/>
      <c r="B96" s="393"/>
      <c r="C96" s="393"/>
      <c r="D96" s="393"/>
      <c r="E96" s="393"/>
      <c r="F96" s="393"/>
      <c r="G96" s="393"/>
    </row>
    <row r="97" spans="1:7" ht="12.75">
      <c r="A97" s="390"/>
      <c r="B97" s="390"/>
      <c r="C97" s="390"/>
      <c r="D97" s="390"/>
      <c r="E97" s="390"/>
      <c r="F97" s="390"/>
      <c r="G97" s="390"/>
    </row>
    <row r="98" spans="1:7" ht="12.75">
      <c r="A98" s="390"/>
      <c r="B98" s="390"/>
      <c r="C98" s="390"/>
      <c r="D98" s="390"/>
      <c r="E98" s="390"/>
      <c r="F98" s="392"/>
      <c r="G98" s="392"/>
    </row>
    <row r="99" spans="1:7" ht="12.75">
      <c r="A99" s="392"/>
      <c r="B99" s="392"/>
      <c r="C99" s="392"/>
      <c r="D99" s="392"/>
      <c r="E99" s="392"/>
      <c r="F99" s="392"/>
      <c r="G99" s="392"/>
    </row>
    <row r="100" spans="1:7" ht="12.75">
      <c r="A100" s="394"/>
      <c r="B100" s="395"/>
      <c r="C100" s="395"/>
      <c r="D100" s="395"/>
      <c r="E100" s="395"/>
      <c r="F100" s="394"/>
      <c r="G100" s="395"/>
    </row>
    <row r="101" spans="1:7" ht="12.75">
      <c r="A101" s="390"/>
      <c r="B101" s="397"/>
      <c r="C101" s="397"/>
      <c r="D101" s="397"/>
      <c r="E101" s="397"/>
      <c r="F101" s="390"/>
      <c r="G101" s="397"/>
    </row>
    <row r="102" spans="1:7" ht="12.75">
      <c r="A102" s="396"/>
      <c r="B102" s="397"/>
      <c r="C102" s="397"/>
      <c r="D102" s="397"/>
      <c r="E102" s="397"/>
      <c r="F102" s="390"/>
      <c r="G102" s="397"/>
    </row>
    <row r="103" spans="1:7" ht="12.75">
      <c r="A103" s="401"/>
      <c r="B103" s="397"/>
      <c r="C103" s="397"/>
      <c r="D103" s="397"/>
      <c r="E103" s="397"/>
      <c r="F103" s="390"/>
      <c r="G103" s="397"/>
    </row>
    <row r="104" spans="1:7" ht="12.75">
      <c r="A104" s="390"/>
      <c r="B104" s="397"/>
      <c r="C104" s="397"/>
      <c r="D104" s="397"/>
      <c r="E104" s="397"/>
      <c r="F104" s="396"/>
      <c r="G104" s="397"/>
    </row>
    <row r="105" spans="1:7" ht="12.75">
      <c r="A105" s="390"/>
      <c r="B105" s="397"/>
      <c r="C105" s="397"/>
      <c r="D105" s="397"/>
      <c r="E105" s="397"/>
      <c r="F105" s="390"/>
      <c r="G105" s="397"/>
    </row>
    <row r="106" spans="1:7" ht="12.75">
      <c r="A106" s="390"/>
      <c r="B106" s="397"/>
      <c r="C106" s="397"/>
      <c r="D106" s="397"/>
      <c r="E106" s="397"/>
      <c r="F106" s="390"/>
      <c r="G106" s="397"/>
    </row>
    <row r="107" spans="1:7" ht="12.75">
      <c r="A107" s="390"/>
      <c r="B107" s="397"/>
      <c r="C107" s="397"/>
      <c r="D107" s="397"/>
      <c r="E107" s="397"/>
      <c r="F107" s="390"/>
      <c r="G107" s="397"/>
    </row>
    <row r="108" spans="1:7" ht="12.75">
      <c r="A108" s="402"/>
      <c r="B108" s="397"/>
      <c r="C108" s="397"/>
      <c r="D108" s="397"/>
      <c r="E108" s="397"/>
      <c r="F108" s="390"/>
      <c r="G108" s="397"/>
    </row>
    <row r="109" spans="1:7" ht="12.75">
      <c r="A109" s="390"/>
      <c r="B109" s="397"/>
      <c r="C109" s="397"/>
      <c r="D109" s="397"/>
      <c r="E109" s="397"/>
      <c r="F109" s="390"/>
      <c r="G109" s="397"/>
    </row>
    <row r="110" spans="1:7" ht="12.75">
      <c r="A110" s="396"/>
      <c r="B110" s="79"/>
      <c r="C110" s="79"/>
      <c r="D110" s="79"/>
      <c r="E110" s="79"/>
      <c r="F110" s="396"/>
      <c r="G110" s="397"/>
    </row>
    <row r="111" spans="1:7" ht="12.75">
      <c r="A111" s="396"/>
      <c r="B111" s="397"/>
      <c r="C111" s="397"/>
      <c r="D111" s="397"/>
      <c r="E111" s="397"/>
      <c r="F111" s="396"/>
      <c r="G111" s="397"/>
    </row>
    <row r="112" spans="1:7" ht="12.75">
      <c r="A112" s="390"/>
      <c r="B112" s="397"/>
      <c r="C112" s="397"/>
      <c r="D112" s="397"/>
      <c r="E112" s="397"/>
      <c r="F112" s="390"/>
      <c r="G112" s="397"/>
    </row>
    <row r="113" spans="1:7" ht="12.75">
      <c r="A113" s="400"/>
      <c r="B113" s="389"/>
      <c r="C113" s="389"/>
      <c r="D113" s="389"/>
      <c r="E113" s="389"/>
      <c r="F113" s="400"/>
      <c r="G113" s="389"/>
    </row>
    <row r="114" spans="1:7" ht="12.75">
      <c r="A114" s="400"/>
      <c r="B114" s="389"/>
      <c r="C114" s="389"/>
      <c r="D114" s="389"/>
      <c r="E114" s="389"/>
      <c r="F114" s="400"/>
      <c r="G114" s="389"/>
    </row>
    <row r="115" spans="1:7" ht="12.75">
      <c r="A115" s="403"/>
      <c r="B115" s="404"/>
      <c r="C115" s="404"/>
      <c r="D115" s="404"/>
      <c r="E115" s="404"/>
      <c r="F115" s="400"/>
      <c r="G115" s="397"/>
    </row>
    <row r="116" spans="1:7" ht="12.75">
      <c r="A116" s="400"/>
      <c r="B116" s="389"/>
      <c r="C116" s="389"/>
      <c r="D116" s="389"/>
      <c r="E116" s="389"/>
      <c r="F116" s="400"/>
      <c r="G116" s="389"/>
    </row>
    <row r="117" spans="1:7" ht="12.75">
      <c r="A117" s="403"/>
      <c r="B117" s="404"/>
      <c r="C117" s="404"/>
      <c r="D117" s="404"/>
      <c r="E117" s="404"/>
      <c r="F117" s="403"/>
      <c r="G117" s="404"/>
    </row>
    <row r="118" spans="1:7" ht="12.75">
      <c r="A118" s="400"/>
      <c r="B118" s="389"/>
      <c r="C118" s="389"/>
      <c r="D118" s="389"/>
      <c r="E118" s="389"/>
      <c r="F118" s="400"/>
      <c r="G118" s="389"/>
    </row>
    <row r="119" spans="1:7" ht="12.75">
      <c r="A119" s="400"/>
      <c r="B119" s="389"/>
      <c r="C119" s="389"/>
      <c r="D119" s="389"/>
      <c r="E119" s="389"/>
      <c r="F119" s="400"/>
      <c r="G119" s="389"/>
    </row>
    <row r="120" spans="1:7" ht="12.75">
      <c r="A120" s="400"/>
      <c r="B120" s="389"/>
      <c r="C120" s="389"/>
      <c r="D120" s="389"/>
      <c r="E120" s="389"/>
      <c r="F120" s="400"/>
      <c r="G120" s="389"/>
    </row>
    <row r="121" spans="1:7" ht="12.75">
      <c r="A121" s="13"/>
      <c r="B121" s="13"/>
      <c r="C121" s="13"/>
      <c r="D121" s="13"/>
      <c r="E121" s="13"/>
      <c r="F121" s="13"/>
      <c r="G121" s="13"/>
    </row>
    <row r="122" spans="1:7" ht="12.75">
      <c r="A122" s="13"/>
      <c r="B122" s="13"/>
      <c r="C122" s="13"/>
      <c r="D122" s="13"/>
      <c r="E122" s="13"/>
      <c r="F122" s="13"/>
      <c r="G122" s="13"/>
    </row>
    <row r="123" spans="1:7" ht="12.75">
      <c r="A123" s="13"/>
      <c r="B123" s="13"/>
      <c r="C123" s="13"/>
      <c r="D123" s="13"/>
      <c r="E123" s="13"/>
      <c r="F123" s="13"/>
      <c r="G123" s="13"/>
    </row>
    <row r="124" spans="1:7" ht="12.75">
      <c r="A124" s="13"/>
      <c r="B124" s="13"/>
      <c r="C124" s="13"/>
      <c r="D124" s="13"/>
      <c r="E124" s="13"/>
      <c r="F124" s="13"/>
      <c r="G124" s="13"/>
    </row>
    <row r="125" spans="1:7" ht="12.75">
      <c r="A125" s="13"/>
      <c r="B125" s="13"/>
      <c r="C125" s="13"/>
      <c r="D125" s="13"/>
      <c r="E125" s="13"/>
      <c r="F125" s="13"/>
      <c r="G125" s="13"/>
    </row>
    <row r="126" spans="1:7" ht="12.75">
      <c r="A126" s="13"/>
      <c r="B126" s="13"/>
      <c r="C126" s="13"/>
      <c r="D126" s="13"/>
      <c r="E126" s="13"/>
      <c r="F126" s="13"/>
      <c r="G126" s="13"/>
    </row>
    <row r="127" spans="1:7" ht="12.75">
      <c r="A127" s="13"/>
      <c r="B127" s="13"/>
      <c r="C127" s="13"/>
      <c r="D127" s="13"/>
      <c r="E127" s="13"/>
      <c r="F127" s="13"/>
      <c r="G127" s="13"/>
    </row>
    <row r="128" spans="1:7" ht="12.75">
      <c r="A128" s="13"/>
      <c r="B128" s="13"/>
      <c r="C128" s="13"/>
      <c r="D128" s="13"/>
      <c r="E128" s="13"/>
      <c r="F128" s="13"/>
      <c r="G128" s="13"/>
    </row>
    <row r="129" spans="1:7" ht="12.75">
      <c r="A129" s="13"/>
      <c r="B129" s="13"/>
      <c r="C129" s="13"/>
      <c r="D129" s="13"/>
      <c r="E129" s="13"/>
      <c r="F129" s="13"/>
      <c r="G129" s="13"/>
    </row>
    <row r="130" spans="1:7" ht="12.75">
      <c r="A130" s="13"/>
      <c r="B130" s="13"/>
      <c r="C130" s="13"/>
      <c r="D130" s="13"/>
      <c r="E130" s="13"/>
      <c r="F130" s="13"/>
      <c r="G130" s="13"/>
    </row>
    <row r="131" spans="1:7" ht="12.75">
      <c r="A131" s="13"/>
      <c r="B131" s="13"/>
      <c r="C131" s="13"/>
      <c r="D131" s="13"/>
      <c r="E131" s="13"/>
      <c r="F131" s="13"/>
      <c r="G131" s="13"/>
    </row>
    <row r="132" spans="1:7" ht="12.75">
      <c r="A132" s="13"/>
      <c r="B132" s="13"/>
      <c r="C132" s="13"/>
      <c r="D132" s="13"/>
      <c r="E132" s="13"/>
      <c r="F132" s="13"/>
      <c r="G132" s="13"/>
    </row>
    <row r="133" spans="1:7" ht="12.75">
      <c r="A133" s="13"/>
      <c r="B133" s="13"/>
      <c r="C133" s="13"/>
      <c r="D133" s="13"/>
      <c r="E133" s="13"/>
      <c r="F133" s="13"/>
      <c r="G133" s="13"/>
    </row>
  </sheetData>
  <sheetProtection/>
  <mergeCells count="7">
    <mergeCell ref="F7:J7"/>
    <mergeCell ref="F40:J40"/>
    <mergeCell ref="A34:J34"/>
    <mergeCell ref="A3:J3"/>
    <mergeCell ref="A36:J36"/>
    <mergeCell ref="A4:J4"/>
    <mergeCell ref="A37:J3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34">
      <selection activeCell="B36" sqref="B36"/>
    </sheetView>
  </sheetViews>
  <sheetFormatPr defaultColWidth="9.140625" defaultRowHeight="12.75"/>
  <cols>
    <col min="1" max="1" width="48.7109375" style="0" customWidth="1"/>
    <col min="2" max="2" width="13.140625" style="0" customWidth="1"/>
    <col min="3" max="3" width="12.421875" style="0" customWidth="1"/>
    <col min="4" max="4" width="11.8515625" style="0" customWidth="1"/>
  </cols>
  <sheetData>
    <row r="1" spans="1:4" ht="12.75">
      <c r="A1" s="2126" t="s">
        <v>39</v>
      </c>
      <c r="B1" s="2126"/>
      <c r="C1" s="2126"/>
      <c r="D1" s="2126"/>
    </row>
    <row r="2" spans="1:4" s="90" customFormat="1" ht="12.75">
      <c r="A2" s="182" t="s">
        <v>38</v>
      </c>
      <c r="B2" s="183"/>
      <c r="C2" s="183"/>
      <c r="D2" s="183"/>
    </row>
    <row r="3" ht="13.5" thickBot="1">
      <c r="D3" s="236" t="s">
        <v>313</v>
      </c>
    </row>
    <row r="4" spans="1:4" s="170" customFormat="1" ht="15.75" customHeight="1" thickBot="1">
      <c r="A4" s="180" t="s">
        <v>37</v>
      </c>
      <c r="B4" s="184" t="s">
        <v>437</v>
      </c>
      <c r="C4" s="185" t="s">
        <v>438</v>
      </c>
      <c r="D4" s="184" t="s">
        <v>1022</v>
      </c>
    </row>
    <row r="5" spans="1:4" s="170" customFormat="1" ht="13.5" thickBot="1">
      <c r="A5" s="179" t="s">
        <v>1005</v>
      </c>
      <c r="B5" s="128"/>
      <c r="C5" s="186"/>
      <c r="D5" s="128"/>
    </row>
    <row r="6" spans="1:4" ht="12.75">
      <c r="A6" s="171" t="s">
        <v>1006</v>
      </c>
      <c r="B6" s="1258">
        <f>'[2]2_sz_ melléklet'!D7-'[2]2_a_d_sz_ melléklet'!D10</f>
        <v>250622</v>
      </c>
      <c r="C6" s="1258">
        <v>328185</v>
      </c>
      <c r="D6" s="1259">
        <v>317600</v>
      </c>
    </row>
    <row r="7" spans="1:4" ht="12.75">
      <c r="A7" s="172" t="s">
        <v>1007</v>
      </c>
      <c r="B7" s="1259">
        <v>823626</v>
      </c>
      <c r="C7" s="1259">
        <v>526772</v>
      </c>
      <c r="D7" s="1259">
        <v>473200</v>
      </c>
    </row>
    <row r="8" spans="1:4" ht="12.75">
      <c r="A8" s="172" t="s">
        <v>1008</v>
      </c>
      <c r="B8" s="1259">
        <v>1998809</v>
      </c>
      <c r="C8" s="1259">
        <v>2410062</v>
      </c>
      <c r="D8" s="1259">
        <v>2415600</v>
      </c>
    </row>
    <row r="9" spans="1:4" ht="12.75">
      <c r="A9" s="172" t="s">
        <v>1009</v>
      </c>
      <c r="B9" s="1259">
        <f>'[2]2_a_d_sz_ melléklet'!D10</f>
        <v>2648</v>
      </c>
      <c r="C9" s="1259">
        <v>2254</v>
      </c>
      <c r="D9" s="1259">
        <v>2220</v>
      </c>
    </row>
    <row r="10" spans="1:4" ht="12.75">
      <c r="A10" s="173" t="s">
        <v>1010</v>
      </c>
      <c r="B10" s="1259">
        <v>559047</v>
      </c>
      <c r="C10" s="1259">
        <v>430500</v>
      </c>
      <c r="D10" s="1259">
        <v>407300</v>
      </c>
    </row>
    <row r="11" spans="1:4" ht="12.75">
      <c r="A11" s="173" t="s">
        <v>1011</v>
      </c>
      <c r="B11" s="1259">
        <v>0</v>
      </c>
      <c r="C11" s="1259">
        <v>0</v>
      </c>
      <c r="D11" s="1259">
        <v>0</v>
      </c>
    </row>
    <row r="12" spans="1:4" ht="12.75">
      <c r="A12" s="173" t="s">
        <v>1016</v>
      </c>
      <c r="B12" s="1259">
        <f>'[2]2_sz_ melléklet'!D34</f>
        <v>250</v>
      </c>
      <c r="C12" s="1259">
        <v>500</v>
      </c>
      <c r="D12" s="1259">
        <v>500</v>
      </c>
    </row>
    <row r="13" spans="1:4" ht="12.75">
      <c r="A13" s="173" t="s">
        <v>1017</v>
      </c>
      <c r="B13" s="1259">
        <f>'[2]2_sz_ melléklet'!D43</f>
        <v>296681.80500000017</v>
      </c>
      <c r="C13" s="1259">
        <v>418000</v>
      </c>
      <c r="D13" s="1259">
        <v>427000</v>
      </c>
    </row>
    <row r="14" spans="1:4" ht="12.75">
      <c r="A14" s="173" t="s">
        <v>1018</v>
      </c>
      <c r="B14" s="1259">
        <v>0</v>
      </c>
      <c r="C14" s="1259">
        <v>0</v>
      </c>
      <c r="D14" s="1259">
        <v>0</v>
      </c>
    </row>
    <row r="15" spans="1:4" ht="13.5" thickBot="1">
      <c r="A15" s="174" t="s">
        <v>1019</v>
      </c>
      <c r="B15" s="1260">
        <f>'[2]2_sz_ melléklet'!D39</f>
        <v>0</v>
      </c>
      <c r="C15" s="1260">
        <v>0</v>
      </c>
      <c r="D15" s="1260">
        <v>0</v>
      </c>
    </row>
    <row r="16" spans="1:4" s="165" customFormat="1" ht="13.5" thickBot="1">
      <c r="A16" s="178" t="s">
        <v>0</v>
      </c>
      <c r="B16" s="1261">
        <f>SUM(B6:B15)</f>
        <v>3931683.805</v>
      </c>
      <c r="C16" s="1261">
        <f>SUM(C6:C15)</f>
        <v>4116273</v>
      </c>
      <c r="D16" s="1261">
        <f>SUM(D6:D15)</f>
        <v>4043420</v>
      </c>
    </row>
    <row r="17" spans="1:4" ht="12.75">
      <c r="A17" s="175" t="s">
        <v>740</v>
      </c>
      <c r="B17" s="1259">
        <f>'1.a.sz. melléklet'!B111</f>
        <v>1767787</v>
      </c>
      <c r="C17" s="1259">
        <v>1820100</v>
      </c>
      <c r="D17" s="1259">
        <v>1860100</v>
      </c>
    </row>
    <row r="18" spans="1:4" ht="12.75">
      <c r="A18" s="172" t="s">
        <v>742</v>
      </c>
      <c r="B18" s="1259">
        <f>'1.a.sz. melléklet'!B112</f>
        <v>564161</v>
      </c>
      <c r="C18" s="1259">
        <v>582432</v>
      </c>
      <c r="D18" s="1259">
        <v>595232</v>
      </c>
    </row>
    <row r="19" spans="1:4" ht="12.75">
      <c r="A19" s="172" t="s">
        <v>1</v>
      </c>
      <c r="B19" s="1259">
        <v>929709</v>
      </c>
      <c r="C19" s="1259">
        <v>965800</v>
      </c>
      <c r="D19" s="1259">
        <v>983400</v>
      </c>
    </row>
    <row r="20" spans="1:4" ht="12.75">
      <c r="A20" s="172" t="s">
        <v>2</v>
      </c>
      <c r="B20" s="1259">
        <v>395493</v>
      </c>
      <c r="C20" s="1259">
        <v>377000</v>
      </c>
      <c r="D20" s="1259">
        <v>381000</v>
      </c>
    </row>
    <row r="21" spans="1:4" ht="12.75">
      <c r="A21" s="173" t="s">
        <v>3</v>
      </c>
      <c r="B21" s="1259">
        <f>'1.a.sz. melléklet'!B128</f>
        <v>33203</v>
      </c>
      <c r="C21" s="1259">
        <v>6000</v>
      </c>
      <c r="D21" s="1259">
        <v>6500</v>
      </c>
    </row>
    <row r="22" spans="1:4" ht="12.75">
      <c r="A22" s="173" t="s">
        <v>4</v>
      </c>
      <c r="B22" s="1259"/>
      <c r="C22" s="1259">
        <v>0</v>
      </c>
      <c r="D22" s="1259">
        <v>0</v>
      </c>
    </row>
    <row r="23" spans="1:4" ht="12.75">
      <c r="A23" s="172" t="s">
        <v>5</v>
      </c>
      <c r="B23" s="1259">
        <f>'[2]1_a_sz_ melléklet'!D12</f>
        <v>700</v>
      </c>
      <c r="C23" s="1259">
        <v>680</v>
      </c>
      <c r="D23" s="1259">
        <v>678</v>
      </c>
    </row>
    <row r="24" spans="1:4" ht="12.75">
      <c r="A24" s="173" t="s">
        <v>6</v>
      </c>
      <c r="B24" s="1259">
        <f>'[2]1_a_sz_ melléklet'!D34</f>
        <v>1000</v>
      </c>
      <c r="C24" s="1259">
        <v>1000</v>
      </c>
      <c r="D24" s="1259">
        <v>1000</v>
      </c>
    </row>
    <row r="25" spans="1:4" ht="12.75">
      <c r="A25" s="173" t="s">
        <v>7</v>
      </c>
      <c r="B25" s="1262">
        <f>'[2]1_a_sz_ melléklet'!D46</f>
        <v>0</v>
      </c>
      <c r="C25" s="1262">
        <v>296682</v>
      </c>
      <c r="D25" s="1262">
        <v>150000</v>
      </c>
    </row>
    <row r="26" spans="1:4" ht="12.75">
      <c r="A26" s="173" t="s">
        <v>8</v>
      </c>
      <c r="B26" s="1262">
        <f>'[2]7_sz_ melléklet'!D10</f>
        <v>15000</v>
      </c>
      <c r="C26" s="1262">
        <v>17000</v>
      </c>
      <c r="D26" s="1262">
        <v>15000</v>
      </c>
    </row>
    <row r="27" spans="1:4" ht="12.75">
      <c r="A27" s="173" t="s">
        <v>9</v>
      </c>
      <c r="B27" s="1262">
        <v>0</v>
      </c>
      <c r="C27" s="1262">
        <v>0</v>
      </c>
      <c r="D27" s="1262">
        <v>0</v>
      </c>
    </row>
    <row r="28" spans="1:4" ht="13.5" thickBot="1">
      <c r="A28" s="173" t="s">
        <v>748</v>
      </c>
      <c r="B28" s="1263">
        <f>'[2]7_sz_ melléklet'!D19</f>
        <v>46000</v>
      </c>
      <c r="C28" s="1263">
        <v>40000</v>
      </c>
      <c r="D28" s="1263">
        <v>38000</v>
      </c>
    </row>
    <row r="29" spans="1:4" s="165" customFormat="1" ht="13.5" thickBot="1">
      <c r="A29" s="178" t="s">
        <v>10</v>
      </c>
      <c r="B29" s="1261">
        <f>SUM(B17:B28)</f>
        <v>3753053</v>
      </c>
      <c r="C29" s="1261">
        <f>SUM(C17:C28)</f>
        <v>4106694</v>
      </c>
      <c r="D29" s="1261">
        <f>SUM(D17:D28)</f>
        <v>4030910</v>
      </c>
    </row>
    <row r="30" spans="1:4" s="165" customFormat="1" ht="13.5" thickBot="1">
      <c r="A30" s="179" t="s">
        <v>11</v>
      </c>
      <c r="B30" s="1264"/>
      <c r="C30" s="1264"/>
      <c r="D30" s="1265"/>
    </row>
    <row r="31" spans="1:4" ht="12.75">
      <c r="A31" s="171" t="s">
        <v>12</v>
      </c>
      <c r="B31" s="1258">
        <v>400</v>
      </c>
      <c r="C31" s="1259">
        <v>125000</v>
      </c>
      <c r="D31" s="1259">
        <v>123700</v>
      </c>
    </row>
    <row r="32" spans="1:4" ht="12.75">
      <c r="A32" s="173" t="s">
        <v>13</v>
      </c>
      <c r="B32" s="1259">
        <f>'[2]2_sz_ melléklet'!D29</f>
        <v>147765</v>
      </c>
      <c r="C32" s="1259">
        <v>155792</v>
      </c>
      <c r="D32" s="1259">
        <v>179628</v>
      </c>
    </row>
    <row r="33" spans="1:4" ht="12.75">
      <c r="A33" s="172" t="s">
        <v>14</v>
      </c>
      <c r="B33" s="1259">
        <f>'2.sz. melléklet'!B116</f>
        <v>0</v>
      </c>
      <c r="C33" s="1259">
        <v>81700</v>
      </c>
      <c r="D33" s="1259">
        <v>79300</v>
      </c>
    </row>
    <row r="34" spans="1:4" ht="12.75">
      <c r="A34" s="172" t="s">
        <v>15</v>
      </c>
      <c r="B34" s="1259">
        <f>'[2]2_sz_ melléklet'!D32</f>
        <v>27375</v>
      </c>
      <c r="C34" s="1259">
        <v>74700</v>
      </c>
      <c r="D34" s="1259">
        <v>74000</v>
      </c>
    </row>
    <row r="35" spans="1:4" ht="12.75">
      <c r="A35" s="176" t="s">
        <v>16</v>
      </c>
      <c r="B35" s="1259">
        <f>'2.f-h.sz. melléklet'!D145</f>
        <v>79966</v>
      </c>
      <c r="C35" s="1259">
        <v>133900</v>
      </c>
      <c r="D35" s="1259">
        <v>98400</v>
      </c>
    </row>
    <row r="36" spans="1:4" ht="12.75">
      <c r="A36" s="173" t="s">
        <v>17</v>
      </c>
      <c r="B36" s="1262">
        <v>0</v>
      </c>
      <c r="C36" s="1262">
        <v>0</v>
      </c>
      <c r="D36" s="1262">
        <v>0</v>
      </c>
    </row>
    <row r="37" spans="1:4" ht="12.75">
      <c r="A37" s="173" t="s">
        <v>18</v>
      </c>
      <c r="B37" s="1262">
        <f>'[2]7_sz_ melléklet'!B46</f>
        <v>0</v>
      </c>
      <c r="C37" s="1262">
        <v>0</v>
      </c>
      <c r="D37" s="1262">
        <v>0</v>
      </c>
    </row>
    <row r="38" spans="1:4" ht="12.75">
      <c r="A38" s="173" t="s">
        <v>19</v>
      </c>
      <c r="B38" s="1262">
        <v>0</v>
      </c>
      <c r="C38" s="1262">
        <v>0</v>
      </c>
      <c r="D38" s="1262">
        <v>0</v>
      </c>
    </row>
    <row r="39" spans="1:4" ht="12.75">
      <c r="A39" s="173" t="s">
        <v>20</v>
      </c>
      <c r="B39" s="1262">
        <f>'[2]2_sz_ melléklet'!D35</f>
        <v>4500</v>
      </c>
      <c r="C39" s="1262">
        <v>4500</v>
      </c>
      <c r="D39" s="1262">
        <v>4000</v>
      </c>
    </row>
    <row r="40" spans="1:4" ht="12.75">
      <c r="A40" s="173" t="s">
        <v>41</v>
      </c>
      <c r="B40" s="1262">
        <f>'2.sz. melléklet'!B143</f>
        <v>30399</v>
      </c>
      <c r="C40" s="1262">
        <v>21000</v>
      </c>
      <c r="D40" s="1262">
        <v>20000</v>
      </c>
    </row>
    <row r="41" spans="1:4" ht="12.75">
      <c r="A41" s="172" t="s">
        <v>21</v>
      </c>
      <c r="B41" s="1259">
        <f>'[2]2_sz_ melléklet'!D36</f>
        <v>0</v>
      </c>
      <c r="C41" s="1259">
        <v>0</v>
      </c>
      <c r="D41" s="1259">
        <v>0</v>
      </c>
    </row>
    <row r="42" spans="1:4" ht="13.5" thickBot="1">
      <c r="A42" s="174" t="s">
        <v>22</v>
      </c>
      <c r="B42" s="1260">
        <f>'[2]2_sz_ melléklet'!D40</f>
        <v>0</v>
      </c>
      <c r="C42" s="1263">
        <v>0</v>
      </c>
      <c r="D42" s="1263">
        <v>0</v>
      </c>
    </row>
    <row r="43" spans="1:4" s="165" customFormat="1" ht="13.5" thickBot="1">
      <c r="A43" s="178" t="s">
        <v>23</v>
      </c>
      <c r="B43" s="1261">
        <f>SUM(B31:B42)</f>
        <v>290405</v>
      </c>
      <c r="C43" s="1261">
        <f>SUM(C31:C42)</f>
        <v>596592</v>
      </c>
      <c r="D43" s="1261">
        <f>SUM(D31:D42)</f>
        <v>579028</v>
      </c>
    </row>
    <row r="44" spans="1:4" ht="12.75">
      <c r="A44" s="171" t="s">
        <v>24</v>
      </c>
      <c r="B44" s="1259">
        <f>'[2]7_sz_ melléklet'!D35</f>
        <v>201427</v>
      </c>
      <c r="C44" s="1259">
        <v>307800</v>
      </c>
      <c r="D44" s="1259">
        <v>293973</v>
      </c>
    </row>
    <row r="45" spans="1:4" ht="12.75">
      <c r="A45" s="172" t="s">
        <v>25</v>
      </c>
      <c r="B45" s="1259">
        <f>'[2]7_sz_ melléklet'!D36</f>
        <v>95036</v>
      </c>
      <c r="C45" s="1259">
        <v>81200</v>
      </c>
      <c r="D45" s="1259">
        <v>80700</v>
      </c>
    </row>
    <row r="46" spans="1:4" ht="12.75">
      <c r="A46" s="172" t="s">
        <v>26</v>
      </c>
      <c r="B46" s="1259">
        <f>'[2]7_sz_ melléklet'!D44</f>
        <v>0</v>
      </c>
      <c r="C46" s="1259">
        <v>0</v>
      </c>
      <c r="D46" s="1259">
        <v>0</v>
      </c>
    </row>
    <row r="47" spans="1:4" ht="12.75">
      <c r="A47" s="172" t="s">
        <v>27</v>
      </c>
      <c r="B47" s="1259">
        <f>'[2]7_sz_ melléklet'!D38</f>
        <v>51486</v>
      </c>
      <c r="C47" s="1259">
        <v>68500</v>
      </c>
      <c r="D47" s="1259">
        <v>68500</v>
      </c>
    </row>
    <row r="48" spans="1:4" ht="12.75">
      <c r="A48" s="172" t="s">
        <v>28</v>
      </c>
      <c r="B48" s="1259">
        <f>'[2]7_sz_ melléklet'!D45</f>
        <v>0</v>
      </c>
      <c r="C48" s="1259">
        <v>0</v>
      </c>
      <c r="D48" s="1259">
        <v>0</v>
      </c>
    </row>
    <row r="49" spans="1:4" ht="12.75">
      <c r="A49" s="173" t="s">
        <v>29</v>
      </c>
      <c r="B49" s="1259"/>
      <c r="C49" s="1259">
        <v>0</v>
      </c>
      <c r="D49" s="1259">
        <v>0</v>
      </c>
    </row>
    <row r="50" spans="1:4" ht="12.75">
      <c r="A50" s="172" t="s">
        <v>30</v>
      </c>
      <c r="B50" s="1259">
        <f>'[2]7_sz_ melléklet'!D39</f>
        <v>5000</v>
      </c>
      <c r="C50" s="1259">
        <v>52278</v>
      </c>
      <c r="D50" s="1259">
        <v>52278</v>
      </c>
    </row>
    <row r="51" spans="1:4" ht="12.75">
      <c r="A51" s="172" t="s">
        <v>31</v>
      </c>
      <c r="B51" s="1259">
        <f>'1.a.sz. melléklet'!B150</f>
        <v>13728</v>
      </c>
      <c r="C51" s="1259">
        <v>43546</v>
      </c>
      <c r="D51" s="1259">
        <v>51787</v>
      </c>
    </row>
    <row r="52" spans="1:4" ht="12.75">
      <c r="A52" s="172" t="s">
        <v>32</v>
      </c>
      <c r="B52" s="1259">
        <f>'1.a.sz. melléklet'!B124</f>
        <v>120152</v>
      </c>
      <c r="C52" s="1259">
        <v>22847</v>
      </c>
      <c r="D52" s="1259">
        <v>19300</v>
      </c>
    </row>
    <row r="53" spans="1:4" ht="12.75">
      <c r="A53" s="172" t="s">
        <v>40</v>
      </c>
      <c r="B53" s="1259">
        <f>'[2]7_sz_ melléklet'!D37</f>
        <v>1500</v>
      </c>
      <c r="C53" s="1259">
        <v>0</v>
      </c>
      <c r="D53" s="1259">
        <v>0</v>
      </c>
    </row>
    <row r="54" spans="1:4" ht="13.5" thickBot="1">
      <c r="A54" s="177" t="s">
        <v>33</v>
      </c>
      <c r="B54" s="1259">
        <f>'[2]5_sz_ melléklet'!B20</f>
        <v>525000</v>
      </c>
      <c r="C54" s="1259">
        <v>30000</v>
      </c>
      <c r="D54" s="1259">
        <v>25000</v>
      </c>
    </row>
    <row r="55" spans="1:4" s="165" customFormat="1" ht="13.5" thickBot="1">
      <c r="A55" s="178" t="s">
        <v>34</v>
      </c>
      <c r="B55" s="1261">
        <f>SUM(B44:B54)</f>
        <v>1013329</v>
      </c>
      <c r="C55" s="1261">
        <f>SUM(C44:C54)</f>
        <v>606171</v>
      </c>
      <c r="D55" s="1261">
        <f>SUM(D44:D54)</f>
        <v>591538</v>
      </c>
    </row>
    <row r="56" spans="1:4" s="165" customFormat="1" ht="13.5" thickBot="1">
      <c r="A56" s="178" t="s">
        <v>35</v>
      </c>
      <c r="B56" s="1261">
        <f>B43+B16</f>
        <v>4222088.805</v>
      </c>
      <c r="C56" s="1261">
        <f>C43+C16</f>
        <v>4712865</v>
      </c>
      <c r="D56" s="1261">
        <f>D43+D16</f>
        <v>4622448</v>
      </c>
    </row>
    <row r="57" spans="1:4" s="165" customFormat="1" ht="13.5" thickBot="1">
      <c r="A57" s="181" t="s">
        <v>36</v>
      </c>
      <c r="B57" s="1266">
        <f>B55+B29</f>
        <v>4766382</v>
      </c>
      <c r="C57" s="1266">
        <f>C55+C29</f>
        <v>4712865</v>
      </c>
      <c r="D57" s="1266">
        <f>D55+D29</f>
        <v>4622448</v>
      </c>
    </row>
  </sheetData>
  <sheetProtection/>
  <mergeCells count="1">
    <mergeCell ref="A1:D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">
      <selection activeCell="I14" sqref="I14"/>
    </sheetView>
  </sheetViews>
  <sheetFormatPr defaultColWidth="9.140625" defaultRowHeight="12.75"/>
  <cols>
    <col min="4" max="4" width="22.00390625" style="0" customWidth="1"/>
    <col min="5" max="5" width="18.8515625" style="0" customWidth="1"/>
  </cols>
  <sheetData>
    <row r="2" ht="12.75">
      <c r="E2" s="98"/>
    </row>
    <row r="3" ht="12.75">
      <c r="E3" s="98"/>
    </row>
    <row r="5" ht="15.75">
      <c r="B5" s="9"/>
    </row>
    <row r="6" spans="2:5" ht="15.75">
      <c r="B6" s="9"/>
      <c r="C6" s="9"/>
      <c r="D6" s="9"/>
      <c r="E6" s="9"/>
    </row>
    <row r="7" spans="2:5" ht="15.75">
      <c r="B7" s="9"/>
      <c r="C7" s="9"/>
      <c r="D7" s="9"/>
      <c r="E7" s="9"/>
    </row>
    <row r="8" spans="2:5" ht="15.75">
      <c r="B8" s="9"/>
      <c r="C8" s="9"/>
      <c r="D8" s="9"/>
      <c r="E8" s="9"/>
    </row>
    <row r="9" spans="2:5" ht="15.75">
      <c r="B9" s="9"/>
      <c r="C9" s="9"/>
      <c r="D9" s="9"/>
      <c r="E9" s="9"/>
    </row>
    <row r="10" spans="2:5" ht="15.75">
      <c r="B10" s="9"/>
      <c r="C10" s="9"/>
      <c r="D10" s="9"/>
      <c r="E10" s="9"/>
    </row>
    <row r="12" spans="1:4" ht="15">
      <c r="A12" s="8"/>
      <c r="B12" s="8"/>
      <c r="C12" s="8"/>
      <c r="D12" s="8"/>
    </row>
    <row r="15" spans="1:5" ht="15">
      <c r="A15" s="8"/>
      <c r="B15" s="8"/>
      <c r="C15" s="8"/>
      <c r="D15" s="8"/>
      <c r="E15" s="8"/>
    </row>
    <row r="16" spans="1:5" ht="15">
      <c r="A16" s="8"/>
      <c r="B16" s="8"/>
      <c r="C16" s="8"/>
      <c r="D16" s="8"/>
      <c r="E16" s="8"/>
    </row>
    <row r="17" ht="12.75">
      <c r="A17" s="188"/>
    </row>
    <row r="18" ht="12.75">
      <c r="A18" s="188"/>
    </row>
    <row r="19" ht="12.75">
      <c r="A19" s="188"/>
    </row>
    <row r="20" spans="1:6" ht="12.75">
      <c r="A20" s="13"/>
      <c r="B20" s="13"/>
      <c r="C20" s="13"/>
      <c r="D20" s="13"/>
      <c r="E20" s="13"/>
      <c r="F20" s="13"/>
    </row>
    <row r="21" spans="1:6" ht="12.75">
      <c r="A21" s="13"/>
      <c r="B21" s="13"/>
      <c r="C21" s="13"/>
      <c r="D21" s="13"/>
      <c r="E21" s="1403"/>
      <c r="F21" s="13"/>
    </row>
    <row r="22" spans="1:6" ht="12.75">
      <c r="A22" s="1403"/>
      <c r="B22" s="1416"/>
      <c r="C22" s="189"/>
      <c r="D22" s="189"/>
      <c r="E22" s="1403"/>
      <c r="F22" s="13"/>
    </row>
    <row r="23" spans="1:6" ht="12.75">
      <c r="A23" s="13"/>
      <c r="B23" s="13"/>
      <c r="C23" s="13"/>
      <c r="D23" s="13"/>
      <c r="E23" s="1403"/>
      <c r="F23" s="13"/>
    </row>
    <row r="24" spans="1:6" ht="12.75">
      <c r="A24" s="13"/>
      <c r="B24" s="13"/>
      <c r="C24" s="13"/>
      <c r="D24" s="13"/>
      <c r="E24" s="1403"/>
      <c r="F24" s="13"/>
    </row>
    <row r="25" spans="1:6" ht="12.75">
      <c r="A25" s="211"/>
      <c r="B25" s="13"/>
      <c r="C25" s="13"/>
      <c r="D25" s="13"/>
      <c r="E25" s="13"/>
      <c r="F25" s="13"/>
    </row>
    <row r="26" spans="1:6" ht="12.75">
      <c r="A26" s="211"/>
      <c r="B26" s="13"/>
      <c r="C26" s="13"/>
      <c r="D26" s="13"/>
      <c r="E26" s="13"/>
      <c r="F26" s="13"/>
    </row>
    <row r="27" spans="1:6" ht="12.75">
      <c r="A27" s="211"/>
      <c r="B27" s="13"/>
      <c r="C27" s="13"/>
      <c r="D27" s="13"/>
      <c r="E27" s="13"/>
      <c r="F27" s="13"/>
    </row>
    <row r="28" spans="1:6" ht="12.75">
      <c r="A28" s="211"/>
      <c r="B28" s="13"/>
      <c r="C28" s="13"/>
      <c r="D28" s="13"/>
      <c r="E28" s="13"/>
      <c r="F28" s="13"/>
    </row>
    <row r="29" spans="1:6" ht="12.75">
      <c r="A29" s="211"/>
      <c r="B29" s="13"/>
      <c r="C29" s="13"/>
      <c r="D29" s="13"/>
      <c r="E29" s="13"/>
      <c r="F29" s="13"/>
    </row>
    <row r="30" spans="1:6" ht="12.75">
      <c r="A30" s="211"/>
      <c r="B30" s="13"/>
      <c r="C30" s="13"/>
      <c r="D30" s="13"/>
      <c r="E30" s="13"/>
      <c r="F30" s="13"/>
    </row>
    <row r="31" spans="1:6" ht="12.75">
      <c r="A31" s="211"/>
      <c r="B31" s="13"/>
      <c r="C31" s="13"/>
      <c r="D31" s="13"/>
      <c r="E31" s="13"/>
      <c r="F31" s="13"/>
    </row>
    <row r="32" spans="1:6" ht="12.75">
      <c r="A32" s="211"/>
      <c r="B32" s="13"/>
      <c r="C32" s="13"/>
      <c r="D32" s="13"/>
      <c r="E32" s="13"/>
      <c r="F32" s="13"/>
    </row>
    <row r="33" spans="1:6" ht="12.75">
      <c r="A33" s="211"/>
      <c r="B33" s="13"/>
      <c r="C33" s="13"/>
      <c r="D33" s="13"/>
      <c r="E33" s="13"/>
      <c r="F33" s="13"/>
    </row>
    <row r="34" spans="1:6" ht="12.75">
      <c r="A34" s="211"/>
      <c r="B34" s="13"/>
      <c r="C34" s="13"/>
      <c r="D34" s="13"/>
      <c r="E34" s="13"/>
      <c r="F34" s="13"/>
    </row>
    <row r="35" spans="1:6" ht="15.75">
      <c r="A35" s="13"/>
      <c r="B35" s="1417"/>
      <c r="C35" s="13"/>
      <c r="D35" s="13"/>
      <c r="E35" s="13"/>
      <c r="F35" s="13"/>
    </row>
    <row r="36" spans="1:6" ht="12.75">
      <c r="A36" s="13"/>
      <c r="B36" s="13"/>
      <c r="C36" s="13"/>
      <c r="D36" s="13"/>
      <c r="E36" s="13"/>
      <c r="F36" s="13"/>
    </row>
    <row r="37" spans="2:5" ht="12.75">
      <c r="B37" s="188"/>
      <c r="C37" s="188"/>
      <c r="D37" s="188"/>
      <c r="E37" s="188"/>
    </row>
    <row r="38" spans="2:5" ht="12.75">
      <c r="B38" s="188"/>
      <c r="C38" s="188"/>
      <c r="D38" s="188"/>
      <c r="E38" s="18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58">
      <selection activeCell="H76" sqref="H76"/>
    </sheetView>
  </sheetViews>
  <sheetFormatPr defaultColWidth="9.140625" defaultRowHeight="12.75"/>
  <cols>
    <col min="1" max="1" width="33.140625" style="0" customWidth="1"/>
    <col min="2" max="2" width="13.00390625" style="0" customWidth="1"/>
    <col min="3" max="3" width="12.28125" style="0" customWidth="1"/>
    <col min="4" max="4" width="13.28125" style="0" customWidth="1"/>
    <col min="5" max="5" width="10.57421875" style="0" customWidth="1"/>
  </cols>
  <sheetData>
    <row r="1" spans="1:5" ht="12.75">
      <c r="A1" s="170"/>
      <c r="B1" s="993"/>
      <c r="C1" s="993"/>
      <c r="D1" s="993" t="s">
        <v>827</v>
      </c>
      <c r="E1" s="170"/>
    </row>
    <row r="2" spans="1:5" ht="6.75" customHeight="1">
      <c r="A2" s="170"/>
      <c r="B2" s="170"/>
      <c r="C2" s="170"/>
      <c r="D2" s="170"/>
      <c r="E2" s="170"/>
    </row>
    <row r="3" spans="1:5" ht="15.75">
      <c r="A3" s="2182" t="s">
        <v>1394</v>
      </c>
      <c r="B3" s="2188"/>
      <c r="C3" s="2188"/>
      <c r="D3" s="2188"/>
      <c r="E3" s="2063"/>
    </row>
    <row r="4" spans="1:5" ht="16.5" customHeight="1">
      <c r="A4" s="2182" t="s">
        <v>42</v>
      </c>
      <c r="B4" s="2182"/>
      <c r="C4" s="2182"/>
      <c r="D4" s="2188"/>
      <c r="E4" s="2063"/>
    </row>
    <row r="5" spans="1:5" ht="11.25" customHeight="1" thickBot="1">
      <c r="A5" s="838"/>
      <c r="B5" s="994"/>
      <c r="C5" s="994"/>
      <c r="D5" s="994" t="s">
        <v>504</v>
      </c>
      <c r="E5" s="170"/>
    </row>
    <row r="6" spans="1:5" ht="26.25" thickBot="1">
      <c r="A6" s="995" t="s">
        <v>294</v>
      </c>
      <c r="B6" s="818" t="s">
        <v>228</v>
      </c>
      <c r="C6" s="792" t="s">
        <v>229</v>
      </c>
      <c r="D6" s="1269" t="s">
        <v>233</v>
      </c>
      <c r="E6" s="1003" t="s">
        <v>199</v>
      </c>
    </row>
    <row r="7" spans="1:5" ht="12.75">
      <c r="A7" s="510" t="s">
        <v>43</v>
      </c>
      <c r="B7" s="1270">
        <v>571</v>
      </c>
      <c r="C7" s="1270">
        <v>935</v>
      </c>
      <c r="D7" s="1615">
        <v>935</v>
      </c>
      <c r="E7" s="1267">
        <f>D7/C7</f>
        <v>1</v>
      </c>
    </row>
    <row r="8" spans="1:5" ht="12.75">
      <c r="A8" s="239" t="s">
        <v>44</v>
      </c>
      <c r="B8" s="997">
        <v>571</v>
      </c>
      <c r="C8" s="997">
        <v>935</v>
      </c>
      <c r="D8" s="1616">
        <v>935</v>
      </c>
      <c r="E8" s="1268">
        <f>D8/C8</f>
        <v>1</v>
      </c>
    </row>
    <row r="9" spans="1:5" ht="12.75">
      <c r="A9" s="1175" t="s">
        <v>1324</v>
      </c>
      <c r="B9" s="999">
        <v>0</v>
      </c>
      <c r="C9" s="999">
        <v>1860</v>
      </c>
      <c r="D9" s="1828">
        <v>1860</v>
      </c>
      <c r="E9" s="1268">
        <f>D9/C9</f>
        <v>1</v>
      </c>
    </row>
    <row r="10" spans="1:5" ht="13.5" thickBot="1">
      <c r="A10" s="1175" t="s">
        <v>1325</v>
      </c>
      <c r="B10" s="999">
        <v>0</v>
      </c>
      <c r="C10" s="999">
        <v>200</v>
      </c>
      <c r="D10" s="1271">
        <v>200</v>
      </c>
      <c r="E10" s="1268">
        <f>D10/C10</f>
        <v>1</v>
      </c>
    </row>
    <row r="11" spans="1:5" ht="13.5" thickBot="1">
      <c r="A11" s="1057" t="s">
        <v>46</v>
      </c>
      <c r="B11" s="1241">
        <f>SUM(B7:B10)</f>
        <v>1142</v>
      </c>
      <c r="C11" s="1241">
        <f>SUM(C7:C10)</f>
        <v>3930</v>
      </c>
      <c r="D11" s="1241">
        <f>SUM(D7:D10)</f>
        <v>3930</v>
      </c>
      <c r="E11" s="1239">
        <f>D11/C11</f>
        <v>1</v>
      </c>
    </row>
    <row r="12" spans="1:5" ht="9" customHeight="1">
      <c r="A12" s="170"/>
      <c r="B12" s="170"/>
      <c r="C12" s="170"/>
      <c r="D12" s="170"/>
      <c r="E12" s="170"/>
    </row>
    <row r="13" spans="1:5" ht="15.75">
      <c r="A13" s="2182" t="s">
        <v>1023</v>
      </c>
      <c r="B13" s="2063"/>
      <c r="C13" s="2063"/>
      <c r="D13" s="2063"/>
      <c r="E13" s="2063"/>
    </row>
    <row r="14" spans="1:5" ht="11.25" customHeight="1" thickBot="1">
      <c r="A14" s="170"/>
      <c r="B14" s="1000"/>
      <c r="C14" s="1000"/>
      <c r="D14" s="1000" t="s">
        <v>504</v>
      </c>
      <c r="E14" s="170"/>
    </row>
    <row r="15" spans="1:5" ht="26.25" thickBot="1">
      <c r="A15" s="1090" t="s">
        <v>718</v>
      </c>
      <c r="B15" s="780" t="s">
        <v>228</v>
      </c>
      <c r="C15" s="780" t="s">
        <v>229</v>
      </c>
      <c r="D15" s="780" t="s">
        <v>233</v>
      </c>
      <c r="E15" s="742" t="s">
        <v>199</v>
      </c>
    </row>
    <row r="16" spans="1:5" ht="12.75">
      <c r="A16" s="1020" t="s">
        <v>205</v>
      </c>
      <c r="B16" s="742"/>
      <c r="C16" s="836"/>
      <c r="D16" s="1006"/>
      <c r="E16" s="742"/>
    </row>
    <row r="17" spans="1:5" ht="12.75">
      <c r="A17" s="240" t="s">
        <v>426</v>
      </c>
      <c r="B17" s="1060"/>
      <c r="C17" s="1012">
        <v>0</v>
      </c>
      <c r="D17" s="1242">
        <v>0</v>
      </c>
      <c r="E17" s="494">
        <v>0</v>
      </c>
    </row>
    <row r="18" spans="1:5" ht="12.75">
      <c r="A18" s="508" t="s">
        <v>521</v>
      </c>
      <c r="B18" s="1060">
        <v>50</v>
      </c>
      <c r="C18" s="1012">
        <v>187</v>
      </c>
      <c r="D18" s="1243">
        <v>187</v>
      </c>
      <c r="E18" s="494">
        <f>D18/C18</f>
        <v>1</v>
      </c>
    </row>
    <row r="19" spans="1:5" ht="12.75">
      <c r="A19" s="239" t="s">
        <v>1169</v>
      </c>
      <c r="B19" s="1060">
        <v>50</v>
      </c>
      <c r="C19" s="1012">
        <v>18</v>
      </c>
      <c r="D19" s="1243">
        <v>18</v>
      </c>
      <c r="E19" s="494">
        <f>D19/C19</f>
        <v>1</v>
      </c>
    </row>
    <row r="20" spans="1:5" ht="12.75">
      <c r="A20" s="239" t="s">
        <v>428</v>
      </c>
      <c r="B20" s="1060">
        <v>0</v>
      </c>
      <c r="C20" s="1012"/>
      <c r="D20" s="1243">
        <v>0</v>
      </c>
      <c r="E20" s="494">
        <v>0</v>
      </c>
    </row>
    <row r="21" spans="1:5" ht="12.75">
      <c r="A21" s="509" t="s">
        <v>47</v>
      </c>
      <c r="B21" s="1060">
        <v>71</v>
      </c>
      <c r="C21" s="1012">
        <v>110</v>
      </c>
      <c r="D21" s="1243">
        <v>110</v>
      </c>
      <c r="E21" s="494">
        <f aca="true" t="shared" si="0" ref="E21:E28">D21/C21</f>
        <v>1</v>
      </c>
    </row>
    <row r="22" spans="1:5" ht="12.75">
      <c r="A22" s="509" t="s">
        <v>1170</v>
      </c>
      <c r="B22" s="1060">
        <v>100</v>
      </c>
      <c r="C22" s="1012">
        <v>150</v>
      </c>
      <c r="D22" s="1243">
        <v>150</v>
      </c>
      <c r="E22" s="494">
        <f t="shared" si="0"/>
        <v>1</v>
      </c>
    </row>
    <row r="23" spans="1:5" ht="12.75">
      <c r="A23" s="239" t="s">
        <v>429</v>
      </c>
      <c r="B23" s="1060">
        <v>250</v>
      </c>
      <c r="C23" s="1012">
        <v>250</v>
      </c>
      <c r="D23" s="1243">
        <v>250</v>
      </c>
      <c r="E23" s="494">
        <f t="shared" si="0"/>
        <v>1</v>
      </c>
    </row>
    <row r="24" spans="1:5" ht="12.75">
      <c r="A24" s="240" t="s">
        <v>520</v>
      </c>
      <c r="B24" s="1244">
        <v>0</v>
      </c>
      <c r="C24" s="1245">
        <v>106</v>
      </c>
      <c r="D24" s="1243">
        <v>106</v>
      </c>
      <c r="E24" s="494">
        <v>0</v>
      </c>
    </row>
    <row r="25" spans="1:5" ht="12.75">
      <c r="A25" s="510" t="s">
        <v>430</v>
      </c>
      <c r="B25" s="1244">
        <v>50</v>
      </c>
      <c r="C25" s="1245">
        <v>50</v>
      </c>
      <c r="D25" s="1243">
        <v>50</v>
      </c>
      <c r="E25" s="494">
        <f t="shared" si="0"/>
        <v>1</v>
      </c>
    </row>
    <row r="26" spans="1:5" ht="12.75">
      <c r="A26" s="510" t="s">
        <v>431</v>
      </c>
      <c r="B26" s="1244">
        <v>0</v>
      </c>
      <c r="C26" s="1245">
        <v>20</v>
      </c>
      <c r="D26" s="1243">
        <v>20</v>
      </c>
      <c r="E26" s="494">
        <f t="shared" si="0"/>
        <v>1</v>
      </c>
    </row>
    <row r="27" spans="1:5" ht="12.75">
      <c r="A27" s="239" t="s">
        <v>432</v>
      </c>
      <c r="B27" s="1060">
        <v>0</v>
      </c>
      <c r="C27" s="1012"/>
      <c r="D27" s="1242"/>
      <c r="E27" s="494">
        <v>0</v>
      </c>
    </row>
    <row r="28" spans="1:5" ht="13.5" thickBot="1">
      <c r="A28" s="239" t="s">
        <v>1503</v>
      </c>
      <c r="B28" s="1060"/>
      <c r="C28" s="1012">
        <v>44</v>
      </c>
      <c r="D28" s="1060">
        <v>44</v>
      </c>
      <c r="E28" s="494">
        <f t="shared" si="0"/>
        <v>1</v>
      </c>
    </row>
    <row r="29" spans="1:5" ht="13.5" thickBot="1">
      <c r="A29" s="1057" t="s">
        <v>48</v>
      </c>
      <c r="B29" s="1248">
        <f>SUM(B17:B28)</f>
        <v>571</v>
      </c>
      <c r="C29" s="1248">
        <f>SUM(C17:C28)</f>
        <v>935</v>
      </c>
      <c r="D29" s="1248">
        <f>SUM(D17:D28)</f>
        <v>935</v>
      </c>
      <c r="E29" s="506">
        <f>D29/C29</f>
        <v>1</v>
      </c>
    </row>
    <row r="30" spans="1:5" ht="12.75">
      <c r="A30" s="1240" t="s">
        <v>206</v>
      </c>
      <c r="B30" s="1249"/>
      <c r="C30" s="1250"/>
      <c r="D30" s="1250"/>
      <c r="E30" s="494"/>
    </row>
    <row r="31" spans="1:5" ht="12.75">
      <c r="A31" s="240" t="s">
        <v>426</v>
      </c>
      <c r="B31" s="1244">
        <v>0</v>
      </c>
      <c r="C31" s="1244">
        <v>1790</v>
      </c>
      <c r="D31" s="1243">
        <v>1790</v>
      </c>
      <c r="E31" s="488">
        <f>D31/C31</f>
        <v>1</v>
      </c>
    </row>
    <row r="32" spans="1:5" ht="12.75">
      <c r="A32" s="508" t="s">
        <v>427</v>
      </c>
      <c r="B32" s="1060"/>
      <c r="C32" s="1060">
        <v>201</v>
      </c>
      <c r="D32" s="1243">
        <v>201</v>
      </c>
      <c r="E32" s="488">
        <f aca="true" t="shared" si="1" ref="E32:E40">D32/C32</f>
        <v>1</v>
      </c>
    </row>
    <row r="33" spans="1:5" ht="12.75">
      <c r="A33" s="509" t="s">
        <v>1170</v>
      </c>
      <c r="B33" s="1060"/>
      <c r="C33" s="1060">
        <v>26</v>
      </c>
      <c r="D33" s="1243">
        <v>26</v>
      </c>
      <c r="E33" s="488">
        <f t="shared" si="1"/>
        <v>1</v>
      </c>
    </row>
    <row r="34" spans="1:5" ht="12.75">
      <c r="A34" s="239" t="s">
        <v>1171</v>
      </c>
      <c r="B34" s="1060">
        <v>100</v>
      </c>
      <c r="C34" s="1060">
        <v>124</v>
      </c>
      <c r="D34" s="1243">
        <v>124</v>
      </c>
      <c r="E34" s="488">
        <f t="shared" si="1"/>
        <v>1</v>
      </c>
    </row>
    <row r="35" spans="1:5" ht="12.75">
      <c r="A35" s="509" t="s">
        <v>47</v>
      </c>
      <c r="B35" s="1060"/>
      <c r="C35" s="1060">
        <v>40</v>
      </c>
      <c r="D35" s="1243">
        <v>40</v>
      </c>
      <c r="E35" s="488">
        <f t="shared" si="1"/>
        <v>1</v>
      </c>
    </row>
    <row r="36" spans="1:5" ht="12.75">
      <c r="A36" s="239" t="s">
        <v>429</v>
      </c>
      <c r="B36" s="1060">
        <v>100</v>
      </c>
      <c r="C36" s="1060">
        <v>100</v>
      </c>
      <c r="D36" s="1243">
        <v>100</v>
      </c>
      <c r="E36" s="488">
        <f t="shared" si="1"/>
        <v>1</v>
      </c>
    </row>
    <row r="37" spans="1:5" ht="12.75">
      <c r="A37" s="239" t="s">
        <v>1504</v>
      </c>
      <c r="B37" s="1060"/>
      <c r="C37" s="1060">
        <v>205</v>
      </c>
      <c r="D37" s="1243">
        <v>205</v>
      </c>
      <c r="E37" s="488">
        <f t="shared" si="1"/>
        <v>1</v>
      </c>
    </row>
    <row r="38" spans="1:5" ht="25.5">
      <c r="A38" s="240" t="s">
        <v>1172</v>
      </c>
      <c r="B38" s="1244">
        <v>200</v>
      </c>
      <c r="C38" s="1244">
        <v>200</v>
      </c>
      <c r="D38" s="1243">
        <v>200</v>
      </c>
      <c r="E38" s="488">
        <f t="shared" si="1"/>
        <v>1</v>
      </c>
    </row>
    <row r="39" spans="1:5" ht="12.75">
      <c r="A39" s="510" t="s">
        <v>431</v>
      </c>
      <c r="B39" s="1060">
        <v>100</v>
      </c>
      <c r="C39" s="1060">
        <v>130</v>
      </c>
      <c r="D39" s="1242">
        <v>130</v>
      </c>
      <c r="E39" s="488">
        <f t="shared" si="1"/>
        <v>1</v>
      </c>
    </row>
    <row r="40" spans="1:5" ht="12.75">
      <c r="A40" s="239" t="s">
        <v>1502</v>
      </c>
      <c r="B40" s="1060">
        <v>50</v>
      </c>
      <c r="C40" s="1060">
        <v>158</v>
      </c>
      <c r="D40" s="1242">
        <v>158</v>
      </c>
      <c r="E40" s="488">
        <f t="shared" si="1"/>
        <v>1</v>
      </c>
    </row>
    <row r="41" spans="1:5" ht="13.5" thickBot="1">
      <c r="A41" s="511" t="s">
        <v>1173</v>
      </c>
      <c r="B41" s="1251">
        <v>21</v>
      </c>
      <c r="C41" s="1246">
        <v>21</v>
      </c>
      <c r="D41" s="1247">
        <v>21</v>
      </c>
      <c r="E41" s="488">
        <f>D41/C41</f>
        <v>1</v>
      </c>
    </row>
    <row r="42" spans="1:5" ht="13.5" thickBot="1">
      <c r="A42" s="1090" t="s">
        <v>48</v>
      </c>
      <c r="B42" s="1252">
        <f>SUM(B31:B41)</f>
        <v>571</v>
      </c>
      <c r="C42" s="1252">
        <f>SUM(C31:C41)</f>
        <v>2995</v>
      </c>
      <c r="D42" s="1252">
        <f>SUM(D31:D41)</f>
        <v>2995</v>
      </c>
      <c r="E42" s="506">
        <f>D42/C42</f>
        <v>1</v>
      </c>
    </row>
    <row r="43" spans="1:5" ht="9.75" customHeight="1" thickBot="1">
      <c r="A43" s="512"/>
      <c r="B43" s="1007"/>
      <c r="C43" s="1007"/>
      <c r="D43" s="1007"/>
      <c r="E43" s="689"/>
    </row>
    <row r="44" spans="1:5" ht="26.25" thickBot="1">
      <c r="A44" s="1253" t="s">
        <v>718</v>
      </c>
      <c r="B44" s="741" t="s">
        <v>228</v>
      </c>
      <c r="C44" s="741" t="s">
        <v>229</v>
      </c>
      <c r="D44" s="741" t="s">
        <v>233</v>
      </c>
      <c r="E44" s="407" t="s">
        <v>199</v>
      </c>
    </row>
    <row r="45" spans="1:5" ht="12.75">
      <c r="A45" s="1254" t="s">
        <v>433</v>
      </c>
      <c r="B45" s="1257"/>
      <c r="C45" s="1257">
        <v>1411</v>
      </c>
      <c r="D45" s="1257">
        <v>1411</v>
      </c>
      <c r="E45" s="492">
        <f>D45/C45</f>
        <v>1</v>
      </c>
    </row>
    <row r="46" spans="1:5" ht="12.75">
      <c r="A46" s="1254" t="s">
        <v>434</v>
      </c>
      <c r="B46" s="1060"/>
      <c r="C46" s="1060">
        <v>379</v>
      </c>
      <c r="D46" s="1060">
        <v>379</v>
      </c>
      <c r="E46" s="498">
        <f>D46/C46</f>
        <v>1</v>
      </c>
    </row>
    <row r="47" spans="1:5" ht="12.75">
      <c r="A47" s="1255" t="s">
        <v>435</v>
      </c>
      <c r="B47" s="1060">
        <v>1142</v>
      </c>
      <c r="C47" s="1060">
        <v>2120</v>
      </c>
      <c r="D47" s="1060">
        <v>2120</v>
      </c>
      <c r="E47" s="650">
        <f>D47/C47</f>
        <v>1</v>
      </c>
    </row>
    <row r="48" spans="1:5" ht="13.5" thickBot="1">
      <c r="A48" s="1255" t="s">
        <v>1209</v>
      </c>
      <c r="B48" s="1251"/>
      <c r="C48" s="1251">
        <v>20</v>
      </c>
      <c r="D48" s="1251">
        <v>20</v>
      </c>
      <c r="E48" s="650">
        <f>D48/C48</f>
        <v>1</v>
      </c>
    </row>
    <row r="49" spans="1:5" ht="13.5" thickBot="1">
      <c r="A49" s="1256" t="s">
        <v>436</v>
      </c>
      <c r="B49" s="1722">
        <f>SUM(B45:B48)</f>
        <v>1142</v>
      </c>
      <c r="C49" s="1722">
        <f>SUM(C45:C48)</f>
        <v>3930</v>
      </c>
      <c r="D49" s="1614">
        <f>SUM(D45:D48)</f>
        <v>3930</v>
      </c>
      <c r="E49" s="506">
        <f>D49/C49</f>
        <v>1</v>
      </c>
    </row>
    <row r="50" spans="1:5" ht="15.75">
      <c r="A50" s="512"/>
      <c r="B50" s="1007"/>
      <c r="C50" s="1007"/>
      <c r="D50" s="1007"/>
      <c r="E50" s="689"/>
    </row>
    <row r="51" spans="1:5" ht="15.75">
      <c r="A51" s="512"/>
      <c r="B51" s="1007"/>
      <c r="C51" s="1007"/>
      <c r="D51" s="1007"/>
      <c r="E51" s="689"/>
    </row>
    <row r="52" spans="1:5" ht="12.75">
      <c r="A52" s="170"/>
      <c r="B52" s="617"/>
      <c r="C52" s="836"/>
      <c r="D52" s="836"/>
      <c r="E52" s="836"/>
    </row>
    <row r="53" spans="1:5" ht="12.75">
      <c r="A53" s="170"/>
      <c r="B53" s="1061"/>
      <c r="C53" s="1061"/>
      <c r="D53" s="1061" t="s">
        <v>828</v>
      </c>
      <c r="E53" s="170"/>
    </row>
    <row r="54" spans="1:5" ht="12.75">
      <c r="A54" s="170"/>
      <c r="B54" s="993"/>
      <c r="C54" s="993"/>
      <c r="D54" s="993"/>
      <c r="E54" s="170"/>
    </row>
    <row r="55" spans="1:5" ht="15.75">
      <c r="A55" s="2182" t="s">
        <v>1395</v>
      </c>
      <c r="B55" s="2182"/>
      <c r="C55" s="2182"/>
      <c r="D55" s="2182"/>
      <c r="E55" s="2182"/>
    </row>
    <row r="56" spans="1:5" ht="18.75">
      <c r="A56" s="1004"/>
      <c r="B56" s="575"/>
      <c r="C56" s="575"/>
      <c r="D56" s="575"/>
      <c r="E56" s="1005"/>
    </row>
    <row r="57" spans="1:5" ht="13.5" customHeight="1">
      <c r="A57" s="2182" t="s">
        <v>1024</v>
      </c>
      <c r="B57" s="2182"/>
      <c r="C57" s="2182"/>
      <c r="D57" s="2182"/>
      <c r="E57" s="2182"/>
    </row>
    <row r="58" spans="1:5" ht="13.5" thickBot="1">
      <c r="A58" s="838"/>
      <c r="B58" s="1001"/>
      <c r="C58" s="1001"/>
      <c r="D58" s="994" t="s">
        <v>504</v>
      </c>
      <c r="E58" s="170"/>
    </row>
    <row r="59" spans="1:5" ht="31.5" customHeight="1" thickBot="1">
      <c r="A59" s="1002" t="s">
        <v>294</v>
      </c>
      <c r="B59" s="792" t="s">
        <v>228</v>
      </c>
      <c r="C59" s="1008" t="s">
        <v>229</v>
      </c>
      <c r="D59" s="741" t="s">
        <v>204</v>
      </c>
      <c r="E59" s="765" t="s">
        <v>257</v>
      </c>
    </row>
    <row r="60" spans="1:5" ht="15.75">
      <c r="A60" s="991" t="s">
        <v>43</v>
      </c>
      <c r="B60" s="1009">
        <v>571</v>
      </c>
      <c r="C60" s="1010">
        <v>571</v>
      </c>
      <c r="D60" s="1011">
        <v>571</v>
      </c>
      <c r="E60" s="732">
        <f>D60/C60</f>
        <v>1</v>
      </c>
    </row>
    <row r="61" spans="1:5" ht="15.75">
      <c r="A61" s="990" t="s">
        <v>44</v>
      </c>
      <c r="B61" s="518">
        <v>0</v>
      </c>
      <c r="C61" s="1012">
        <v>0</v>
      </c>
      <c r="D61" s="1013">
        <v>0</v>
      </c>
      <c r="E61" s="494">
        <v>0</v>
      </c>
    </row>
    <row r="62" spans="1:5" ht="17.25" customHeight="1" thickBot="1">
      <c r="A62" s="998" t="s">
        <v>45</v>
      </c>
      <c r="B62" s="1014">
        <v>0</v>
      </c>
      <c r="C62" s="1015">
        <v>0</v>
      </c>
      <c r="D62" s="1016">
        <v>0</v>
      </c>
      <c r="E62" s="492">
        <v>0</v>
      </c>
    </row>
    <row r="63" spans="1:5" ht="23.25" customHeight="1" thickBot="1">
      <c r="A63" s="237" t="s">
        <v>46</v>
      </c>
      <c r="B63" s="517">
        <f>SUM(B60:B62)</f>
        <v>571</v>
      </c>
      <c r="C63" s="517">
        <f>SUM(C60:C62)</f>
        <v>571</v>
      </c>
      <c r="D63" s="517">
        <f>SUM(D60:D62)</f>
        <v>571</v>
      </c>
      <c r="E63" s="506">
        <f>D63/C63</f>
        <v>1</v>
      </c>
    </row>
    <row r="64" spans="3:5" ht="27" customHeight="1">
      <c r="C64" s="238"/>
      <c r="D64" s="238"/>
      <c r="E64" s="13"/>
    </row>
    <row r="65" spans="3:5" ht="14.25" customHeight="1">
      <c r="C65" s="359"/>
      <c r="D65" s="359"/>
      <c r="E65" s="13"/>
    </row>
    <row r="66" spans="1:5" ht="15.75">
      <c r="A66" s="2182" t="s">
        <v>1023</v>
      </c>
      <c r="B66" s="2182"/>
      <c r="C66" s="2182"/>
      <c r="D66" s="2182"/>
      <c r="E66" s="2182"/>
    </row>
    <row r="67" spans="1:5" ht="13.5" thickBot="1">
      <c r="A67" s="170"/>
      <c r="B67" s="1000"/>
      <c r="C67" s="1000"/>
      <c r="D67" s="1000" t="s">
        <v>504</v>
      </c>
      <c r="E67" s="170"/>
    </row>
    <row r="68" spans="1:5" ht="26.25" thickBot="1">
      <c r="A68" s="1017" t="s">
        <v>718</v>
      </c>
      <c r="B68" s="741" t="s">
        <v>228</v>
      </c>
      <c r="C68" s="741" t="s">
        <v>229</v>
      </c>
      <c r="D68" s="741" t="s">
        <v>233</v>
      </c>
      <c r="E68" s="742" t="s">
        <v>199</v>
      </c>
    </row>
    <row r="69" spans="1:5" ht="12.75">
      <c r="A69" s="51" t="s">
        <v>830</v>
      </c>
      <c r="B69" s="51">
        <v>416</v>
      </c>
      <c r="C69" s="23">
        <v>416</v>
      </c>
      <c r="D69" s="58">
        <v>416</v>
      </c>
      <c r="E69" s="1018">
        <f>D69/C69</f>
        <v>1</v>
      </c>
    </row>
    <row r="70" spans="1:5" ht="12.75">
      <c r="A70" s="37" t="s">
        <v>829</v>
      </c>
      <c r="B70" s="37">
        <v>155</v>
      </c>
      <c r="C70" s="15">
        <v>155</v>
      </c>
      <c r="D70" s="50">
        <v>150</v>
      </c>
      <c r="E70" s="376">
        <f>D70/C70</f>
        <v>0.967741935483871</v>
      </c>
    </row>
    <row r="71" spans="1:5" ht="13.5" thickBot="1">
      <c r="A71" s="49"/>
      <c r="B71" s="1019"/>
      <c r="C71" s="19"/>
      <c r="D71" s="572"/>
      <c r="E71" s="382"/>
    </row>
    <row r="72" spans="1:5" ht="13.5" thickBot="1">
      <c r="A72" s="992" t="s">
        <v>831</v>
      </c>
      <c r="B72" s="71">
        <f>B69+B70</f>
        <v>571</v>
      </c>
      <c r="C72" s="71">
        <f>C69+C70</f>
        <v>571</v>
      </c>
      <c r="D72" s="223">
        <f>D69+D70</f>
        <v>566</v>
      </c>
      <c r="E72" s="381">
        <f>D72/C72</f>
        <v>0.9912434325744308</v>
      </c>
    </row>
    <row r="76" ht="15.75" customHeight="1"/>
    <row r="77" ht="24" customHeight="1"/>
    <row r="78" ht="22.5" customHeight="1"/>
    <row r="79" ht="24" customHeight="1"/>
    <row r="102" spans="2:5" ht="12.75">
      <c r="B102" s="13"/>
      <c r="C102" s="309"/>
      <c r="D102" s="309"/>
      <c r="E102" s="309"/>
    </row>
    <row r="103" spans="2:5" ht="15.75">
      <c r="B103" s="13"/>
      <c r="C103" s="238"/>
      <c r="D103" s="238"/>
      <c r="E103" s="13"/>
    </row>
    <row r="104" spans="3:5" ht="15.75">
      <c r="C104" s="358"/>
      <c r="D104" s="238"/>
      <c r="E104" s="13"/>
    </row>
    <row r="105" spans="3:5" ht="15.75">
      <c r="C105" s="238"/>
      <c r="D105" s="238"/>
      <c r="E105" s="13"/>
    </row>
    <row r="106" spans="3:5" ht="20.25" customHeight="1">
      <c r="C106" s="238"/>
      <c r="D106" s="238"/>
      <c r="E106" s="13"/>
    </row>
    <row r="107" spans="3:5" ht="15.75">
      <c r="C107" s="238"/>
      <c r="D107" s="238"/>
      <c r="E107" s="13"/>
    </row>
    <row r="108" spans="3:5" ht="15.75">
      <c r="C108" s="238"/>
      <c r="D108" s="238"/>
      <c r="E108" s="13"/>
    </row>
  </sheetData>
  <sheetProtection/>
  <mergeCells count="6">
    <mergeCell ref="A3:E3"/>
    <mergeCell ref="A4:E4"/>
    <mergeCell ref="A66:E66"/>
    <mergeCell ref="A55:E55"/>
    <mergeCell ref="A57:E57"/>
    <mergeCell ref="A13:E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1.421875" style="0" customWidth="1"/>
    <col min="2" max="2" width="9.421875" style="0" customWidth="1"/>
    <col min="3" max="3" width="9.7109375" style="0" customWidth="1"/>
    <col min="4" max="4" width="8.8515625" style="0" customWidth="1"/>
    <col min="5" max="5" width="9.00390625" style="0" customWidth="1"/>
    <col min="6" max="6" width="9.8515625" style="0" customWidth="1"/>
    <col min="7" max="7" width="9.57421875" style="0" customWidth="1"/>
    <col min="8" max="8" width="9.421875" style="0" customWidth="1"/>
  </cols>
  <sheetData>
    <row r="1" spans="1:9" ht="15">
      <c r="A1" s="13"/>
      <c r="B1" s="13"/>
      <c r="C1" s="13"/>
      <c r="D1" s="13"/>
      <c r="E1" s="1409"/>
      <c r="F1" s="13"/>
      <c r="G1" s="1409"/>
      <c r="H1" s="13"/>
      <c r="I1" s="13"/>
    </row>
    <row r="2" spans="1:9" ht="12.75">
      <c r="A2" s="13"/>
      <c r="B2" s="13"/>
      <c r="C2" s="13"/>
      <c r="D2" s="13"/>
      <c r="E2" s="13"/>
      <c r="F2" s="13"/>
      <c r="G2" s="13"/>
      <c r="H2" s="13"/>
      <c r="I2" s="13"/>
    </row>
    <row r="3" spans="1:9" ht="12.75">
      <c r="A3" s="13"/>
      <c r="B3" s="13"/>
      <c r="C3" s="13"/>
      <c r="D3" s="13"/>
      <c r="E3" s="13"/>
      <c r="F3" s="13"/>
      <c r="G3" s="13"/>
      <c r="H3" s="13"/>
      <c r="I3" s="13"/>
    </row>
    <row r="4" spans="1:9" ht="12.75">
      <c r="A4" s="13"/>
      <c r="B4" s="13"/>
      <c r="C4" s="13"/>
      <c r="D4" s="13"/>
      <c r="E4" s="13"/>
      <c r="F4" s="13"/>
      <c r="G4" s="13"/>
      <c r="H4" s="13"/>
      <c r="I4" s="13"/>
    </row>
    <row r="5" spans="1:9" ht="15.75">
      <c r="A5" s="2191"/>
      <c r="B5" s="2191"/>
      <c r="C5" s="2191"/>
      <c r="D5" s="2191"/>
      <c r="E5" s="2191"/>
      <c r="F5" s="2191"/>
      <c r="G5" s="2191"/>
      <c r="H5" s="2191"/>
      <c r="I5" s="2191"/>
    </row>
    <row r="6" spans="1:9" ht="15.75">
      <c r="A6" s="2191"/>
      <c r="B6" s="2191"/>
      <c r="C6" s="2191"/>
      <c r="D6" s="2191"/>
      <c r="E6" s="2191"/>
      <c r="F6" s="2191"/>
      <c r="G6" s="2191"/>
      <c r="H6" s="2191"/>
      <c r="I6" s="2191"/>
    </row>
    <row r="7" spans="1:9" ht="15.75">
      <c r="A7" s="13"/>
      <c r="B7" s="1410"/>
      <c r="C7" s="1411"/>
      <c r="D7" s="13"/>
      <c r="E7" s="13"/>
      <c r="F7" s="13"/>
      <c r="G7" s="13"/>
      <c r="H7" s="13"/>
      <c r="I7" s="13"/>
    </row>
    <row r="8" spans="1:9" ht="12.75">
      <c r="A8" s="13"/>
      <c r="B8" s="13"/>
      <c r="C8" s="13"/>
      <c r="D8" s="13"/>
      <c r="E8" s="310"/>
      <c r="F8" s="13"/>
      <c r="G8" s="13"/>
      <c r="H8" s="310"/>
      <c r="I8" s="13"/>
    </row>
    <row r="9" spans="1:9" ht="15.75">
      <c r="A9" s="2189"/>
      <c r="B9" s="2189"/>
      <c r="C9" s="2190"/>
      <c r="D9" s="2190"/>
      <c r="E9" s="2190"/>
      <c r="F9" s="2189"/>
      <c r="G9" s="2118"/>
      <c r="H9" s="2118"/>
      <c r="I9" s="2118"/>
    </row>
    <row r="10" spans="1:9" ht="27" customHeight="1">
      <c r="A10" s="2190"/>
      <c r="B10" s="1402"/>
      <c r="C10" s="1402"/>
      <c r="D10" s="1402"/>
      <c r="E10" s="1402"/>
      <c r="F10" s="1402"/>
      <c r="G10" s="1402"/>
      <c r="H10" s="1402"/>
      <c r="I10" s="1402"/>
    </row>
    <row r="11" spans="1:9" ht="12.75">
      <c r="A11" s="1412"/>
      <c r="B11" s="1413"/>
      <c r="C11" s="1413"/>
      <c r="D11" s="1413"/>
      <c r="E11" s="1413"/>
      <c r="F11" s="1413"/>
      <c r="G11" s="13"/>
      <c r="H11" s="13"/>
      <c r="I11" s="13"/>
    </row>
    <row r="12" spans="1:9" ht="12.75">
      <c r="A12" s="1412"/>
      <c r="B12" s="1413"/>
      <c r="C12" s="1413"/>
      <c r="D12" s="1413"/>
      <c r="E12" s="1413"/>
      <c r="F12" s="1413"/>
      <c r="G12" s="13"/>
      <c r="H12" s="13"/>
      <c r="I12" s="13"/>
    </row>
    <row r="13" spans="1:9" ht="12.75">
      <c r="A13" s="1412"/>
      <c r="B13" s="1413"/>
      <c r="C13" s="1413"/>
      <c r="D13" s="1413"/>
      <c r="E13" s="1413"/>
      <c r="F13" s="1413"/>
      <c r="G13" s="13"/>
      <c r="H13" s="13"/>
      <c r="I13" s="13"/>
    </row>
    <row r="14" spans="1:9" ht="12.75">
      <c r="A14" s="1412"/>
      <c r="B14" s="1413"/>
      <c r="C14" s="1413"/>
      <c r="D14" s="1413"/>
      <c r="E14" s="1413"/>
      <c r="F14" s="1413"/>
      <c r="G14" s="13"/>
      <c r="H14" s="13"/>
      <c r="I14" s="13"/>
    </row>
    <row r="15" spans="1:16" ht="15">
      <c r="A15" s="1412"/>
      <c r="B15" s="1413"/>
      <c r="C15" s="1413"/>
      <c r="D15" s="1413"/>
      <c r="E15" s="1413"/>
      <c r="F15" s="1413"/>
      <c r="G15" s="13"/>
      <c r="H15" s="13"/>
      <c r="I15" s="13"/>
      <c r="N15" s="193"/>
      <c r="P15" s="193"/>
    </row>
    <row r="16" spans="1:9" ht="12.75">
      <c r="A16" s="1412"/>
      <c r="B16" s="1413"/>
      <c r="C16" s="1413"/>
      <c r="D16" s="1413"/>
      <c r="E16" s="1413"/>
      <c r="F16" s="1413"/>
      <c r="G16" s="13"/>
      <c r="H16" s="13"/>
      <c r="I16" s="13"/>
    </row>
    <row r="17" spans="1:9" ht="12.75">
      <c r="A17" s="1412"/>
      <c r="B17" s="1413"/>
      <c r="C17" s="1413"/>
      <c r="D17" s="1413"/>
      <c r="E17" s="1413"/>
      <c r="F17" s="1413"/>
      <c r="G17" s="13"/>
      <c r="H17" s="13"/>
      <c r="I17" s="13"/>
    </row>
    <row r="18" spans="1:9" ht="12.75">
      <c r="A18" s="1412"/>
      <c r="B18" s="1413"/>
      <c r="C18" s="1413"/>
      <c r="D18" s="1413"/>
      <c r="E18" s="1413"/>
      <c r="F18" s="1413"/>
      <c r="G18" s="13"/>
      <c r="H18" s="13"/>
      <c r="I18" s="13"/>
    </row>
    <row r="19" spans="1:18" ht="15.75">
      <c r="A19" s="1412"/>
      <c r="B19" s="1413"/>
      <c r="C19" s="1413"/>
      <c r="D19" s="1413"/>
      <c r="E19" s="1413"/>
      <c r="F19" s="1413"/>
      <c r="G19" s="13"/>
      <c r="H19" s="13"/>
      <c r="I19" s="13"/>
      <c r="J19" s="2184"/>
      <c r="K19" s="2184"/>
      <c r="L19" s="2184"/>
      <c r="M19" s="2184"/>
      <c r="N19" s="2184"/>
      <c r="O19" s="2184"/>
      <c r="P19" s="2184"/>
      <c r="Q19" s="2184"/>
      <c r="R19" s="2184"/>
    </row>
    <row r="20" spans="1:18" ht="15.75">
      <c r="A20" s="1412"/>
      <c r="B20" s="1413"/>
      <c r="C20" s="1413"/>
      <c r="D20" s="1413"/>
      <c r="E20" s="1413"/>
      <c r="F20" s="1413"/>
      <c r="G20" s="13"/>
      <c r="H20" s="13"/>
      <c r="I20" s="13"/>
      <c r="J20" s="2184"/>
      <c r="K20" s="2184"/>
      <c r="L20" s="2184"/>
      <c r="M20" s="2184"/>
      <c r="N20" s="2184"/>
      <c r="O20" s="2184"/>
      <c r="P20" s="2184"/>
      <c r="Q20" s="2184"/>
      <c r="R20" s="2184"/>
    </row>
    <row r="21" spans="1:12" ht="15.75">
      <c r="A21" s="1412"/>
      <c r="B21" s="1413"/>
      <c r="C21" s="1413"/>
      <c r="D21" s="1413"/>
      <c r="E21" s="1413"/>
      <c r="F21" s="1413"/>
      <c r="G21" s="13"/>
      <c r="H21" s="13"/>
      <c r="I21" s="13"/>
      <c r="K21" s="8"/>
      <c r="L21" s="194"/>
    </row>
    <row r="22" spans="1:17" ht="12.75">
      <c r="A22" s="1412"/>
      <c r="B22" s="1413"/>
      <c r="C22" s="1413"/>
      <c r="D22" s="1413"/>
      <c r="E22" s="1413"/>
      <c r="F22" s="1413"/>
      <c r="G22" s="13"/>
      <c r="H22" s="13"/>
      <c r="I22" s="13"/>
      <c r="N22" s="99"/>
      <c r="Q22" s="99"/>
    </row>
    <row r="23" spans="1:9" ht="12.75">
      <c r="A23" s="1414"/>
      <c r="B23" s="1415"/>
      <c r="C23" s="1415"/>
      <c r="D23" s="1415"/>
      <c r="E23" s="1415"/>
      <c r="F23" s="1415"/>
      <c r="G23" s="13"/>
      <c r="H23" s="13"/>
      <c r="I23" s="13"/>
    </row>
    <row r="24" spans="1:9" ht="12.7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2.7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2.75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12.75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12.7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2.75">
      <c r="A31" s="2189"/>
      <c r="B31" s="2192"/>
      <c r="C31" s="2190"/>
      <c r="D31" s="2190"/>
      <c r="E31" s="2190"/>
      <c r="F31" s="2192"/>
      <c r="G31" s="2118"/>
      <c r="H31" s="2118"/>
      <c r="I31" s="2118"/>
    </row>
    <row r="32" spans="1:9" ht="29.25" customHeight="1">
      <c r="A32" s="2190"/>
      <c r="B32" s="1402"/>
      <c r="C32" s="1402"/>
      <c r="D32" s="1402"/>
      <c r="E32" s="1402"/>
      <c r="F32" s="1402"/>
      <c r="G32" s="1402"/>
      <c r="H32" s="1402"/>
      <c r="I32" s="1402"/>
    </row>
    <row r="33" spans="1:9" ht="12.75">
      <c r="A33" s="1412"/>
      <c r="B33" s="1413"/>
      <c r="C33" s="1413"/>
      <c r="D33" s="1413"/>
      <c r="E33" s="1413"/>
      <c r="F33" s="1413"/>
      <c r="G33" s="13"/>
      <c r="H33" s="13"/>
      <c r="I33" s="13"/>
    </row>
    <row r="34" spans="1:9" ht="12.75">
      <c r="A34" s="1412"/>
      <c r="B34" s="1413"/>
      <c r="C34" s="1413"/>
      <c r="D34" s="1413"/>
      <c r="E34" s="1413"/>
      <c r="F34" s="1413"/>
      <c r="G34" s="13"/>
      <c r="H34" s="13"/>
      <c r="I34" s="13"/>
    </row>
    <row r="35" spans="1:9" ht="12.75">
      <c r="A35" s="1412"/>
      <c r="B35" s="1413"/>
      <c r="C35" s="1413"/>
      <c r="D35" s="1413"/>
      <c r="E35" s="1413"/>
      <c r="F35" s="1413"/>
      <c r="G35" s="13"/>
      <c r="H35" s="13"/>
      <c r="I35" s="13"/>
    </row>
    <row r="36" spans="1:9" ht="12.75">
      <c r="A36" s="1412"/>
      <c r="B36" s="1413"/>
      <c r="C36" s="1413"/>
      <c r="D36" s="1413"/>
      <c r="E36" s="1413"/>
      <c r="F36" s="1413"/>
      <c r="G36" s="13"/>
      <c r="H36" s="13"/>
      <c r="I36" s="13"/>
    </row>
    <row r="37" spans="1:9" ht="12.75">
      <c r="A37" s="1412"/>
      <c r="B37" s="1413"/>
      <c r="C37" s="1413"/>
      <c r="D37" s="1413"/>
      <c r="E37" s="1413"/>
      <c r="F37" s="1413"/>
      <c r="G37" s="13"/>
      <c r="H37" s="13"/>
      <c r="I37" s="13"/>
    </row>
    <row r="38" spans="1:9" ht="12.75">
      <c r="A38" s="1412"/>
      <c r="B38" s="1413"/>
      <c r="C38" s="1413"/>
      <c r="D38" s="1413"/>
      <c r="E38" s="1413"/>
      <c r="F38" s="1413"/>
      <c r="G38" s="13"/>
      <c r="H38" s="13"/>
      <c r="I38" s="13"/>
    </row>
    <row r="39" spans="1:9" ht="12.75">
      <c r="A39" s="1412"/>
      <c r="B39" s="1413"/>
      <c r="C39" s="1413"/>
      <c r="D39" s="1413"/>
      <c r="E39" s="1413"/>
      <c r="F39" s="1413"/>
      <c r="G39" s="13"/>
      <c r="H39" s="13"/>
      <c r="I39" s="13"/>
    </row>
    <row r="40" spans="1:9" ht="12.75">
      <c r="A40" s="1412"/>
      <c r="B40" s="1413"/>
      <c r="C40" s="1413"/>
      <c r="D40" s="1413"/>
      <c r="E40" s="1413"/>
      <c r="F40" s="1413"/>
      <c r="G40" s="13"/>
      <c r="H40" s="13"/>
      <c r="I40" s="13"/>
    </row>
    <row r="41" spans="1:9" ht="12.75">
      <c r="A41" s="1412"/>
      <c r="B41" s="1413"/>
      <c r="C41" s="1413"/>
      <c r="D41" s="1413"/>
      <c r="E41" s="1413"/>
      <c r="F41" s="1413"/>
      <c r="G41" s="13"/>
      <c r="H41" s="13"/>
      <c r="I41" s="13"/>
    </row>
    <row r="42" spans="1:9" ht="12.75">
      <c r="A42" s="1412"/>
      <c r="B42" s="1413"/>
      <c r="C42" s="1413"/>
      <c r="D42" s="1413"/>
      <c r="E42" s="1413"/>
      <c r="F42" s="1413"/>
      <c r="G42" s="13"/>
      <c r="H42" s="13"/>
      <c r="I42" s="13"/>
    </row>
    <row r="43" spans="1:9" ht="12.75">
      <c r="A43" s="1412"/>
      <c r="B43" s="1413"/>
      <c r="C43" s="1413"/>
      <c r="D43" s="1413"/>
      <c r="E43" s="1413"/>
      <c r="F43" s="1413"/>
      <c r="G43" s="13"/>
      <c r="H43" s="13"/>
      <c r="I43" s="13"/>
    </row>
    <row r="44" spans="1:9" ht="12.75">
      <c r="A44" s="1412"/>
      <c r="B44" s="1413"/>
      <c r="C44" s="1413"/>
      <c r="D44" s="1413"/>
      <c r="E44" s="1413"/>
      <c r="F44" s="1413"/>
      <c r="G44" s="13"/>
      <c r="H44" s="13"/>
      <c r="I44" s="13"/>
    </row>
    <row r="45" spans="1:9" ht="12.75">
      <c r="A45" s="1414"/>
      <c r="B45" s="1415"/>
      <c r="C45" s="1415"/>
      <c r="D45" s="1415"/>
      <c r="E45" s="1415"/>
      <c r="F45" s="1415"/>
      <c r="G45" s="13"/>
      <c r="H45" s="13"/>
      <c r="I45" s="13"/>
    </row>
  </sheetData>
  <sheetProtection/>
  <mergeCells count="10">
    <mergeCell ref="J19:R19"/>
    <mergeCell ref="J20:R20"/>
    <mergeCell ref="B9:E9"/>
    <mergeCell ref="F9:I9"/>
    <mergeCell ref="A31:A32"/>
    <mergeCell ref="A5:I5"/>
    <mergeCell ref="A6:I6"/>
    <mergeCell ref="A9:A10"/>
    <mergeCell ref="B31:E31"/>
    <mergeCell ref="F31:I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37" sqref="A1:K37"/>
    </sheetView>
  </sheetViews>
  <sheetFormatPr defaultColWidth="9.140625" defaultRowHeight="12.75"/>
  <cols>
    <col min="1" max="1" width="11.28125" style="0" customWidth="1"/>
    <col min="2" max="2" width="13.28125" style="0" customWidth="1"/>
    <col min="3" max="3" width="10.8515625" style="0" customWidth="1"/>
    <col min="4" max="4" width="12.421875" style="0" customWidth="1"/>
    <col min="5" max="5" width="10.57421875" style="0" customWidth="1"/>
    <col min="6" max="6" width="13.00390625" style="0" customWidth="1"/>
    <col min="7" max="7" width="12.8515625" style="0" customWidth="1"/>
    <col min="8" max="8" width="12.421875" style="0" customWidth="1"/>
    <col min="9" max="9" width="11.7109375" style="0" customWidth="1"/>
    <col min="10" max="10" width="10.57421875" style="0" customWidth="1"/>
    <col min="11" max="11" width="12.00390625" style="0" customWidth="1"/>
    <col min="12" max="12" width="8.7109375" style="0" customWidth="1"/>
  </cols>
  <sheetData>
    <row r="1" spans="1:11" ht="12.75">
      <c r="A1" s="170"/>
      <c r="B1" s="170"/>
      <c r="C1" s="170"/>
      <c r="D1" s="170"/>
      <c r="E1" s="170"/>
      <c r="F1" s="170"/>
      <c r="G1" s="170"/>
      <c r="H1" s="170"/>
      <c r="I1" s="170"/>
      <c r="J1" s="170" t="s">
        <v>49</v>
      </c>
      <c r="K1" s="170"/>
    </row>
    <row r="2" spans="1:11" ht="12.75">
      <c r="A2" s="2175" t="s">
        <v>50</v>
      </c>
      <c r="B2" s="2175"/>
      <c r="C2" s="2175"/>
      <c r="D2" s="2175"/>
      <c r="E2" s="2175"/>
      <c r="F2" s="2175"/>
      <c r="G2" s="2175"/>
      <c r="H2" s="2175"/>
      <c r="I2" s="2175"/>
      <c r="J2" s="2175"/>
      <c r="K2" s="2175"/>
    </row>
    <row r="3" spans="1:11" ht="12.75">
      <c r="A3" s="2175" t="s">
        <v>1396</v>
      </c>
      <c r="B3" s="2175"/>
      <c r="C3" s="2175"/>
      <c r="D3" s="2175"/>
      <c r="E3" s="2175"/>
      <c r="F3" s="2175"/>
      <c r="G3" s="2175"/>
      <c r="H3" s="2175"/>
      <c r="I3" s="2175"/>
      <c r="J3" s="2175"/>
      <c r="K3" s="2175"/>
    </row>
    <row r="4" spans="1:11" ht="6.7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13.5" thickBot="1">
      <c r="A5" s="170"/>
      <c r="B5" s="170"/>
      <c r="C5" s="170"/>
      <c r="D5" s="170"/>
      <c r="E5" s="170"/>
      <c r="F5" s="170"/>
      <c r="G5" s="170"/>
      <c r="H5" s="170"/>
      <c r="I5" s="170" t="s">
        <v>51</v>
      </c>
      <c r="J5" s="170"/>
      <c r="K5" s="170"/>
    </row>
    <row r="6" spans="1:11" ht="12.75" customHeight="1">
      <c r="A6" s="2194" t="s">
        <v>193</v>
      </c>
      <c r="B6" s="2193" t="s">
        <v>52</v>
      </c>
      <c r="C6" s="2193"/>
      <c r="D6" s="1554"/>
      <c r="E6" s="2193"/>
      <c r="F6" s="2193"/>
      <c r="G6" s="2193"/>
      <c r="H6" s="2193"/>
      <c r="I6" s="2193"/>
      <c r="J6" s="2193"/>
      <c r="K6" s="2196" t="s">
        <v>53</v>
      </c>
    </row>
    <row r="7" spans="1:11" ht="27" customHeight="1" thickBot="1">
      <c r="A7" s="2195"/>
      <c r="B7" s="1555" t="s">
        <v>54</v>
      </c>
      <c r="C7" s="1555" t="s">
        <v>797</v>
      </c>
      <c r="D7" s="1555" t="s">
        <v>1057</v>
      </c>
      <c r="E7" s="1555" t="s">
        <v>798</v>
      </c>
      <c r="F7" s="1555" t="s">
        <v>195</v>
      </c>
      <c r="G7" s="1555" t="s">
        <v>1055</v>
      </c>
      <c r="H7" s="1555" t="s">
        <v>1058</v>
      </c>
      <c r="I7" s="1555" t="s">
        <v>1056</v>
      </c>
      <c r="J7" s="1555" t="s">
        <v>196</v>
      </c>
      <c r="K7" s="2197"/>
    </row>
    <row r="8" spans="1:11" ht="21.75" customHeight="1">
      <c r="A8" s="1556" t="s">
        <v>1053</v>
      </c>
      <c r="B8" s="1557">
        <v>0</v>
      </c>
      <c r="C8" s="1557">
        <v>0</v>
      </c>
      <c r="D8" s="1557"/>
      <c r="E8" s="1558">
        <v>50000</v>
      </c>
      <c r="F8" s="1558">
        <v>40000</v>
      </c>
      <c r="G8" s="1557"/>
      <c r="H8" s="1557"/>
      <c r="I8" s="1557"/>
      <c r="J8" s="1558">
        <v>138693</v>
      </c>
      <c r="K8" s="638">
        <f>SUM(B8:J8)</f>
        <v>228693</v>
      </c>
    </row>
    <row r="9" spans="1:11" ht="23.25" customHeight="1">
      <c r="A9" s="1559" t="s">
        <v>1054</v>
      </c>
      <c r="B9" s="556"/>
      <c r="C9" s="555">
        <v>0</v>
      </c>
      <c r="D9" s="555">
        <v>24949</v>
      </c>
      <c r="E9" s="555"/>
      <c r="F9" s="556">
        <v>0</v>
      </c>
      <c r="G9" s="555">
        <v>1399</v>
      </c>
      <c r="H9" s="556"/>
      <c r="I9" s="555"/>
      <c r="J9" s="555"/>
      <c r="K9" s="638">
        <f>SUM(B9:J9)</f>
        <v>26348</v>
      </c>
    </row>
    <row r="10" spans="1:11" ht="26.25" customHeight="1">
      <c r="A10" s="1559" t="s">
        <v>194</v>
      </c>
      <c r="B10" s="556"/>
      <c r="C10" s="556"/>
      <c r="D10" s="556"/>
      <c r="E10" s="556"/>
      <c r="F10" s="556"/>
      <c r="G10" s="556"/>
      <c r="H10" s="556"/>
      <c r="I10" s="556"/>
      <c r="J10" s="556"/>
      <c r="K10" s="638"/>
    </row>
    <row r="11" spans="1:11" ht="12.75">
      <c r="A11" s="837">
        <v>2009</v>
      </c>
      <c r="B11" s="556">
        <v>0</v>
      </c>
      <c r="C11" s="555">
        <v>0</v>
      </c>
      <c r="D11" s="1675"/>
      <c r="E11" s="1723">
        <v>2940</v>
      </c>
      <c r="F11" s="1675">
        <v>1875</v>
      </c>
      <c r="G11" s="1675">
        <v>217</v>
      </c>
      <c r="H11" s="1675">
        <v>0</v>
      </c>
      <c r="I11" s="1675"/>
      <c r="J11" s="1675">
        <v>8696</v>
      </c>
      <c r="K11" s="638">
        <f aca="true" t="shared" si="0" ref="K11:K35">SUM(B11:J11)</f>
        <v>13728</v>
      </c>
    </row>
    <row r="12" spans="1:11" ht="12.75">
      <c r="A12" s="837">
        <v>2010</v>
      </c>
      <c r="B12" s="556">
        <v>0</v>
      </c>
      <c r="C12" s="556">
        <v>0</v>
      </c>
      <c r="D12" s="1675"/>
      <c r="E12" s="1723">
        <v>2940</v>
      </c>
      <c r="F12" s="1675">
        <v>2500</v>
      </c>
      <c r="G12" s="1675">
        <v>292</v>
      </c>
      <c r="H12" s="1675">
        <v>0</v>
      </c>
      <c r="I12" s="1675"/>
      <c r="J12" s="1675">
        <v>8696</v>
      </c>
      <c r="K12" s="638">
        <f t="shared" si="0"/>
        <v>14428</v>
      </c>
    </row>
    <row r="13" spans="1:11" ht="12.75">
      <c r="A13" s="837">
        <v>2011</v>
      </c>
      <c r="B13" s="556">
        <v>0</v>
      </c>
      <c r="C13" s="556">
        <v>0</v>
      </c>
      <c r="D13" s="1675"/>
      <c r="E13" s="1723">
        <v>2940</v>
      </c>
      <c r="F13" s="1675">
        <v>2500</v>
      </c>
      <c r="G13" s="1675">
        <v>379</v>
      </c>
      <c r="H13" s="1675">
        <v>0</v>
      </c>
      <c r="I13" s="1675"/>
      <c r="J13" s="1675">
        <v>8696</v>
      </c>
      <c r="K13" s="638">
        <f t="shared" si="0"/>
        <v>14515</v>
      </c>
    </row>
    <row r="14" spans="1:11" ht="12.75">
      <c r="A14" s="837">
        <v>2012</v>
      </c>
      <c r="B14" s="556">
        <v>0</v>
      </c>
      <c r="C14" s="556">
        <v>0</v>
      </c>
      <c r="D14" s="1675"/>
      <c r="E14" s="1723">
        <v>2940</v>
      </c>
      <c r="F14" s="1675">
        <v>2500</v>
      </c>
      <c r="G14" s="1675">
        <v>468</v>
      </c>
      <c r="H14" s="1675">
        <v>0</v>
      </c>
      <c r="I14" s="1675"/>
      <c r="J14" s="1675">
        <v>8696</v>
      </c>
      <c r="K14" s="638">
        <f t="shared" si="0"/>
        <v>14604</v>
      </c>
    </row>
    <row r="15" spans="1:11" ht="12.75">
      <c r="A15" s="837">
        <v>2013</v>
      </c>
      <c r="B15" s="556">
        <v>0</v>
      </c>
      <c r="C15" s="556">
        <v>0</v>
      </c>
      <c r="D15" s="555">
        <v>1074</v>
      </c>
      <c r="E15" s="1723">
        <v>2940</v>
      </c>
      <c r="F15" s="1675">
        <v>2500</v>
      </c>
      <c r="G15" s="555">
        <v>43</v>
      </c>
      <c r="H15" s="555">
        <v>69113</v>
      </c>
      <c r="I15" s="555"/>
      <c r="J15" s="1675">
        <v>8696</v>
      </c>
      <c r="K15" s="638">
        <f t="shared" si="0"/>
        <v>84366</v>
      </c>
    </row>
    <row r="16" spans="1:11" ht="12.75">
      <c r="A16" s="837">
        <v>2014</v>
      </c>
      <c r="B16" s="556">
        <v>0</v>
      </c>
      <c r="C16" s="556">
        <v>0</v>
      </c>
      <c r="D16" s="555">
        <v>1432</v>
      </c>
      <c r="E16" s="1723">
        <v>2940</v>
      </c>
      <c r="F16" s="1675">
        <v>2500</v>
      </c>
      <c r="G16" s="555">
        <v>0</v>
      </c>
      <c r="H16" s="555">
        <v>76792</v>
      </c>
      <c r="I16" s="555"/>
      <c r="J16" s="1675">
        <v>8696</v>
      </c>
      <c r="K16" s="638">
        <f t="shared" si="0"/>
        <v>92360</v>
      </c>
    </row>
    <row r="17" spans="1:11" ht="12.75">
      <c r="A17" s="837">
        <v>2015</v>
      </c>
      <c r="B17" s="556">
        <v>0</v>
      </c>
      <c r="C17" s="556">
        <v>0</v>
      </c>
      <c r="D17" s="555">
        <v>1432</v>
      </c>
      <c r="E17" s="1723">
        <v>2940</v>
      </c>
      <c r="F17" s="1675">
        <v>2500</v>
      </c>
      <c r="G17" s="555">
        <v>0</v>
      </c>
      <c r="H17" s="555">
        <v>85796</v>
      </c>
      <c r="I17" s="555"/>
      <c r="J17" s="1675">
        <v>8696</v>
      </c>
      <c r="K17" s="638">
        <f t="shared" si="0"/>
        <v>101364</v>
      </c>
    </row>
    <row r="18" spans="1:11" ht="12.75">
      <c r="A18" s="837">
        <v>2016</v>
      </c>
      <c r="B18" s="556">
        <v>0</v>
      </c>
      <c r="C18" s="556">
        <v>0</v>
      </c>
      <c r="D18" s="555">
        <v>1432</v>
      </c>
      <c r="E18" s="1723">
        <v>2940</v>
      </c>
      <c r="F18" s="1675">
        <v>2500</v>
      </c>
      <c r="G18" s="555">
        <v>0</v>
      </c>
      <c r="H18" s="555">
        <v>85796</v>
      </c>
      <c r="I18" s="555"/>
      <c r="J18" s="1675">
        <v>8696</v>
      </c>
      <c r="K18" s="638">
        <f t="shared" si="0"/>
        <v>101364</v>
      </c>
    </row>
    <row r="19" spans="1:11" ht="12.75">
      <c r="A19" s="837">
        <v>2017</v>
      </c>
      <c r="B19" s="556">
        <v>0</v>
      </c>
      <c r="C19" s="556">
        <v>0</v>
      </c>
      <c r="D19" s="555">
        <v>1432</v>
      </c>
      <c r="E19" s="1723">
        <v>2940</v>
      </c>
      <c r="F19" s="1675">
        <v>2500</v>
      </c>
      <c r="G19" s="555">
        <v>0</v>
      </c>
      <c r="H19" s="555">
        <v>88443</v>
      </c>
      <c r="I19" s="555"/>
      <c r="J19" s="1675">
        <v>8696</v>
      </c>
      <c r="K19" s="638">
        <f t="shared" si="0"/>
        <v>104011</v>
      </c>
    </row>
    <row r="20" spans="1:11" ht="12.75">
      <c r="A20" s="837">
        <v>2018</v>
      </c>
      <c r="B20" s="556">
        <v>0</v>
      </c>
      <c r="C20" s="556">
        <v>0</v>
      </c>
      <c r="D20" s="555">
        <v>1432</v>
      </c>
      <c r="E20" s="1723">
        <v>2940</v>
      </c>
      <c r="F20" s="1675">
        <v>2500</v>
      </c>
      <c r="G20" s="555">
        <v>0</v>
      </c>
      <c r="H20" s="555">
        <v>94798</v>
      </c>
      <c r="I20" s="555"/>
      <c r="J20" s="1675">
        <v>8696</v>
      </c>
      <c r="K20" s="638">
        <f t="shared" si="0"/>
        <v>110366</v>
      </c>
    </row>
    <row r="21" spans="1:11" ht="12.75">
      <c r="A21" s="837">
        <v>2019</v>
      </c>
      <c r="B21" s="556">
        <v>0</v>
      </c>
      <c r="C21" s="556">
        <v>0</v>
      </c>
      <c r="D21" s="555">
        <v>1432</v>
      </c>
      <c r="E21" s="1723">
        <v>2940</v>
      </c>
      <c r="F21" s="1675">
        <v>2500</v>
      </c>
      <c r="G21" s="555">
        <v>0</v>
      </c>
      <c r="H21" s="555">
        <v>96387</v>
      </c>
      <c r="I21" s="555"/>
      <c r="J21" s="1675">
        <v>8696</v>
      </c>
      <c r="K21" s="638">
        <f t="shared" si="0"/>
        <v>111955</v>
      </c>
    </row>
    <row r="22" spans="1:11" ht="12.75">
      <c r="A22" s="837">
        <v>2020</v>
      </c>
      <c r="B22" s="556">
        <v>0</v>
      </c>
      <c r="C22" s="556">
        <v>0</v>
      </c>
      <c r="D22" s="555">
        <v>1432</v>
      </c>
      <c r="E22" s="1723">
        <v>2940</v>
      </c>
      <c r="F22" s="1675">
        <v>2500</v>
      </c>
      <c r="G22" s="555">
        <v>0</v>
      </c>
      <c r="H22" s="555">
        <v>97446</v>
      </c>
      <c r="I22" s="555"/>
      <c r="J22" s="1675">
        <v>8696</v>
      </c>
      <c r="K22" s="638">
        <f t="shared" si="0"/>
        <v>113014</v>
      </c>
    </row>
    <row r="23" spans="1:11" ht="12.75">
      <c r="A23" s="837">
        <v>2021</v>
      </c>
      <c r="B23" s="556">
        <v>0</v>
      </c>
      <c r="C23" s="556">
        <v>0</v>
      </c>
      <c r="D23" s="555">
        <v>1432</v>
      </c>
      <c r="E23" s="1723">
        <v>2940</v>
      </c>
      <c r="F23" s="1675">
        <v>2500</v>
      </c>
      <c r="G23" s="555">
        <v>0</v>
      </c>
      <c r="H23" s="555">
        <v>102213</v>
      </c>
      <c r="I23" s="555"/>
      <c r="J23" s="1675">
        <v>8696</v>
      </c>
      <c r="K23" s="638">
        <f t="shared" si="0"/>
        <v>117781</v>
      </c>
    </row>
    <row r="24" spans="1:11" ht="12.75">
      <c r="A24" s="837">
        <v>2022</v>
      </c>
      <c r="B24" s="556">
        <v>0</v>
      </c>
      <c r="C24" s="556">
        <v>0</v>
      </c>
      <c r="D24" s="555">
        <v>1432</v>
      </c>
      <c r="E24" s="1723">
        <v>2940</v>
      </c>
      <c r="F24" s="1675">
        <v>2500</v>
      </c>
      <c r="G24" s="555">
        <v>0</v>
      </c>
      <c r="H24" s="555">
        <v>105390</v>
      </c>
      <c r="I24" s="555"/>
      <c r="J24" s="1675">
        <v>8696</v>
      </c>
      <c r="K24" s="638">
        <f t="shared" si="0"/>
        <v>120958</v>
      </c>
    </row>
    <row r="25" spans="1:11" ht="12.75">
      <c r="A25" s="837">
        <v>2023</v>
      </c>
      <c r="B25" s="556">
        <v>0</v>
      </c>
      <c r="C25" s="556">
        <v>0</v>
      </c>
      <c r="D25" s="555">
        <v>1432</v>
      </c>
      <c r="E25" s="1723">
        <v>2940</v>
      </c>
      <c r="F25" s="1675">
        <v>2500</v>
      </c>
      <c r="G25" s="555">
        <v>0</v>
      </c>
      <c r="H25" s="555">
        <v>108038</v>
      </c>
      <c r="I25" s="555"/>
      <c r="J25" s="1675">
        <v>8696</v>
      </c>
      <c r="K25" s="638">
        <f t="shared" si="0"/>
        <v>123606</v>
      </c>
    </row>
    <row r="26" spans="1:11" ht="12.75">
      <c r="A26" s="837">
        <v>2024</v>
      </c>
      <c r="B26" s="556">
        <v>0</v>
      </c>
      <c r="C26" s="556">
        <v>0</v>
      </c>
      <c r="D26" s="555">
        <v>1432</v>
      </c>
      <c r="E26" s="1723">
        <v>2940</v>
      </c>
      <c r="F26" s="1675">
        <v>2500</v>
      </c>
      <c r="G26" s="555">
        <v>0</v>
      </c>
      <c r="H26" s="555">
        <v>112804</v>
      </c>
      <c r="I26" s="555"/>
      <c r="J26" s="1675">
        <v>8253</v>
      </c>
      <c r="K26" s="638">
        <f t="shared" si="0"/>
        <v>127929</v>
      </c>
    </row>
    <row r="27" spans="1:11" ht="12.75">
      <c r="A27" s="837">
        <v>2025</v>
      </c>
      <c r="B27" s="556">
        <v>0</v>
      </c>
      <c r="C27" s="556">
        <v>0</v>
      </c>
      <c r="D27" s="555">
        <v>1432</v>
      </c>
      <c r="E27" s="1675">
        <v>2960</v>
      </c>
      <c r="F27" s="1724">
        <v>625</v>
      </c>
      <c r="G27" s="555">
        <v>0</v>
      </c>
      <c r="H27" s="555">
        <v>118630</v>
      </c>
      <c r="I27" s="555"/>
      <c r="J27" s="1724"/>
      <c r="K27" s="638">
        <f t="shared" si="0"/>
        <v>123647</v>
      </c>
    </row>
    <row r="28" spans="1:11" ht="12.75">
      <c r="A28" s="837">
        <v>2026</v>
      </c>
      <c r="B28" s="556"/>
      <c r="C28" s="556"/>
      <c r="D28" s="555">
        <v>1432</v>
      </c>
      <c r="E28" s="1675"/>
      <c r="F28" s="1724"/>
      <c r="G28" s="555"/>
      <c r="H28" s="555">
        <v>126045</v>
      </c>
      <c r="I28" s="555"/>
      <c r="J28" s="1724"/>
      <c r="K28" s="638">
        <f t="shared" si="0"/>
        <v>127477</v>
      </c>
    </row>
    <row r="29" spans="1:11" ht="12.75">
      <c r="A29" s="837">
        <v>2027</v>
      </c>
      <c r="B29" s="556"/>
      <c r="C29" s="556"/>
      <c r="D29" s="555">
        <v>1432</v>
      </c>
      <c r="E29" s="1675"/>
      <c r="F29" s="1724"/>
      <c r="G29" s="555"/>
      <c r="H29" s="555">
        <v>67789</v>
      </c>
      <c r="I29" s="555"/>
      <c r="J29" s="1724"/>
      <c r="K29" s="638">
        <f t="shared" si="0"/>
        <v>69221</v>
      </c>
    </row>
    <row r="30" spans="1:11" ht="12.75">
      <c r="A30" s="837">
        <v>2028</v>
      </c>
      <c r="B30" s="556"/>
      <c r="C30" s="556"/>
      <c r="D30" s="555">
        <v>1432</v>
      </c>
      <c r="E30" s="1675"/>
      <c r="F30" s="1724"/>
      <c r="G30" s="555"/>
      <c r="H30" s="555">
        <v>1570000</v>
      </c>
      <c r="I30" s="555"/>
      <c r="J30" s="1724"/>
      <c r="K30" s="638">
        <f t="shared" si="0"/>
        <v>1571432</v>
      </c>
    </row>
    <row r="31" spans="1:11" ht="12.75">
      <c r="A31" s="837">
        <v>2029</v>
      </c>
      <c r="B31" s="556"/>
      <c r="C31" s="556"/>
      <c r="D31" s="555">
        <v>1432</v>
      </c>
      <c r="E31" s="1675"/>
      <c r="F31" s="1724"/>
      <c r="G31" s="555"/>
      <c r="H31" s="555">
        <v>0</v>
      </c>
      <c r="I31" s="555"/>
      <c r="J31" s="1724"/>
      <c r="K31" s="638">
        <f t="shared" si="0"/>
        <v>1432</v>
      </c>
    </row>
    <row r="32" spans="1:11" ht="12.75">
      <c r="A32" s="837">
        <v>2030</v>
      </c>
      <c r="B32" s="556"/>
      <c r="C32" s="556"/>
      <c r="D32" s="555">
        <v>963</v>
      </c>
      <c r="E32" s="1675"/>
      <c r="F32" s="1724"/>
      <c r="G32" s="555"/>
      <c r="H32" s="555">
        <v>0</v>
      </c>
      <c r="I32" s="555"/>
      <c r="J32" s="1724"/>
      <c r="K32" s="638">
        <f t="shared" si="0"/>
        <v>963</v>
      </c>
    </row>
    <row r="33" spans="1:11" ht="12.75">
      <c r="A33" s="1561">
        <v>2031</v>
      </c>
      <c r="B33" s="556"/>
      <c r="C33" s="556"/>
      <c r="D33" s="555"/>
      <c r="E33" s="1675"/>
      <c r="F33" s="1724"/>
      <c r="G33" s="555"/>
      <c r="H33" s="555">
        <v>0</v>
      </c>
      <c r="I33" s="555"/>
      <c r="J33" s="1724"/>
      <c r="K33" s="638">
        <f t="shared" si="0"/>
        <v>0</v>
      </c>
    </row>
    <row r="34" spans="1:11" ht="12.75">
      <c r="A34" s="1561">
        <v>2032</v>
      </c>
      <c r="B34" s="556"/>
      <c r="C34" s="556"/>
      <c r="D34" s="555"/>
      <c r="E34" s="1675"/>
      <c r="F34" s="1724"/>
      <c r="G34" s="555"/>
      <c r="H34" s="555">
        <v>0</v>
      </c>
      <c r="I34" s="555"/>
      <c r="J34" s="1724"/>
      <c r="K34" s="638">
        <f t="shared" si="0"/>
        <v>0</v>
      </c>
    </row>
    <row r="35" spans="1:11" ht="13.5" thickBot="1">
      <c r="A35" s="1562">
        <v>2033</v>
      </c>
      <c r="B35" s="1560"/>
      <c r="C35" s="1560"/>
      <c r="D35" s="1725"/>
      <c r="E35" s="1725"/>
      <c r="F35" s="1726"/>
      <c r="G35" s="1725"/>
      <c r="H35" s="1727">
        <v>0</v>
      </c>
      <c r="I35" s="1725"/>
      <c r="J35" s="1725"/>
      <c r="K35" s="667">
        <f t="shared" si="0"/>
        <v>0</v>
      </c>
    </row>
    <row r="36" ht="12.75">
      <c r="D36" s="1329" t="s">
        <v>1379</v>
      </c>
    </row>
    <row r="38" spans="2:10" ht="12.75">
      <c r="B38" s="1569">
        <f aca="true" t="shared" si="1" ref="B38:J38">SUM(B11:B37)</f>
        <v>0</v>
      </c>
      <c r="C38" s="1569">
        <f t="shared" si="1"/>
        <v>0</v>
      </c>
      <c r="D38" s="1569">
        <f t="shared" si="1"/>
        <v>24949</v>
      </c>
      <c r="E38" s="1569">
        <f t="shared" si="1"/>
        <v>50000</v>
      </c>
      <c r="F38" s="1569">
        <f t="shared" si="1"/>
        <v>40000</v>
      </c>
      <c r="G38" s="1569">
        <f t="shared" si="1"/>
        <v>1399</v>
      </c>
      <c r="H38" s="1569">
        <f t="shared" si="1"/>
        <v>3005480</v>
      </c>
      <c r="I38" s="1569">
        <f t="shared" si="1"/>
        <v>0</v>
      </c>
      <c r="J38" s="1569">
        <f t="shared" si="1"/>
        <v>138693</v>
      </c>
    </row>
  </sheetData>
  <sheetProtection/>
  <mergeCells count="6">
    <mergeCell ref="B6:C6"/>
    <mergeCell ref="A2:K2"/>
    <mergeCell ref="A3:K3"/>
    <mergeCell ref="A6:A7"/>
    <mergeCell ref="K6:K7"/>
    <mergeCell ref="E6:J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23" sqref="A1:C23"/>
    </sheetView>
  </sheetViews>
  <sheetFormatPr defaultColWidth="9.140625" defaultRowHeight="12.75"/>
  <cols>
    <col min="1" max="1" width="40.28125" style="0" customWidth="1"/>
    <col min="2" max="2" width="19.28125" style="0" customWidth="1"/>
    <col min="3" max="3" width="21.28125" style="0" customWidth="1"/>
  </cols>
  <sheetData>
    <row r="1" ht="12.75">
      <c r="C1" s="198" t="s">
        <v>56</v>
      </c>
    </row>
    <row r="5" spans="1:3" ht="15.75">
      <c r="A5" s="2184" t="s">
        <v>57</v>
      </c>
      <c r="B5" s="2184"/>
      <c r="C5" s="2184"/>
    </row>
    <row r="6" spans="1:3" ht="15.75">
      <c r="A6" s="2143" t="s">
        <v>1275</v>
      </c>
      <c r="B6" s="2143"/>
      <c r="C6" s="2143"/>
    </row>
    <row r="7" spans="1:3" ht="15.75">
      <c r="A7" s="2143" t="s">
        <v>58</v>
      </c>
      <c r="B7" s="2143"/>
      <c r="C7" s="2143"/>
    </row>
    <row r="8" spans="1:3" ht="15.75">
      <c r="A8" s="63"/>
      <c r="B8" s="63"/>
      <c r="C8" s="63"/>
    </row>
    <row r="12" ht="13.5" thickBot="1">
      <c r="C12" s="99" t="s">
        <v>313</v>
      </c>
    </row>
    <row r="13" spans="1:3" ht="39" thickBot="1">
      <c r="A13" s="235" t="s">
        <v>294</v>
      </c>
      <c r="B13" s="246" t="s">
        <v>59</v>
      </c>
      <c r="C13" s="242" t="s">
        <v>60</v>
      </c>
    </row>
    <row r="14" spans="1:3" ht="15">
      <c r="A14" s="212" t="s">
        <v>61</v>
      </c>
      <c r="B14" s="247">
        <v>5000</v>
      </c>
      <c r="C14" s="243" t="s">
        <v>62</v>
      </c>
    </row>
    <row r="15" spans="1:3" ht="15">
      <c r="A15" s="108" t="s">
        <v>63</v>
      </c>
      <c r="B15" s="248">
        <v>1000</v>
      </c>
      <c r="C15" s="244" t="s">
        <v>62</v>
      </c>
    </row>
    <row r="16" spans="1:3" ht="15">
      <c r="A16" s="108" t="s">
        <v>64</v>
      </c>
      <c r="B16" s="248"/>
      <c r="C16" s="244" t="s">
        <v>62</v>
      </c>
    </row>
    <row r="17" spans="1:3" ht="15">
      <c r="A17" s="234" t="s">
        <v>65</v>
      </c>
      <c r="B17" s="249"/>
      <c r="C17" s="245" t="s">
        <v>62</v>
      </c>
    </row>
    <row r="18" spans="1:3" ht="13.5" thickBot="1">
      <c r="A18" s="49"/>
      <c r="B18" s="6"/>
      <c r="C18" s="59"/>
    </row>
    <row r="19" spans="1:3" ht="16.5" thickBot="1">
      <c r="A19" s="111" t="s">
        <v>488</v>
      </c>
      <c r="B19" s="250">
        <f>SUM(B14:B17)</f>
        <v>6000</v>
      </c>
      <c r="C19" s="43"/>
    </row>
  </sheetData>
  <sheetProtection/>
  <mergeCells count="3">
    <mergeCell ref="A5:C5"/>
    <mergeCell ref="A6:C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42" sqref="A1:B42"/>
    </sheetView>
  </sheetViews>
  <sheetFormatPr defaultColWidth="9.140625" defaultRowHeight="12.75"/>
  <cols>
    <col min="1" max="1" width="58.57421875" style="0" customWidth="1"/>
    <col min="2" max="2" width="20.57421875" style="0" customWidth="1"/>
  </cols>
  <sheetData>
    <row r="1" ht="15">
      <c r="B1" s="199" t="s">
        <v>66</v>
      </c>
    </row>
    <row r="2" ht="15">
      <c r="B2" s="199"/>
    </row>
    <row r="3" ht="15">
      <c r="B3" s="199"/>
    </row>
    <row r="4" spans="1:5" ht="15.75">
      <c r="A4" s="2184" t="s">
        <v>57</v>
      </c>
      <c r="B4" s="2184"/>
      <c r="C4" s="157"/>
      <c r="D4" s="157"/>
      <c r="E4" s="157"/>
    </row>
    <row r="5" spans="1:5" ht="15.75">
      <c r="A5" s="2143" t="s">
        <v>1276</v>
      </c>
      <c r="B5" s="2143"/>
      <c r="C5" s="63"/>
      <c r="D5" s="63"/>
      <c r="E5" s="63"/>
    </row>
    <row r="6" spans="1:2" ht="15.75">
      <c r="A6" s="2143"/>
      <c r="B6" s="2143"/>
    </row>
    <row r="7" spans="1:2" ht="15.75">
      <c r="A7" s="157"/>
      <c r="B7" s="157"/>
    </row>
    <row r="8" spans="1:2" ht="12.75">
      <c r="A8" s="200"/>
      <c r="B8" s="123"/>
    </row>
    <row r="9" spans="1:2" ht="13.5" thickBot="1">
      <c r="A9" s="200"/>
      <c r="B9" s="156" t="s">
        <v>313</v>
      </c>
    </row>
    <row r="10" spans="1:2" ht="12.75">
      <c r="A10" s="2199" t="s">
        <v>67</v>
      </c>
      <c r="B10" s="2201" t="s">
        <v>68</v>
      </c>
    </row>
    <row r="11" spans="1:2" ht="13.5" thickBot="1">
      <c r="A11" s="2200"/>
      <c r="B11" s="2202"/>
    </row>
    <row r="12" spans="1:2" ht="15">
      <c r="A12" s="251" t="s">
        <v>94</v>
      </c>
      <c r="B12" s="217">
        <v>0</v>
      </c>
    </row>
    <row r="13" spans="1:2" ht="15">
      <c r="A13" s="207" t="s">
        <v>69</v>
      </c>
      <c r="B13" s="218"/>
    </row>
    <row r="14" spans="1:2" ht="15">
      <c r="A14" s="208" t="s">
        <v>70</v>
      </c>
      <c r="B14" s="219">
        <v>1000</v>
      </c>
    </row>
    <row r="15" spans="1:2" ht="15">
      <c r="A15" s="93" t="s">
        <v>71</v>
      </c>
      <c r="B15" s="219"/>
    </row>
    <row r="16" spans="1:2" ht="15">
      <c r="A16" s="209" t="s">
        <v>81</v>
      </c>
      <c r="B16" s="220"/>
    </row>
    <row r="17" spans="1:2" ht="15">
      <c r="A17" s="209" t="s">
        <v>72</v>
      </c>
      <c r="B17" s="219"/>
    </row>
    <row r="18" spans="1:2" ht="15">
      <c r="A18" s="209" t="s">
        <v>73</v>
      </c>
      <c r="B18" s="220">
        <v>2000</v>
      </c>
    </row>
    <row r="19" spans="1:2" ht="15.75" thickBot="1">
      <c r="A19" s="210" t="s">
        <v>74</v>
      </c>
      <c r="B19" s="221">
        <v>5000</v>
      </c>
    </row>
    <row r="20" spans="1:2" ht="16.5" thickBot="1">
      <c r="A20" s="190" t="s">
        <v>75</v>
      </c>
      <c r="B20" s="222">
        <f>SUM(B13:B19)</f>
        <v>8000</v>
      </c>
    </row>
    <row r="25" ht="15">
      <c r="B25" s="199" t="s">
        <v>76</v>
      </c>
    </row>
    <row r="26" ht="15">
      <c r="B26" s="202"/>
    </row>
    <row r="27" ht="15">
      <c r="B27" s="202"/>
    </row>
    <row r="28" ht="15">
      <c r="B28" s="202"/>
    </row>
    <row r="29" spans="1:2" ht="15.75">
      <c r="A29" s="2184" t="s">
        <v>57</v>
      </c>
      <c r="B29" s="2184"/>
    </row>
    <row r="30" spans="1:2" ht="15.75">
      <c r="A30" s="2143" t="s">
        <v>1025</v>
      </c>
      <c r="B30" s="2143"/>
    </row>
    <row r="31" spans="1:2" ht="15.75">
      <c r="A31" s="2143"/>
      <c r="B31" s="2143"/>
    </row>
    <row r="32" spans="1:2" ht="12.75">
      <c r="A32" s="2198"/>
      <c r="B32" s="2198"/>
    </row>
    <row r="33" spans="1:2" ht="12.75">
      <c r="A33" s="2198"/>
      <c r="B33" s="2198"/>
    </row>
    <row r="34" spans="1:2" ht="12.75">
      <c r="A34" s="2198"/>
      <c r="B34" s="2198"/>
    </row>
    <row r="35" ht="13.5" thickBot="1">
      <c r="B35" s="98" t="s">
        <v>313</v>
      </c>
    </row>
    <row r="36" spans="1:2" ht="13.5" thickBot="1">
      <c r="A36" s="203" t="s">
        <v>77</v>
      </c>
      <c r="B36" s="192" t="s">
        <v>78</v>
      </c>
    </row>
    <row r="37" spans="1:2" ht="12.75">
      <c r="A37" s="1340" t="s">
        <v>1026</v>
      </c>
      <c r="B37" s="204">
        <v>146384</v>
      </c>
    </row>
    <row r="38" spans="1:2" ht="12.75">
      <c r="A38" s="52" t="s">
        <v>79</v>
      </c>
      <c r="B38" s="201">
        <v>4854307</v>
      </c>
    </row>
    <row r="39" spans="1:2" ht="12.75">
      <c r="A39" s="52" t="s">
        <v>80</v>
      </c>
      <c r="B39" s="205">
        <v>4854307</v>
      </c>
    </row>
    <row r="40" spans="1:2" ht="13.5" thickBot="1">
      <c r="A40" s="1341" t="s">
        <v>1027</v>
      </c>
      <c r="B40" s="206">
        <f>B37+B38-B39</f>
        <v>146384</v>
      </c>
    </row>
  </sheetData>
  <sheetProtection/>
  <mergeCells count="11">
    <mergeCell ref="A4:B4"/>
    <mergeCell ref="A5:B5"/>
    <mergeCell ref="A6:B6"/>
    <mergeCell ref="A10:A11"/>
    <mergeCell ref="B10:B11"/>
    <mergeCell ref="A34:B34"/>
    <mergeCell ref="A30:B30"/>
    <mergeCell ref="A31:B31"/>
    <mergeCell ref="A32:B32"/>
    <mergeCell ref="A33:B33"/>
    <mergeCell ref="A29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A60" sqref="A1:M60"/>
    </sheetView>
  </sheetViews>
  <sheetFormatPr defaultColWidth="9.140625" defaultRowHeight="12.75"/>
  <cols>
    <col min="1" max="1" width="13.28125" style="0" customWidth="1"/>
    <col min="2" max="2" width="17.8515625" style="0" customWidth="1"/>
    <col min="3" max="3" width="10.28125" style="0" customWidth="1"/>
    <col min="7" max="7" width="8.421875" style="0" customWidth="1"/>
  </cols>
  <sheetData>
    <row r="1" spans="4:10" ht="12.75">
      <c r="D1" s="191"/>
      <c r="J1" s="191" t="s">
        <v>167</v>
      </c>
    </row>
    <row r="3" spans="1:12" ht="18">
      <c r="A3" s="2203" t="s">
        <v>57</v>
      </c>
      <c r="B3" s="2203"/>
      <c r="C3" s="2203"/>
      <c r="D3" s="2203"/>
      <c r="E3" s="2203"/>
      <c r="F3" s="2203"/>
      <c r="G3" s="2063"/>
      <c r="H3" s="2063"/>
      <c r="I3" s="2063"/>
      <c r="J3" s="2063"/>
      <c r="K3" s="2063"/>
      <c r="L3" s="2063"/>
    </row>
    <row r="4" spans="1:12" ht="18">
      <c r="A4" s="2142" t="s">
        <v>680</v>
      </c>
      <c r="B4" s="2142"/>
      <c r="C4" s="2142"/>
      <c r="D4" s="2142"/>
      <c r="E4" s="2142"/>
      <c r="F4" s="2142"/>
      <c r="G4" s="2063"/>
      <c r="H4" s="2063"/>
      <c r="I4" s="2063"/>
      <c r="J4" s="2063"/>
      <c r="K4" s="2063"/>
      <c r="L4" s="2063"/>
    </row>
    <row r="5" spans="1:5" ht="18">
      <c r="A5" s="553"/>
      <c r="B5" s="553"/>
      <c r="C5" s="553"/>
      <c r="D5" s="553"/>
      <c r="E5" s="553"/>
    </row>
    <row r="6" spans="1:5" ht="18">
      <c r="A6" s="553"/>
      <c r="B6" s="553"/>
      <c r="C6" s="553"/>
      <c r="D6" s="553"/>
      <c r="E6" s="553"/>
    </row>
    <row r="7" spans="7:11" ht="13.5" thickBot="1">
      <c r="G7" s="2204"/>
      <c r="H7" s="2204"/>
      <c r="I7" s="2204"/>
      <c r="J7" s="2204"/>
      <c r="K7" s="98" t="s">
        <v>504</v>
      </c>
    </row>
    <row r="8" spans="1:13" ht="15">
      <c r="A8" s="2205" t="s">
        <v>187</v>
      </c>
      <c r="B8" s="2214" t="s">
        <v>98</v>
      </c>
      <c r="C8" s="2209" t="s">
        <v>1443</v>
      </c>
      <c r="D8" s="2210" t="s">
        <v>188</v>
      </c>
      <c r="E8" s="2211"/>
      <c r="F8" s="2211"/>
      <c r="G8" s="2212"/>
      <c r="H8" s="2212"/>
      <c r="I8" s="2212"/>
      <c r="J8" s="2212"/>
      <c r="K8" s="2212"/>
      <c r="L8" s="2212"/>
      <c r="M8" s="2213"/>
    </row>
    <row r="9" spans="1:13" ht="53.25" customHeight="1">
      <c r="A9" s="2206"/>
      <c r="B9" s="2215"/>
      <c r="C9" s="2208"/>
      <c r="D9" s="557" t="s">
        <v>1244</v>
      </c>
      <c r="E9" s="557" t="s">
        <v>1245</v>
      </c>
      <c r="F9" s="557" t="s">
        <v>1246</v>
      </c>
      <c r="G9" s="557" t="s">
        <v>1247</v>
      </c>
      <c r="H9" s="557" t="s">
        <v>1248</v>
      </c>
      <c r="I9" s="557" t="s">
        <v>1249</v>
      </c>
      <c r="J9" s="557" t="s">
        <v>1250</v>
      </c>
      <c r="K9" s="557" t="s">
        <v>1251</v>
      </c>
      <c r="L9" s="557" t="s">
        <v>1252</v>
      </c>
      <c r="M9" s="2043" t="s">
        <v>1253</v>
      </c>
    </row>
    <row r="10" spans="1:13" ht="30" customHeight="1">
      <c r="A10" s="837" t="s">
        <v>1015</v>
      </c>
      <c r="B10" s="561" t="s">
        <v>1215</v>
      </c>
      <c r="C10" s="558">
        <v>24949</v>
      </c>
      <c r="D10" s="560">
        <v>0</v>
      </c>
      <c r="E10" s="560">
        <v>0</v>
      </c>
      <c r="F10" s="560">
        <v>0</v>
      </c>
      <c r="G10" s="560">
        <v>1074</v>
      </c>
      <c r="H10" s="560">
        <v>1432</v>
      </c>
      <c r="I10" s="1448">
        <v>1432</v>
      </c>
      <c r="J10" s="560">
        <v>1432</v>
      </c>
      <c r="K10" s="1456">
        <v>1432</v>
      </c>
      <c r="L10" s="72">
        <v>1432</v>
      </c>
      <c r="M10" s="1233">
        <v>1432</v>
      </c>
    </row>
    <row r="11" spans="1:13" ht="30">
      <c r="A11" s="837" t="s">
        <v>1015</v>
      </c>
      <c r="B11" s="561" t="s">
        <v>189</v>
      </c>
      <c r="C11" s="559">
        <v>38125</v>
      </c>
      <c r="D11" s="560">
        <v>2500</v>
      </c>
      <c r="E11" s="560">
        <v>2500</v>
      </c>
      <c r="F11" s="560">
        <v>2500</v>
      </c>
      <c r="G11" s="560">
        <v>2500</v>
      </c>
      <c r="H11" s="560">
        <v>2500</v>
      </c>
      <c r="I11" s="1448">
        <v>2500</v>
      </c>
      <c r="J11" s="560">
        <v>2500</v>
      </c>
      <c r="K11" s="1456">
        <v>2500</v>
      </c>
      <c r="L11" s="1446">
        <v>2500</v>
      </c>
      <c r="M11" s="1233">
        <v>2500</v>
      </c>
    </row>
    <row r="12" spans="1:13" ht="30">
      <c r="A12" s="837" t="s">
        <v>1015</v>
      </c>
      <c r="B12" s="561" t="s">
        <v>915</v>
      </c>
      <c r="C12" s="559">
        <v>129997</v>
      </c>
      <c r="D12" s="560">
        <v>8696</v>
      </c>
      <c r="E12" s="560">
        <v>8696</v>
      </c>
      <c r="F12" s="560">
        <v>8696</v>
      </c>
      <c r="G12" s="560">
        <v>8696</v>
      </c>
      <c r="H12" s="560">
        <v>8696</v>
      </c>
      <c r="I12" s="1448">
        <v>8696</v>
      </c>
      <c r="J12" s="560">
        <v>8696</v>
      </c>
      <c r="K12" s="1456">
        <v>8696</v>
      </c>
      <c r="L12" s="1446">
        <v>8696</v>
      </c>
      <c r="M12" s="1234">
        <v>8696</v>
      </c>
    </row>
    <row r="13" spans="1:13" ht="30" customHeight="1">
      <c r="A13" s="1559" t="s">
        <v>1217</v>
      </c>
      <c r="B13" s="561" t="s">
        <v>1214</v>
      </c>
      <c r="C13" s="559">
        <v>1181</v>
      </c>
      <c r="D13" s="559">
        <v>292</v>
      </c>
      <c r="E13" s="560">
        <v>379</v>
      </c>
      <c r="F13" s="560">
        <v>468</v>
      </c>
      <c r="G13" s="560">
        <v>43</v>
      </c>
      <c r="H13" s="560">
        <v>0</v>
      </c>
      <c r="I13" s="1448">
        <v>0</v>
      </c>
      <c r="J13" s="560">
        <v>0</v>
      </c>
      <c r="K13" s="1456">
        <v>0</v>
      </c>
      <c r="L13" s="1446">
        <v>0</v>
      </c>
      <c r="M13" s="1234">
        <v>0</v>
      </c>
    </row>
    <row r="14" spans="1:13" ht="30" customHeight="1">
      <c r="A14" s="837" t="s">
        <v>1015</v>
      </c>
      <c r="B14" s="561" t="s">
        <v>916</v>
      </c>
      <c r="C14" s="559">
        <v>47060</v>
      </c>
      <c r="D14" s="560">
        <v>2940</v>
      </c>
      <c r="E14" s="560">
        <v>2940</v>
      </c>
      <c r="F14" s="560">
        <v>2940</v>
      </c>
      <c r="G14" s="560">
        <v>2940</v>
      </c>
      <c r="H14" s="560">
        <v>2940</v>
      </c>
      <c r="I14" s="560">
        <v>2940</v>
      </c>
      <c r="J14" s="560">
        <v>2940</v>
      </c>
      <c r="K14" s="560">
        <v>2940</v>
      </c>
      <c r="L14" s="1448">
        <v>2940</v>
      </c>
      <c r="M14" s="1234">
        <v>2940</v>
      </c>
    </row>
    <row r="15" spans="1:13" ht="30" customHeight="1">
      <c r="A15" s="837" t="s">
        <v>678</v>
      </c>
      <c r="B15" s="561" t="s">
        <v>679</v>
      </c>
      <c r="C15" s="559">
        <v>3005480</v>
      </c>
      <c r="D15" s="560"/>
      <c r="E15" s="560"/>
      <c r="F15" s="560"/>
      <c r="G15" s="241">
        <v>69113</v>
      </c>
      <c r="H15" s="555">
        <v>76792</v>
      </c>
      <c r="I15" s="241">
        <v>85796</v>
      </c>
      <c r="J15" s="555">
        <v>85796</v>
      </c>
      <c r="K15" s="555">
        <v>88443</v>
      </c>
      <c r="L15" s="241">
        <v>94798</v>
      </c>
      <c r="M15" s="1873">
        <v>96387</v>
      </c>
    </row>
    <row r="16" spans="1:13" ht="30" customHeight="1" thickBot="1">
      <c r="A16" s="1238" t="s">
        <v>488</v>
      </c>
      <c r="B16" s="1235" t="s">
        <v>190</v>
      </c>
      <c r="C16" s="1454">
        <f>SUM(C10:C15)</f>
        <v>3246792</v>
      </c>
      <c r="D16" s="1236">
        <f>SUM(D10:D15)</f>
        <v>14428</v>
      </c>
      <c r="E16" s="1236">
        <f aca="true" t="shared" si="0" ref="E16:M16">SUM(E10:E15)</f>
        <v>14515</v>
      </c>
      <c r="F16" s="1236">
        <f t="shared" si="0"/>
        <v>14604</v>
      </c>
      <c r="G16" s="1236">
        <f t="shared" si="0"/>
        <v>84366</v>
      </c>
      <c r="H16" s="1236">
        <f t="shared" si="0"/>
        <v>92360</v>
      </c>
      <c r="I16" s="1236">
        <f t="shared" si="0"/>
        <v>101364</v>
      </c>
      <c r="J16" s="1236">
        <f t="shared" si="0"/>
        <v>101364</v>
      </c>
      <c r="K16" s="1236">
        <f t="shared" si="0"/>
        <v>104011</v>
      </c>
      <c r="L16" s="1872">
        <f t="shared" si="0"/>
        <v>110366</v>
      </c>
      <c r="M16" s="1237">
        <f t="shared" si="0"/>
        <v>111955</v>
      </c>
    </row>
    <row r="17" spans="1:12" ht="30" customHeight="1">
      <c r="A17" s="753"/>
      <c r="B17" s="1231"/>
      <c r="C17" s="1232"/>
      <c r="D17" s="1232"/>
      <c r="E17" s="1232"/>
      <c r="F17" s="1232"/>
      <c r="G17" s="1232"/>
      <c r="H17" s="1232"/>
      <c r="I17" s="1232"/>
      <c r="J17" s="1232"/>
      <c r="K17" s="1232"/>
      <c r="L17" s="1232"/>
    </row>
    <row r="18" spans="1:12" ht="30" customHeight="1">
      <c r="A18" s="753"/>
      <c r="B18" s="1231"/>
      <c r="C18" s="1232"/>
      <c r="D18" s="1232"/>
      <c r="E18" s="1232"/>
      <c r="F18" s="1232"/>
      <c r="G18" s="1232"/>
      <c r="H18" s="1232"/>
      <c r="I18" s="1232"/>
      <c r="J18" s="1232"/>
      <c r="K18" s="1232"/>
      <c r="L18" s="1232"/>
    </row>
    <row r="19" spans="1:12" ht="14.25" customHeight="1">
      <c r="A19" s="753"/>
      <c r="B19" s="1231"/>
      <c r="C19" s="1232"/>
      <c r="D19" s="1232"/>
      <c r="E19" s="1232"/>
      <c r="F19" s="1232"/>
      <c r="G19" s="1232"/>
      <c r="H19" s="1232"/>
      <c r="I19" s="1232"/>
      <c r="J19" s="1232"/>
      <c r="K19" s="1232"/>
      <c r="L19" s="1232"/>
    </row>
    <row r="20" spans="1:13" ht="12.75">
      <c r="A20" s="2063">
        <v>2</v>
      </c>
      <c r="B20" s="2063"/>
      <c r="C20" s="2063"/>
      <c r="D20" s="2063"/>
      <c r="E20" s="2063"/>
      <c r="F20" s="2063"/>
      <c r="G20" s="2063"/>
      <c r="H20" s="2063"/>
      <c r="I20" s="2063"/>
      <c r="J20" s="2063"/>
      <c r="K20" s="2063"/>
      <c r="L20" s="2063"/>
      <c r="M20" s="2063"/>
    </row>
    <row r="21" spans="1:12" ht="12.7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3" spans="4:10" ht="12.75">
      <c r="D23" s="191"/>
      <c r="J23" s="191" t="s">
        <v>167</v>
      </c>
    </row>
    <row r="25" spans="1:12" ht="18">
      <c r="A25" s="2203" t="s">
        <v>57</v>
      </c>
      <c r="B25" s="2203"/>
      <c r="C25" s="2203"/>
      <c r="D25" s="2203"/>
      <c r="E25" s="2203"/>
      <c r="F25" s="2203"/>
      <c r="G25" s="2063"/>
      <c r="H25" s="2063"/>
      <c r="I25" s="2063"/>
      <c r="J25" s="2063"/>
      <c r="K25" s="2063"/>
      <c r="L25" s="2063"/>
    </row>
    <row r="26" spans="1:12" ht="18">
      <c r="A26" s="2142" t="s">
        <v>680</v>
      </c>
      <c r="B26" s="2142"/>
      <c r="C26" s="2142"/>
      <c r="D26" s="2142"/>
      <c r="E26" s="2142"/>
      <c r="F26" s="2142"/>
      <c r="G26" s="2063"/>
      <c r="H26" s="2063"/>
      <c r="I26" s="2063"/>
      <c r="J26" s="2063"/>
      <c r="K26" s="2063"/>
      <c r="L26" s="2063"/>
    </row>
    <row r="27" spans="1:5" ht="18">
      <c r="A27" s="553"/>
      <c r="B27" s="553"/>
      <c r="C27" s="553"/>
      <c r="D27" s="553"/>
      <c r="E27" s="553"/>
    </row>
    <row r="28" spans="7:13" ht="13.5" thickBot="1">
      <c r="G28" s="2204"/>
      <c r="H28" s="2204"/>
      <c r="I28" s="2204"/>
      <c r="J28" s="2204"/>
      <c r="K28" s="98" t="s">
        <v>504</v>
      </c>
      <c r="M28" s="13"/>
    </row>
    <row r="29" spans="1:13" ht="15">
      <c r="A29" s="2205" t="s">
        <v>187</v>
      </c>
      <c r="B29" s="2207" t="s">
        <v>98</v>
      </c>
      <c r="C29" s="2209" t="s">
        <v>1444</v>
      </c>
      <c r="D29" s="2210" t="s">
        <v>188</v>
      </c>
      <c r="E29" s="2211"/>
      <c r="F29" s="2211"/>
      <c r="G29" s="2212"/>
      <c r="H29" s="2212"/>
      <c r="I29" s="2212"/>
      <c r="J29" s="2212"/>
      <c r="K29" s="2212"/>
      <c r="L29" s="2212"/>
      <c r="M29" s="2213"/>
    </row>
    <row r="30" spans="1:13" ht="42.75" customHeight="1">
      <c r="A30" s="2206"/>
      <c r="B30" s="2208"/>
      <c r="C30" s="2208"/>
      <c r="D30" s="554" t="s">
        <v>1254</v>
      </c>
      <c r="E30" s="554" t="s">
        <v>1255</v>
      </c>
      <c r="F30" s="554" t="s">
        <v>1256</v>
      </c>
      <c r="G30" s="554" t="s">
        <v>1257</v>
      </c>
      <c r="H30" s="554" t="s">
        <v>1258</v>
      </c>
      <c r="I30" s="554" t="s">
        <v>1259</v>
      </c>
      <c r="J30" s="554" t="s">
        <v>1260</v>
      </c>
      <c r="K30" s="554" t="s">
        <v>1261</v>
      </c>
      <c r="L30" s="554" t="s">
        <v>1262</v>
      </c>
      <c r="M30" s="1875" t="s">
        <v>1263</v>
      </c>
    </row>
    <row r="31" spans="1:13" ht="30" customHeight="1">
      <c r="A31" s="837" t="s">
        <v>1015</v>
      </c>
      <c r="B31" s="561" t="s">
        <v>1215</v>
      </c>
      <c r="C31" s="559">
        <f>C10</f>
        <v>24949</v>
      </c>
      <c r="D31" s="560">
        <v>1432</v>
      </c>
      <c r="E31" s="560">
        <v>1432</v>
      </c>
      <c r="F31" s="560">
        <v>1432</v>
      </c>
      <c r="G31" s="560">
        <v>1432</v>
      </c>
      <c r="H31" s="560">
        <v>1432</v>
      </c>
      <c r="I31" s="560">
        <v>1432</v>
      </c>
      <c r="J31" s="560">
        <v>1432</v>
      </c>
      <c r="K31" s="560">
        <v>1432</v>
      </c>
      <c r="L31" s="560">
        <v>1432</v>
      </c>
      <c r="M31" s="1876">
        <v>1432</v>
      </c>
    </row>
    <row r="32" spans="1:13" ht="30" customHeight="1">
      <c r="A32" s="837" t="s">
        <v>1015</v>
      </c>
      <c r="B32" s="561" t="s">
        <v>189</v>
      </c>
      <c r="C32" s="559">
        <f>C11</f>
        <v>38125</v>
      </c>
      <c r="D32" s="560">
        <v>2500</v>
      </c>
      <c r="E32" s="560">
        <v>2500</v>
      </c>
      <c r="F32" s="560">
        <v>2500</v>
      </c>
      <c r="G32" s="560">
        <v>2500</v>
      </c>
      <c r="H32" s="560">
        <v>2500</v>
      </c>
      <c r="I32" s="1448">
        <v>625</v>
      </c>
      <c r="J32" s="560">
        <v>0</v>
      </c>
      <c r="K32" s="560">
        <v>0</v>
      </c>
      <c r="L32" s="560">
        <v>0</v>
      </c>
      <c r="M32" s="1877">
        <v>0</v>
      </c>
    </row>
    <row r="33" spans="1:13" ht="30" customHeight="1">
      <c r="A33" s="837" t="s">
        <v>1015</v>
      </c>
      <c r="B33" s="561" t="s">
        <v>915</v>
      </c>
      <c r="C33" s="559">
        <f>C12</f>
        <v>129997</v>
      </c>
      <c r="D33" s="559">
        <v>8696</v>
      </c>
      <c r="E33" s="559">
        <v>8696</v>
      </c>
      <c r="F33" s="559">
        <v>8696</v>
      </c>
      <c r="G33" s="559">
        <v>8696</v>
      </c>
      <c r="H33" s="559">
        <v>8253</v>
      </c>
      <c r="I33" s="1446">
        <v>0</v>
      </c>
      <c r="J33" s="559">
        <v>0</v>
      </c>
      <c r="K33" s="559">
        <v>0</v>
      </c>
      <c r="L33" s="559">
        <v>0</v>
      </c>
      <c r="M33" s="1877">
        <v>0</v>
      </c>
    </row>
    <row r="34" spans="1:13" ht="30" customHeight="1">
      <c r="A34" s="1559" t="s">
        <v>1217</v>
      </c>
      <c r="B34" s="561" t="s">
        <v>1214</v>
      </c>
      <c r="C34" s="559">
        <f>C13</f>
        <v>1181</v>
      </c>
      <c r="D34" s="559">
        <v>0</v>
      </c>
      <c r="E34" s="560">
        <v>0</v>
      </c>
      <c r="F34" s="560">
        <v>0</v>
      </c>
      <c r="G34" s="560">
        <v>0</v>
      </c>
      <c r="H34" s="560">
        <v>0</v>
      </c>
      <c r="I34" s="1448">
        <v>0</v>
      </c>
      <c r="J34" s="560">
        <v>0</v>
      </c>
      <c r="K34" s="560">
        <v>0</v>
      </c>
      <c r="L34" s="560">
        <v>0</v>
      </c>
      <c r="M34" s="1877">
        <v>0</v>
      </c>
    </row>
    <row r="35" spans="1:13" ht="30" customHeight="1">
      <c r="A35" s="837" t="s">
        <v>1015</v>
      </c>
      <c r="B35" s="561" t="s">
        <v>916</v>
      </c>
      <c r="C35" s="558">
        <f>C14</f>
        <v>47060</v>
      </c>
      <c r="D35" s="559">
        <v>2940</v>
      </c>
      <c r="E35" s="559">
        <v>2940</v>
      </c>
      <c r="F35" s="559">
        <v>2940</v>
      </c>
      <c r="G35" s="559">
        <v>2940</v>
      </c>
      <c r="H35" s="559">
        <v>2940</v>
      </c>
      <c r="I35" s="1446">
        <v>2960</v>
      </c>
      <c r="J35" s="559">
        <v>0</v>
      </c>
      <c r="K35" s="559">
        <v>0</v>
      </c>
      <c r="L35" s="559">
        <v>0</v>
      </c>
      <c r="M35" s="1877">
        <v>0</v>
      </c>
    </row>
    <row r="36" spans="1:13" ht="30" customHeight="1" thickBot="1">
      <c r="A36" s="837" t="s">
        <v>678</v>
      </c>
      <c r="B36" s="561" t="s">
        <v>679</v>
      </c>
      <c r="C36" s="1453">
        <v>3005480</v>
      </c>
      <c r="D36" s="555">
        <v>97446</v>
      </c>
      <c r="E36" s="241">
        <v>102213</v>
      </c>
      <c r="F36" s="555">
        <v>105390</v>
      </c>
      <c r="G36" s="555">
        <v>108038</v>
      </c>
      <c r="H36" s="241">
        <v>112804</v>
      </c>
      <c r="I36" s="555">
        <v>118630</v>
      </c>
      <c r="J36" s="555">
        <v>126045</v>
      </c>
      <c r="K36" s="555">
        <v>67789</v>
      </c>
      <c r="L36" s="555">
        <v>1570000</v>
      </c>
      <c r="M36" s="1877">
        <v>0</v>
      </c>
    </row>
    <row r="37" spans="1:13" ht="22.5" customHeight="1" thickBot="1" thickTop="1">
      <c r="A37" s="1449" t="s">
        <v>488</v>
      </c>
      <c r="B37" s="1450" t="s">
        <v>190</v>
      </c>
      <c r="C37" s="1455">
        <f>SUM(C31:C36)</f>
        <v>3246792</v>
      </c>
      <c r="D37" s="1451">
        <f aca="true" t="shared" si="1" ref="D37:M37">SUM(D31:D36)</f>
        <v>113014</v>
      </c>
      <c r="E37" s="1451">
        <f t="shared" si="1"/>
        <v>117781</v>
      </c>
      <c r="F37" s="1451">
        <f t="shared" si="1"/>
        <v>120958</v>
      </c>
      <c r="G37" s="1451">
        <f t="shared" si="1"/>
        <v>123606</v>
      </c>
      <c r="H37" s="1451">
        <f t="shared" si="1"/>
        <v>127929</v>
      </c>
      <c r="I37" s="1451">
        <f t="shared" si="1"/>
        <v>123647</v>
      </c>
      <c r="J37" s="1451">
        <f t="shared" si="1"/>
        <v>127477</v>
      </c>
      <c r="K37" s="1451">
        <f t="shared" si="1"/>
        <v>69221</v>
      </c>
      <c r="L37" s="1874">
        <f t="shared" si="1"/>
        <v>1571432</v>
      </c>
      <c r="M37" s="1457">
        <f t="shared" si="1"/>
        <v>1432</v>
      </c>
    </row>
    <row r="38" ht="12.75">
      <c r="M38" s="13"/>
    </row>
    <row r="39" ht="12.75">
      <c r="M39" s="13"/>
    </row>
    <row r="40" ht="12.75">
      <c r="M40" s="13"/>
    </row>
    <row r="43" spans="1:13" ht="12.75">
      <c r="A43" s="2063">
        <v>3</v>
      </c>
      <c r="B43" s="2063"/>
      <c r="C43" s="2063"/>
      <c r="D43" s="2063"/>
      <c r="E43" s="2063"/>
      <c r="F43" s="2063"/>
      <c r="G43" s="2063"/>
      <c r="H43" s="2063"/>
      <c r="I43" s="2063"/>
      <c r="J43" s="2063"/>
      <c r="K43" s="2063"/>
      <c r="L43" s="2063"/>
      <c r="M43" s="2063"/>
    </row>
    <row r="44" spans="1:12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</row>
    <row r="46" spans="4:10" ht="12.75">
      <c r="D46" s="191"/>
      <c r="J46" s="191" t="s">
        <v>167</v>
      </c>
    </row>
    <row r="48" spans="1:12" ht="18">
      <c r="A48" s="2203" t="s">
        <v>57</v>
      </c>
      <c r="B48" s="2203"/>
      <c r="C48" s="2203"/>
      <c r="D48" s="2203"/>
      <c r="E48" s="2203"/>
      <c r="F48" s="2203"/>
      <c r="G48" s="2063"/>
      <c r="H48" s="2063"/>
      <c r="I48" s="2063"/>
      <c r="J48" s="2063"/>
      <c r="K48" s="2063"/>
      <c r="L48" s="2063"/>
    </row>
    <row r="49" spans="1:12" ht="18">
      <c r="A49" s="2142" t="s">
        <v>680</v>
      </c>
      <c r="B49" s="2142"/>
      <c r="C49" s="2142"/>
      <c r="D49" s="2142"/>
      <c r="E49" s="2142"/>
      <c r="F49" s="2142"/>
      <c r="G49" s="2063"/>
      <c r="H49" s="2063"/>
      <c r="I49" s="2063"/>
      <c r="J49" s="2063"/>
      <c r="K49" s="2063"/>
      <c r="L49" s="2063"/>
    </row>
    <row r="50" spans="1:5" ht="18">
      <c r="A50" s="553"/>
      <c r="B50" s="553"/>
      <c r="C50" s="553"/>
      <c r="D50" s="553"/>
      <c r="E50" s="553"/>
    </row>
    <row r="51" spans="7:13" ht="13.5" thickBot="1">
      <c r="G51" s="2204"/>
      <c r="H51" s="2204"/>
      <c r="I51" s="2204"/>
      <c r="J51" s="2204"/>
      <c r="K51" s="98" t="s">
        <v>504</v>
      </c>
      <c r="M51" s="13"/>
    </row>
    <row r="52" spans="1:13" ht="15">
      <c r="A52" s="2205" t="s">
        <v>187</v>
      </c>
      <c r="B52" s="2207" t="s">
        <v>98</v>
      </c>
      <c r="C52" s="2209" t="s">
        <v>1444</v>
      </c>
      <c r="D52" s="2210" t="s">
        <v>188</v>
      </c>
      <c r="E52" s="2211"/>
      <c r="F52" s="2211"/>
      <c r="G52" s="2212"/>
      <c r="H52" s="2212"/>
      <c r="I52" s="2212"/>
      <c r="J52" s="2212"/>
      <c r="K52" s="2212"/>
      <c r="L52" s="2212"/>
      <c r="M52" s="2213"/>
    </row>
    <row r="53" spans="1:13" ht="40.5" customHeight="1">
      <c r="A53" s="2206"/>
      <c r="B53" s="2208"/>
      <c r="C53" s="2208"/>
      <c r="D53" s="554" t="s">
        <v>1264</v>
      </c>
      <c r="E53" s="554" t="s">
        <v>1265</v>
      </c>
      <c r="F53" s="554" t="s">
        <v>1266</v>
      </c>
      <c r="G53" s="554" t="s">
        <v>1269</v>
      </c>
      <c r="H53" s="554" t="s">
        <v>1270</v>
      </c>
      <c r="I53" s="554" t="s">
        <v>1271</v>
      </c>
      <c r="J53" s="554" t="s">
        <v>1272</v>
      </c>
      <c r="K53" s="554" t="s">
        <v>1273</v>
      </c>
      <c r="L53" s="554" t="s">
        <v>1274</v>
      </c>
      <c r="M53" s="554" t="s">
        <v>1445</v>
      </c>
    </row>
    <row r="54" spans="1:13" ht="30">
      <c r="A54" s="837" t="s">
        <v>1015</v>
      </c>
      <c r="B54" s="561" t="s">
        <v>1215</v>
      </c>
      <c r="C54" s="559">
        <f>C10</f>
        <v>24949</v>
      </c>
      <c r="D54" s="560">
        <v>963</v>
      </c>
      <c r="E54" s="560">
        <v>0</v>
      </c>
      <c r="F54" s="560">
        <v>0</v>
      </c>
      <c r="G54" s="560">
        <v>0</v>
      </c>
      <c r="H54" s="560">
        <v>0</v>
      </c>
      <c r="I54" s="560">
        <v>0</v>
      </c>
      <c r="J54" s="560">
        <v>0</v>
      </c>
      <c r="K54" s="560">
        <v>0</v>
      </c>
      <c r="L54" s="560">
        <v>0</v>
      </c>
      <c r="M54" s="1233">
        <v>0</v>
      </c>
    </row>
    <row r="55" spans="1:13" ht="30">
      <c r="A55" s="837" t="s">
        <v>1015</v>
      </c>
      <c r="B55" s="561" t="s">
        <v>189</v>
      </c>
      <c r="C55" s="559">
        <f>C11</f>
        <v>38125</v>
      </c>
      <c r="D55" s="559">
        <v>0</v>
      </c>
      <c r="E55" s="559">
        <v>0</v>
      </c>
      <c r="F55" s="559">
        <v>0</v>
      </c>
      <c r="G55" s="559">
        <v>0</v>
      </c>
      <c r="H55" s="559">
        <v>0</v>
      </c>
      <c r="I55" s="559">
        <v>0</v>
      </c>
      <c r="J55" s="559">
        <v>0</v>
      </c>
      <c r="K55" s="559">
        <v>0</v>
      </c>
      <c r="L55" s="559">
        <v>0</v>
      </c>
      <c r="M55" s="1234">
        <v>0</v>
      </c>
    </row>
    <row r="56" spans="1:13" ht="30">
      <c r="A56" s="837" t="s">
        <v>1015</v>
      </c>
      <c r="B56" s="561" t="s">
        <v>915</v>
      </c>
      <c r="C56" s="559">
        <f>C12</f>
        <v>129997</v>
      </c>
      <c r="D56" s="559">
        <v>0</v>
      </c>
      <c r="E56" s="559">
        <v>0</v>
      </c>
      <c r="F56" s="559">
        <v>0</v>
      </c>
      <c r="G56" s="559">
        <v>0</v>
      </c>
      <c r="H56" s="559">
        <v>0</v>
      </c>
      <c r="I56" s="559">
        <v>0</v>
      </c>
      <c r="J56" s="559">
        <v>0</v>
      </c>
      <c r="K56" s="559">
        <v>0</v>
      </c>
      <c r="L56" s="559">
        <v>0</v>
      </c>
      <c r="M56" s="1234">
        <v>0</v>
      </c>
    </row>
    <row r="57" spans="1:13" ht="26.25">
      <c r="A57" s="1559" t="s">
        <v>1217</v>
      </c>
      <c r="B57" s="561" t="s">
        <v>1214</v>
      </c>
      <c r="C57" s="559">
        <f>C13</f>
        <v>1181</v>
      </c>
      <c r="D57" s="559">
        <v>0</v>
      </c>
      <c r="E57" s="559">
        <v>0</v>
      </c>
      <c r="F57" s="560">
        <v>0</v>
      </c>
      <c r="G57" s="560">
        <v>0</v>
      </c>
      <c r="H57" s="560">
        <v>0</v>
      </c>
      <c r="I57" s="560">
        <v>0</v>
      </c>
      <c r="J57" s="1448">
        <v>0</v>
      </c>
      <c r="K57" s="560">
        <v>0</v>
      </c>
      <c r="L57" s="560">
        <v>0</v>
      </c>
      <c r="M57" s="1233">
        <v>0</v>
      </c>
    </row>
    <row r="58" spans="1:13" ht="15">
      <c r="A58" s="837" t="s">
        <v>1015</v>
      </c>
      <c r="B58" s="561" t="s">
        <v>916</v>
      </c>
      <c r="C58" s="558">
        <f>C14</f>
        <v>47060</v>
      </c>
      <c r="D58" s="559">
        <v>0</v>
      </c>
      <c r="E58" s="559">
        <v>0</v>
      </c>
      <c r="F58" s="559">
        <v>0</v>
      </c>
      <c r="G58" s="559">
        <v>0</v>
      </c>
      <c r="H58" s="559">
        <v>0</v>
      </c>
      <c r="I58" s="559">
        <v>0</v>
      </c>
      <c r="J58" s="559">
        <v>0</v>
      </c>
      <c r="K58" s="559">
        <v>0</v>
      </c>
      <c r="L58" s="559">
        <v>0</v>
      </c>
      <c r="M58" s="1234">
        <v>0</v>
      </c>
    </row>
    <row r="59" spans="1:13" ht="15.75" thickBot="1">
      <c r="A59" s="837" t="s">
        <v>678</v>
      </c>
      <c r="B59" s="561" t="s">
        <v>679</v>
      </c>
      <c r="C59" s="1453">
        <v>3005480</v>
      </c>
      <c r="D59" s="559">
        <v>0</v>
      </c>
      <c r="E59" s="559">
        <v>0</v>
      </c>
      <c r="F59" s="559">
        <v>0</v>
      </c>
      <c r="G59" s="559">
        <v>0</v>
      </c>
      <c r="H59" s="559">
        <v>0</v>
      </c>
      <c r="I59" s="559">
        <v>0</v>
      </c>
      <c r="J59" s="559">
        <v>0</v>
      </c>
      <c r="K59" s="559">
        <v>0</v>
      </c>
      <c r="L59" s="559">
        <v>0</v>
      </c>
      <c r="M59" s="1234">
        <v>0</v>
      </c>
    </row>
    <row r="60" spans="1:13" ht="15.75" thickBot="1" thickTop="1">
      <c r="A60" s="1449" t="s">
        <v>488</v>
      </c>
      <c r="B60" s="1450" t="s">
        <v>190</v>
      </c>
      <c r="C60" s="1455">
        <f>SUM(C54:C59)</f>
        <v>3246792</v>
      </c>
      <c r="D60" s="1451">
        <f aca="true" t="shared" si="2" ref="D60:M60">SUM(D54:D59)</f>
        <v>963</v>
      </c>
      <c r="E60" s="1451">
        <f t="shared" si="2"/>
        <v>0</v>
      </c>
      <c r="F60" s="1451">
        <f t="shared" si="2"/>
        <v>0</v>
      </c>
      <c r="G60" s="1451">
        <f t="shared" si="2"/>
        <v>0</v>
      </c>
      <c r="H60" s="1451">
        <f t="shared" si="2"/>
        <v>0</v>
      </c>
      <c r="I60" s="1451">
        <f t="shared" si="2"/>
        <v>0</v>
      </c>
      <c r="J60" s="1451">
        <f t="shared" si="2"/>
        <v>0</v>
      </c>
      <c r="K60" s="1451">
        <f t="shared" si="2"/>
        <v>0</v>
      </c>
      <c r="L60" s="1452">
        <f t="shared" si="2"/>
        <v>0</v>
      </c>
      <c r="M60" s="1457">
        <f t="shared" si="2"/>
        <v>0</v>
      </c>
    </row>
    <row r="61" ht="12.75">
      <c r="M61" s="13"/>
    </row>
    <row r="62" ht="12.75">
      <c r="M62" s="13"/>
    </row>
    <row r="63" ht="12.75">
      <c r="M63" s="13"/>
    </row>
  </sheetData>
  <sheetProtection/>
  <mergeCells count="23">
    <mergeCell ref="A20:M20"/>
    <mergeCell ref="A26:L26"/>
    <mergeCell ref="G28:J28"/>
    <mergeCell ref="A29:A30"/>
    <mergeCell ref="B29:B30"/>
    <mergeCell ref="C29:C30"/>
    <mergeCell ref="D29:M29"/>
    <mergeCell ref="A3:L3"/>
    <mergeCell ref="A4:L4"/>
    <mergeCell ref="G7:J7"/>
    <mergeCell ref="A8:A9"/>
    <mergeCell ref="B8:B9"/>
    <mergeCell ref="C8:C9"/>
    <mergeCell ref="D8:M8"/>
    <mergeCell ref="A43:M43"/>
    <mergeCell ref="A25:L25"/>
    <mergeCell ref="A48:L48"/>
    <mergeCell ref="A49:L49"/>
    <mergeCell ref="G51:J51"/>
    <mergeCell ref="A52:A53"/>
    <mergeCell ref="B52:B53"/>
    <mergeCell ref="C52:C53"/>
    <mergeCell ref="D52:M5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A22" sqref="A1:F22"/>
    </sheetView>
  </sheetViews>
  <sheetFormatPr defaultColWidth="9.140625" defaultRowHeight="12.75"/>
  <cols>
    <col min="1" max="2" width="26.28125" style="0" customWidth="1"/>
    <col min="3" max="3" width="17.7109375" style="0" customWidth="1"/>
    <col min="4" max="4" width="16.7109375" style="0" customWidth="1"/>
    <col min="5" max="5" width="18.00390625" style="0" customWidth="1"/>
    <col min="6" max="6" width="16.28125" style="0" customWidth="1"/>
  </cols>
  <sheetData>
    <row r="2" spans="1:6" ht="14.25">
      <c r="A2" s="170"/>
      <c r="B2" s="170"/>
      <c r="C2" s="170"/>
      <c r="D2" s="170"/>
      <c r="E2" s="2133" t="s">
        <v>95</v>
      </c>
      <c r="F2" s="2133"/>
    </row>
    <row r="3" spans="1:6" ht="14.25">
      <c r="A3" s="170"/>
      <c r="B3" s="170"/>
      <c r="C3" s="170"/>
      <c r="D3" s="170"/>
      <c r="E3" s="437"/>
      <c r="F3" s="437"/>
    </row>
    <row r="4" spans="1:6" ht="15.75">
      <c r="A4" s="2064" t="s">
        <v>96</v>
      </c>
      <c r="B4" s="2076"/>
      <c r="C4" s="2076"/>
      <c r="D4" s="2076"/>
      <c r="E4" s="2076"/>
      <c r="F4" s="2076"/>
    </row>
    <row r="5" spans="1:6" ht="15.75">
      <c r="A5" s="574"/>
      <c r="B5" s="575"/>
      <c r="C5" s="575"/>
      <c r="D5" s="575"/>
      <c r="E5" s="575"/>
      <c r="F5" s="575"/>
    </row>
    <row r="6" spans="1:6" ht="12.75">
      <c r="A6" s="2175" t="s">
        <v>1397</v>
      </c>
      <c r="B6" s="2076"/>
      <c r="C6" s="2076"/>
      <c r="D6" s="2076"/>
      <c r="E6" s="2076"/>
      <c r="F6" s="2076"/>
    </row>
    <row r="7" spans="1:6" ht="12.75">
      <c r="A7" s="832"/>
      <c r="B7" s="575"/>
      <c r="C7" s="575"/>
      <c r="D7" s="575"/>
      <c r="E7" s="575"/>
      <c r="F7" s="575"/>
    </row>
    <row r="8" spans="1:6" ht="10.5" customHeight="1">
      <c r="A8" s="2175"/>
      <c r="B8" s="2076"/>
      <c r="C8" s="2076"/>
      <c r="D8" s="2076"/>
      <c r="E8" s="2076"/>
      <c r="F8" s="2076"/>
    </row>
    <row r="9" spans="1:6" ht="13.5" thickBot="1">
      <c r="A9" s="170"/>
      <c r="B9" s="170"/>
      <c r="C9" s="170"/>
      <c r="D9" s="170"/>
      <c r="E9" s="170"/>
      <c r="F9" s="406" t="s">
        <v>313</v>
      </c>
    </row>
    <row r="10" spans="1:6" ht="12.75">
      <c r="A10" s="2218" t="s">
        <v>97</v>
      </c>
      <c r="B10" s="2218" t="s">
        <v>98</v>
      </c>
      <c r="C10" s="1203" t="s">
        <v>99</v>
      </c>
      <c r="D10" s="1204" t="s">
        <v>965</v>
      </c>
      <c r="E10" s="1203" t="s">
        <v>100</v>
      </c>
      <c r="F10" s="1205" t="s">
        <v>101</v>
      </c>
    </row>
    <row r="11" spans="1:6" ht="12.75">
      <c r="A11" s="2219"/>
      <c r="B11" s="2219"/>
      <c r="C11" s="1206" t="s">
        <v>102</v>
      </c>
      <c r="D11" s="1135" t="s">
        <v>103</v>
      </c>
      <c r="E11" s="1206" t="s">
        <v>105</v>
      </c>
      <c r="F11" s="1207" t="s">
        <v>106</v>
      </c>
    </row>
    <row r="12" spans="1:6" ht="13.5" thickBot="1">
      <c r="A12" s="2074"/>
      <c r="B12" s="2074"/>
      <c r="C12" s="1208" t="s">
        <v>107</v>
      </c>
      <c r="D12" s="980" t="s">
        <v>108</v>
      </c>
      <c r="E12" s="1208" t="s">
        <v>108</v>
      </c>
      <c r="F12" s="1209" t="s">
        <v>1398</v>
      </c>
    </row>
    <row r="13" spans="1:6" ht="12.75">
      <c r="A13" s="172" t="s">
        <v>1015</v>
      </c>
      <c r="B13" s="787" t="s">
        <v>207</v>
      </c>
      <c r="C13" s="127">
        <v>40000</v>
      </c>
      <c r="D13" s="497"/>
      <c r="E13" s="491">
        <v>1875</v>
      </c>
      <c r="F13" s="125">
        <f aca="true" t="shared" si="0" ref="F13:F22">C13+D13-E13</f>
        <v>38125</v>
      </c>
    </row>
    <row r="14" spans="1:6" ht="12.75">
      <c r="A14" s="172" t="s">
        <v>1015</v>
      </c>
      <c r="B14" s="1172" t="s">
        <v>208</v>
      </c>
      <c r="C14" s="127">
        <v>138693</v>
      </c>
      <c r="D14" s="497"/>
      <c r="E14" s="491">
        <v>8696</v>
      </c>
      <c r="F14" s="125">
        <f t="shared" si="0"/>
        <v>129997</v>
      </c>
    </row>
    <row r="15" spans="1:6" ht="12.75">
      <c r="A15" s="172" t="s">
        <v>1015</v>
      </c>
      <c r="B15" s="1172" t="s">
        <v>914</v>
      </c>
      <c r="C15" s="125">
        <v>50000</v>
      </c>
      <c r="D15" s="241"/>
      <c r="E15" s="493">
        <v>2940</v>
      </c>
      <c r="F15" s="125">
        <f t="shared" si="0"/>
        <v>47060</v>
      </c>
    </row>
    <row r="16" spans="1:6" ht="12.75">
      <c r="A16" s="172" t="s">
        <v>1015</v>
      </c>
      <c r="B16" s="1172" t="s">
        <v>1218</v>
      </c>
      <c r="C16" s="125">
        <v>0</v>
      </c>
      <c r="D16" s="241">
        <v>24949</v>
      </c>
      <c r="E16" s="493">
        <v>0</v>
      </c>
      <c r="F16" s="125">
        <f t="shared" si="0"/>
        <v>24949</v>
      </c>
    </row>
    <row r="17" spans="1:6" ht="12.75">
      <c r="A17" s="172" t="s">
        <v>1216</v>
      </c>
      <c r="B17" s="1172" t="s">
        <v>1214</v>
      </c>
      <c r="C17" s="125">
        <v>0</v>
      </c>
      <c r="D17" s="241">
        <v>1399</v>
      </c>
      <c r="E17" s="493">
        <v>218</v>
      </c>
      <c r="F17" s="125">
        <f t="shared" si="0"/>
        <v>1181</v>
      </c>
    </row>
    <row r="18" spans="1:6" ht="12.75">
      <c r="A18" s="837" t="s">
        <v>678</v>
      </c>
      <c r="B18" s="1620" t="s">
        <v>1223</v>
      </c>
      <c r="C18" s="125">
        <v>3005480</v>
      </c>
      <c r="D18" s="241"/>
      <c r="E18" s="493"/>
      <c r="F18" s="125">
        <f t="shared" si="0"/>
        <v>3005480</v>
      </c>
    </row>
    <row r="19" spans="1:6" ht="12.75">
      <c r="A19" s="744"/>
      <c r="B19" s="1620"/>
      <c r="C19" s="125"/>
      <c r="D19" s="241"/>
      <c r="E19" s="493"/>
      <c r="F19" s="447"/>
    </row>
    <row r="20" spans="1:6" ht="12.75">
      <c r="A20" s="744"/>
      <c r="B20" s="1620"/>
      <c r="C20" s="125"/>
      <c r="D20" s="241"/>
      <c r="E20" s="493"/>
      <c r="F20" s="447"/>
    </row>
    <row r="21" spans="1:6" ht="13.5" thickBot="1">
      <c r="A21" s="744"/>
      <c r="B21" s="1210"/>
      <c r="C21" s="125"/>
      <c r="D21" s="241"/>
      <c r="E21" s="493"/>
      <c r="F21" s="447">
        <f t="shared" si="0"/>
        <v>0</v>
      </c>
    </row>
    <row r="22" spans="1:6" s="149" customFormat="1" ht="22.5" customHeight="1" thickBot="1">
      <c r="A22" s="751" t="s">
        <v>381</v>
      </c>
      <c r="B22" s="1211" t="s">
        <v>109</v>
      </c>
      <c r="C22" s="445">
        <f>SUM(C13:C21)</f>
        <v>3234173</v>
      </c>
      <c r="D22" s="445">
        <f>SUM(D13:D21)</f>
        <v>26348</v>
      </c>
      <c r="E22" s="445">
        <f>SUM(E13:E21)</f>
        <v>13729</v>
      </c>
      <c r="F22" s="445">
        <f t="shared" si="0"/>
        <v>3246792</v>
      </c>
    </row>
    <row r="23" spans="1:6" ht="12.75">
      <c r="A23" s="617"/>
      <c r="B23" s="1135"/>
      <c r="C23" s="514"/>
      <c r="D23" s="514"/>
      <c r="E23" s="514"/>
      <c r="F23" s="514"/>
    </row>
    <row r="24" spans="1:6" ht="48" customHeight="1">
      <c r="A24" s="2216"/>
      <c r="B24" s="2217"/>
      <c r="C24" s="2217"/>
      <c r="D24" s="2217"/>
      <c r="E24" s="2217"/>
      <c r="F24" s="2217"/>
    </row>
    <row r="27" ht="6" customHeight="1"/>
    <row r="38" s="149" customFormat="1" ht="12.75"/>
  </sheetData>
  <sheetProtection/>
  <mergeCells count="7">
    <mergeCell ref="A24:F24"/>
    <mergeCell ref="A6:F6"/>
    <mergeCell ref="A8:F8"/>
    <mergeCell ref="E2:F2"/>
    <mergeCell ref="A10:A12"/>
    <mergeCell ref="B10:B12"/>
    <mergeCell ref="A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9"/>
  <sheetViews>
    <sheetView zoomScalePageLayoutView="0" workbookViewId="0" topLeftCell="A1">
      <selection activeCell="A163" sqref="A1:E163"/>
    </sheetView>
  </sheetViews>
  <sheetFormatPr defaultColWidth="9.140625" defaultRowHeight="12.75"/>
  <cols>
    <col min="1" max="1" width="34.421875" style="0" customWidth="1"/>
    <col min="2" max="2" width="13.140625" style="0" customWidth="1"/>
    <col min="3" max="3" width="12.28125" style="0" customWidth="1"/>
    <col min="4" max="4" width="12.7109375" style="0" customWidth="1"/>
    <col min="5" max="5" width="13.421875" style="0" customWidth="1"/>
  </cols>
  <sheetData>
    <row r="1" spans="1:5" ht="15">
      <c r="A1" s="2077" t="s">
        <v>358</v>
      </c>
      <c r="B1" s="2077"/>
      <c r="C1" s="2077"/>
      <c r="D1" s="2077"/>
      <c r="E1" s="2077"/>
    </row>
    <row r="2" spans="1:5" ht="15.75">
      <c r="A2" s="2064" t="s">
        <v>1383</v>
      </c>
      <c r="B2" s="2076"/>
      <c r="C2" s="2076"/>
      <c r="D2" s="2076"/>
      <c r="E2" s="2076"/>
    </row>
    <row r="3" spans="1:5" ht="15.75">
      <c r="A3" s="2064" t="s">
        <v>343</v>
      </c>
      <c r="B3" s="2076"/>
      <c r="C3" s="2076"/>
      <c r="D3" s="2076"/>
      <c r="E3" s="2076"/>
    </row>
    <row r="4" spans="1:5" ht="12" customHeight="1" thickBot="1">
      <c r="A4" s="170"/>
      <c r="B4" s="170"/>
      <c r="C4" s="170"/>
      <c r="D4" s="170"/>
      <c r="E4" s="406" t="s">
        <v>344</v>
      </c>
    </row>
    <row r="5" spans="1:5" ht="24.75" customHeight="1" thickBot="1">
      <c r="A5" s="763" t="s">
        <v>314</v>
      </c>
      <c r="B5" s="2078" t="s">
        <v>244</v>
      </c>
      <c r="C5" s="2079"/>
      <c r="D5" s="2079"/>
      <c r="E5" s="2080"/>
    </row>
    <row r="6" spans="1:5" ht="26.25" thickBot="1">
      <c r="A6" s="1097" t="s">
        <v>315</v>
      </c>
      <c r="B6" s="1092" t="s">
        <v>228</v>
      </c>
      <c r="C6" s="1092" t="s">
        <v>229</v>
      </c>
      <c r="D6" s="1092" t="s">
        <v>233</v>
      </c>
      <c r="E6" s="1092" t="s">
        <v>234</v>
      </c>
    </row>
    <row r="7" spans="1:5" ht="12.75">
      <c r="A7" s="767" t="s">
        <v>316</v>
      </c>
      <c r="B7" s="126"/>
      <c r="C7" s="126"/>
      <c r="D7" s="455"/>
      <c r="E7" s="455"/>
    </row>
    <row r="8" spans="1:5" ht="12.75">
      <c r="A8" s="787" t="s">
        <v>317</v>
      </c>
      <c r="B8" s="125">
        <v>154260</v>
      </c>
      <c r="C8" s="125">
        <v>174487</v>
      </c>
      <c r="D8" s="125">
        <v>169851</v>
      </c>
      <c r="E8" s="494">
        <f>D8/C8</f>
        <v>0.9734306853805728</v>
      </c>
    </row>
    <row r="9" spans="1:5" ht="12.75">
      <c r="A9" s="787" t="s">
        <v>318</v>
      </c>
      <c r="B9" s="125">
        <v>48053</v>
      </c>
      <c r="C9" s="125">
        <v>51012</v>
      </c>
      <c r="D9" s="127">
        <v>46680</v>
      </c>
      <c r="E9" s="494">
        <f>D9/C9</f>
        <v>0.9150788049870618</v>
      </c>
    </row>
    <row r="10" spans="1:5" ht="12.75">
      <c r="A10" s="787" t="s">
        <v>319</v>
      </c>
      <c r="B10" s="125">
        <v>123252</v>
      </c>
      <c r="C10" s="125">
        <v>133039</v>
      </c>
      <c r="D10" s="127">
        <v>126252</v>
      </c>
      <c r="E10" s="494">
        <f>D10/C10</f>
        <v>0.9489848841317208</v>
      </c>
    </row>
    <row r="11" spans="1:5" ht="12.75">
      <c r="A11" s="787" t="s">
        <v>961</v>
      </c>
      <c r="B11" s="125">
        <v>0</v>
      </c>
      <c r="C11" s="125">
        <v>0</v>
      </c>
      <c r="D11" s="127">
        <v>0</v>
      </c>
      <c r="E11" s="494">
        <v>0</v>
      </c>
    </row>
    <row r="12" spans="1:5" ht="12.75">
      <c r="A12" s="787" t="s">
        <v>320</v>
      </c>
      <c r="B12" s="125">
        <v>0</v>
      </c>
      <c r="C12" s="125">
        <v>0</v>
      </c>
      <c r="D12" s="127">
        <v>0</v>
      </c>
      <c r="E12" s="494">
        <v>0</v>
      </c>
    </row>
    <row r="13" spans="1:5" ht="12.75">
      <c r="A13" s="676" t="s">
        <v>346</v>
      </c>
      <c r="B13" s="125">
        <v>0</v>
      </c>
      <c r="C13" s="125">
        <v>0</v>
      </c>
      <c r="D13" s="127">
        <v>0</v>
      </c>
      <c r="E13" s="494">
        <v>0</v>
      </c>
    </row>
    <row r="14" spans="1:5" ht="12.75">
      <c r="A14" s="172" t="s">
        <v>322</v>
      </c>
      <c r="B14" s="125"/>
      <c r="C14" s="125"/>
      <c r="D14" s="127"/>
      <c r="E14" s="494"/>
    </row>
    <row r="15" spans="1:5" s="116" customFormat="1" ht="13.5" thickBot="1">
      <c r="A15" s="841" t="s">
        <v>347</v>
      </c>
      <c r="B15" s="125">
        <v>0</v>
      </c>
      <c r="C15" s="125">
        <v>0</v>
      </c>
      <c r="D15" s="125">
        <v>0</v>
      </c>
      <c r="E15" s="494">
        <v>0</v>
      </c>
    </row>
    <row r="16" spans="1:5" ht="14.25" customHeight="1" thickBot="1">
      <c r="A16" s="751" t="s">
        <v>348</v>
      </c>
      <c r="B16" s="445">
        <f>SUM(B8:B15)</f>
        <v>325565</v>
      </c>
      <c r="C16" s="445">
        <f>SUM(C8:C13)</f>
        <v>358538</v>
      </c>
      <c r="D16" s="445">
        <f>SUM(D8:D13)</f>
        <v>342783</v>
      </c>
      <c r="E16" s="506">
        <f>D16/C16</f>
        <v>0.9560576563711517</v>
      </c>
    </row>
    <row r="17" spans="1:5" ht="6" customHeight="1">
      <c r="A17" s="793"/>
      <c r="B17" s="455"/>
      <c r="C17" s="641"/>
      <c r="D17" s="641"/>
      <c r="E17" s="124"/>
    </row>
    <row r="18" spans="1:5" ht="12.75">
      <c r="A18" s="786" t="s">
        <v>324</v>
      </c>
      <c r="B18" s="127"/>
      <c r="C18" s="642"/>
      <c r="D18" s="642"/>
      <c r="E18" s="127"/>
    </row>
    <row r="19" spans="1:5" ht="12.75">
      <c r="A19" s="787" t="s">
        <v>325</v>
      </c>
      <c r="B19" s="125">
        <f>'4.sz. melléklet'!B14</f>
        <v>0</v>
      </c>
      <c r="C19" s="125">
        <f>'4.sz. melléklet'!C14</f>
        <v>1812</v>
      </c>
      <c r="D19" s="125">
        <f>'4.sz. melléklet'!D14</f>
        <v>1416</v>
      </c>
      <c r="E19" s="488">
        <f>D19/C19</f>
        <v>0.7814569536423841</v>
      </c>
    </row>
    <row r="20" spans="1:5" ht="12.75">
      <c r="A20" s="787" t="s">
        <v>349</v>
      </c>
      <c r="B20" s="125">
        <v>0</v>
      </c>
      <c r="C20" s="638">
        <f>'3.sz. melléklet'!C16</f>
        <v>4300</v>
      </c>
      <c r="D20" s="638">
        <f>'3.sz. melléklet'!D16</f>
        <v>4118</v>
      </c>
      <c r="E20" s="488">
        <f>D20/C20</f>
        <v>0.9576744186046512</v>
      </c>
    </row>
    <row r="21" spans="1:5" ht="12.75">
      <c r="A21" s="787" t="s">
        <v>327</v>
      </c>
      <c r="B21" s="125">
        <v>0</v>
      </c>
      <c r="C21" s="638">
        <f>'1.g-h.sz. melléklet'!C28</f>
        <v>0</v>
      </c>
      <c r="D21" s="638">
        <f>'1.g-h.sz. melléklet'!D28</f>
        <v>0</v>
      </c>
      <c r="E21" s="488">
        <v>0</v>
      </c>
    </row>
    <row r="22" spans="1:5" s="116" customFormat="1" ht="13.5" thickBot="1">
      <c r="A22" s="996" t="s">
        <v>942</v>
      </c>
      <c r="B22" s="125">
        <v>0</v>
      </c>
      <c r="C22" s="638">
        <v>0</v>
      </c>
      <c r="D22" s="638">
        <v>0</v>
      </c>
      <c r="E22" s="488">
        <v>0</v>
      </c>
    </row>
    <row r="23" spans="1:5" ht="14.25" customHeight="1" thickBot="1">
      <c r="A23" s="751" t="s">
        <v>350</v>
      </c>
      <c r="B23" s="445">
        <f>SUM(B19:B22)</f>
        <v>0</v>
      </c>
      <c r="C23" s="445">
        <f>SUM(C19:C22)</f>
        <v>6112</v>
      </c>
      <c r="D23" s="445">
        <f>SUM(D19:D22)</f>
        <v>5534</v>
      </c>
      <c r="E23" s="506">
        <f>D23/C23</f>
        <v>0.9054319371727748</v>
      </c>
    </row>
    <row r="24" spans="1:5" ht="6" customHeight="1">
      <c r="A24" s="771"/>
      <c r="B24" s="455"/>
      <c r="C24" s="641"/>
      <c r="D24" s="514"/>
      <c r="E24" s="625"/>
    </row>
    <row r="25" spans="1:5" ht="12.75">
      <c r="A25" s="779" t="s">
        <v>351</v>
      </c>
      <c r="B25" s="124"/>
      <c r="C25" s="673"/>
      <c r="D25" s="514"/>
      <c r="E25" s="488"/>
    </row>
    <row r="26" spans="1:5" ht="12.75">
      <c r="A26" s="841" t="s">
        <v>330</v>
      </c>
      <c r="B26" s="125"/>
      <c r="C26" s="125"/>
      <c r="D26" s="241"/>
      <c r="E26" s="494">
        <v>0</v>
      </c>
    </row>
    <row r="27" spans="1:5" s="116" customFormat="1" ht="13.5" thickBot="1">
      <c r="A27" s="1098" t="s">
        <v>331</v>
      </c>
      <c r="B27" s="159">
        <v>0</v>
      </c>
      <c r="C27" s="674">
        <v>0</v>
      </c>
      <c r="D27" s="514">
        <v>0</v>
      </c>
      <c r="E27" s="670">
        <v>0</v>
      </c>
    </row>
    <row r="28" spans="1:5" ht="14.25" customHeight="1" thickBot="1">
      <c r="A28" s="751" t="s">
        <v>352</v>
      </c>
      <c r="B28" s="445">
        <f>SUM(B26:B27)</f>
        <v>0</v>
      </c>
      <c r="C28" s="445">
        <f>SUM(C26:C27)</f>
        <v>0</v>
      </c>
      <c r="D28" s="445">
        <f>SUM(D26:D27)</f>
        <v>0</v>
      </c>
      <c r="E28" s="506">
        <v>0</v>
      </c>
    </row>
    <row r="29" spans="1:5" ht="7.5" customHeight="1">
      <c r="A29" s="771"/>
      <c r="B29" s="124"/>
      <c r="C29" s="673"/>
      <c r="D29" s="621"/>
      <c r="E29" s="625"/>
    </row>
    <row r="30" spans="1:5" ht="12.75">
      <c r="A30" s="1099" t="s">
        <v>353</v>
      </c>
      <c r="B30" s="124"/>
      <c r="C30" s="673"/>
      <c r="D30" s="621"/>
      <c r="E30" s="488"/>
    </row>
    <row r="31" spans="1:5" ht="12.75">
      <c r="A31" s="841" t="s">
        <v>330</v>
      </c>
      <c r="B31" s="125">
        <v>0</v>
      </c>
      <c r="C31" s="125">
        <v>0</v>
      </c>
      <c r="D31" s="493">
        <v>0</v>
      </c>
      <c r="E31" s="494">
        <v>0</v>
      </c>
    </row>
    <row r="32" spans="1:5" ht="13.5" thickBot="1">
      <c r="A32" s="1100" t="s">
        <v>331</v>
      </c>
      <c r="B32" s="127">
        <v>0</v>
      </c>
      <c r="C32" s="127">
        <v>0</v>
      </c>
      <c r="D32" s="491">
        <v>0</v>
      </c>
      <c r="E32" s="670">
        <v>0</v>
      </c>
    </row>
    <row r="33" spans="1:5" ht="13.5" customHeight="1" thickBot="1">
      <c r="A33" s="751" t="s">
        <v>354</v>
      </c>
      <c r="B33" s="445">
        <f>B31+B32</f>
        <v>0</v>
      </c>
      <c r="C33" s="445">
        <f>C31+C32</f>
        <v>0</v>
      </c>
      <c r="D33" s="445">
        <f>D31+D32</f>
        <v>0</v>
      </c>
      <c r="E33" s="506">
        <v>0</v>
      </c>
    </row>
    <row r="34" spans="1:5" ht="6.75" customHeight="1">
      <c r="A34" s="771"/>
      <c r="B34" s="124"/>
      <c r="C34" s="673"/>
      <c r="D34" s="124"/>
      <c r="E34" s="625"/>
    </row>
    <row r="35" spans="1:5" ht="13.5" thickBot="1">
      <c r="A35" s="1080" t="s">
        <v>332</v>
      </c>
      <c r="B35" s="127"/>
      <c r="C35" s="642"/>
      <c r="D35" s="127"/>
      <c r="E35" s="488"/>
    </row>
    <row r="36" spans="1:5" ht="12.75">
      <c r="A36" s="787" t="s">
        <v>355</v>
      </c>
      <c r="B36" s="125">
        <v>0</v>
      </c>
      <c r="C36" s="125">
        <v>0</v>
      </c>
      <c r="D36" s="125">
        <v>0</v>
      </c>
      <c r="E36" s="494">
        <v>0</v>
      </c>
    </row>
    <row r="37" spans="1:5" ht="13.5" thickBot="1">
      <c r="A37" s="839" t="s">
        <v>356</v>
      </c>
      <c r="B37" s="127">
        <v>0</v>
      </c>
      <c r="C37" s="127">
        <v>0</v>
      </c>
      <c r="D37" s="127">
        <v>0</v>
      </c>
      <c r="E37" s="670">
        <v>0</v>
      </c>
    </row>
    <row r="38" spans="1:5" ht="13.5" customHeight="1" thickBot="1">
      <c r="A38" s="772" t="s">
        <v>357</v>
      </c>
      <c r="B38" s="445">
        <v>0</v>
      </c>
      <c r="C38" s="445">
        <v>0</v>
      </c>
      <c r="D38" s="445">
        <v>0</v>
      </c>
      <c r="E38" s="506">
        <v>0</v>
      </c>
    </row>
    <row r="39" spans="1:5" ht="13.5" thickBot="1">
      <c r="A39" s="179"/>
      <c r="B39" s="128"/>
      <c r="C39" s="129"/>
      <c r="D39" s="455"/>
      <c r="E39" s="678"/>
    </row>
    <row r="40" spans="1:5" ht="12.75">
      <c r="A40" s="1101" t="s">
        <v>336</v>
      </c>
      <c r="B40" s="126"/>
      <c r="C40" s="728"/>
      <c r="D40" s="728"/>
      <c r="E40" s="625"/>
    </row>
    <row r="41" spans="1:5" ht="12.75">
      <c r="A41" s="173" t="s">
        <v>337</v>
      </c>
      <c r="B41" s="125">
        <v>0</v>
      </c>
      <c r="C41" s="125">
        <v>0</v>
      </c>
      <c r="D41" s="125">
        <v>0</v>
      </c>
      <c r="E41" s="494">
        <v>0</v>
      </c>
    </row>
    <row r="42" spans="1:5" ht="13.5" thickBot="1">
      <c r="A42" s="172" t="s">
        <v>338</v>
      </c>
      <c r="B42" s="127">
        <v>0</v>
      </c>
      <c r="C42" s="127">
        <v>0</v>
      </c>
      <c r="D42" s="127">
        <v>0</v>
      </c>
      <c r="E42" s="670">
        <v>0</v>
      </c>
    </row>
    <row r="43" spans="1:5" ht="18" customHeight="1" thickBot="1">
      <c r="A43" s="751" t="s">
        <v>339</v>
      </c>
      <c r="B43" s="445">
        <v>0</v>
      </c>
      <c r="C43" s="445">
        <v>0</v>
      </c>
      <c r="D43" s="445">
        <v>0</v>
      </c>
      <c r="E43" s="506">
        <v>0</v>
      </c>
    </row>
    <row r="44" spans="1:5" s="116" customFormat="1" ht="12" customHeight="1" thickBot="1">
      <c r="A44" s="1102"/>
      <c r="B44" s="128"/>
      <c r="C44" s="631"/>
      <c r="D44" s="455"/>
      <c r="E44" s="678"/>
    </row>
    <row r="45" spans="1:5" ht="17.25" customHeight="1" thickBot="1">
      <c r="A45" s="1102" t="s">
        <v>340</v>
      </c>
      <c r="B45" s="187">
        <f>B43+B38+B33+B28+B23+B16</f>
        <v>325565</v>
      </c>
      <c r="C45" s="187">
        <f>C43+C38+C33+C28+C23+C16</f>
        <v>364650</v>
      </c>
      <c r="D45" s="187">
        <f>D43+D38+D33+D28+D23+D16</f>
        <v>348317</v>
      </c>
      <c r="E45" s="506">
        <f>D45/C45</f>
        <v>0.9552091046208693</v>
      </c>
    </row>
    <row r="46" spans="1:5" ht="12.75">
      <c r="A46" s="1104"/>
      <c r="B46" s="611"/>
      <c r="C46" s="685"/>
      <c r="D46" s="455"/>
      <c r="E46" s="625"/>
    </row>
    <row r="47" spans="1:5" s="90" customFormat="1" ht="12.75">
      <c r="A47" s="1105" t="s">
        <v>412</v>
      </c>
      <c r="B47" s="125"/>
      <c r="C47" s="493"/>
      <c r="D47" s="125"/>
      <c r="E47" s="494"/>
    </row>
    <row r="48" spans="1:5" s="90" customFormat="1" ht="12.75">
      <c r="A48" s="173" t="s">
        <v>409</v>
      </c>
      <c r="B48" s="125">
        <v>0</v>
      </c>
      <c r="C48" s="125">
        <v>0</v>
      </c>
      <c r="D48" s="125">
        <v>0</v>
      </c>
      <c r="E48" s="494">
        <v>0</v>
      </c>
    </row>
    <row r="49" spans="1:5" ht="13.5" thickBot="1">
      <c r="A49" s="782" t="s">
        <v>413</v>
      </c>
      <c r="B49" s="127">
        <v>0</v>
      </c>
      <c r="C49" s="127">
        <v>0</v>
      </c>
      <c r="D49" s="127">
        <v>0</v>
      </c>
      <c r="E49" s="670">
        <v>0</v>
      </c>
    </row>
    <row r="50" spans="1:5" ht="15" customHeight="1" thickBot="1">
      <c r="A50" s="179" t="s">
        <v>411</v>
      </c>
      <c r="B50" s="445">
        <v>0</v>
      </c>
      <c r="C50" s="445">
        <v>0</v>
      </c>
      <c r="D50" s="445">
        <v>0</v>
      </c>
      <c r="E50" s="506">
        <v>0</v>
      </c>
    </row>
    <row r="51" spans="1:5" ht="13.5" thickBot="1">
      <c r="A51" s="771"/>
      <c r="B51" s="124"/>
      <c r="C51" s="621"/>
      <c r="D51" s="124"/>
      <c r="E51" s="678"/>
    </row>
    <row r="52" spans="1:5" ht="13.5" thickBot="1">
      <c r="A52" s="1103" t="s">
        <v>402</v>
      </c>
      <c r="B52" s="445">
        <f>SUM(B50+B45)</f>
        <v>325565</v>
      </c>
      <c r="C52" s="445">
        <f>SUM(C50+C45)</f>
        <v>364650</v>
      </c>
      <c r="D52" s="445">
        <f>SUM(D50+D45)</f>
        <v>348317</v>
      </c>
      <c r="E52" s="506">
        <f>D52/C52</f>
        <v>0.9552091046208693</v>
      </c>
    </row>
    <row r="53" spans="1:5" ht="12.75">
      <c r="A53" s="458"/>
      <c r="B53" s="457"/>
      <c r="C53" s="457"/>
      <c r="D53" s="457"/>
      <c r="E53" s="689"/>
    </row>
    <row r="54" spans="1:5" ht="12.75" customHeight="1">
      <c r="A54" s="458"/>
      <c r="B54" s="457"/>
      <c r="C54" s="457"/>
      <c r="D54" s="457"/>
      <c r="E54" s="689"/>
    </row>
    <row r="55" spans="1:5" ht="12.75">
      <c r="A55" s="2076">
        <v>2</v>
      </c>
      <c r="B55" s="2076"/>
      <c r="C55" s="2076"/>
      <c r="D55" s="2076"/>
      <c r="E55" s="2076"/>
    </row>
    <row r="56" spans="1:5" ht="15">
      <c r="A56" s="2077" t="s">
        <v>358</v>
      </c>
      <c r="B56" s="2077"/>
      <c r="C56" s="2077"/>
      <c r="D56" s="2077"/>
      <c r="E56" s="2077"/>
    </row>
    <row r="57" spans="1:5" ht="15.75">
      <c r="A57" s="2064" t="s">
        <v>1384</v>
      </c>
      <c r="B57" s="2076"/>
      <c r="C57" s="2076"/>
      <c r="D57" s="2076"/>
      <c r="E57" s="2076"/>
    </row>
    <row r="58" spans="1:5" ht="15.75">
      <c r="A58" s="2064" t="s">
        <v>343</v>
      </c>
      <c r="B58" s="2076"/>
      <c r="C58" s="2076"/>
      <c r="D58" s="2076"/>
      <c r="E58" s="2076"/>
    </row>
    <row r="59" spans="1:5" ht="13.5" thickBot="1">
      <c r="A59" s="170"/>
      <c r="B59" s="170"/>
      <c r="C59" s="170"/>
      <c r="D59" s="170"/>
      <c r="E59" s="406" t="s">
        <v>344</v>
      </c>
    </row>
    <row r="60" spans="1:5" ht="16.5" thickBot="1">
      <c r="A60" s="763" t="s">
        <v>314</v>
      </c>
      <c r="B60" s="2078" t="s">
        <v>361</v>
      </c>
      <c r="C60" s="2082"/>
      <c r="D60" s="2082"/>
      <c r="E60" s="2083"/>
    </row>
    <row r="61" spans="1:5" ht="26.25" thickBot="1">
      <c r="A61" s="1097" t="s">
        <v>315</v>
      </c>
      <c r="B61" s="1092" t="s">
        <v>228</v>
      </c>
      <c r="C61" s="1092" t="s">
        <v>229</v>
      </c>
      <c r="D61" s="1092" t="s">
        <v>233</v>
      </c>
      <c r="E61" s="1092" t="s">
        <v>234</v>
      </c>
    </row>
    <row r="62" spans="1:5" ht="16.5" customHeight="1">
      <c r="A62" s="767" t="s">
        <v>316</v>
      </c>
      <c r="B62" s="728"/>
      <c r="C62" s="126"/>
      <c r="D62" s="455"/>
      <c r="E62" s="455"/>
    </row>
    <row r="63" spans="1:5" ht="15" customHeight="1">
      <c r="A63" s="787" t="s">
        <v>317</v>
      </c>
      <c r="B63" s="493">
        <v>199029</v>
      </c>
      <c r="C63" s="493">
        <v>216558</v>
      </c>
      <c r="D63" s="125">
        <v>192557</v>
      </c>
      <c r="E63" s="494">
        <f>D63/C63</f>
        <v>0.8891705686236482</v>
      </c>
    </row>
    <row r="64" spans="1:5" ht="19.5" customHeight="1">
      <c r="A64" s="787" t="s">
        <v>318</v>
      </c>
      <c r="B64" s="493">
        <v>60938</v>
      </c>
      <c r="C64" s="493">
        <v>63773</v>
      </c>
      <c r="D64" s="127">
        <v>54457</v>
      </c>
      <c r="E64" s="494">
        <f>D64/C64</f>
        <v>0.8539193702664137</v>
      </c>
    </row>
    <row r="65" spans="1:5" ht="12.75">
      <c r="A65" s="787" t="s">
        <v>319</v>
      </c>
      <c r="B65" s="493">
        <v>20578</v>
      </c>
      <c r="C65" s="493">
        <v>50298</v>
      </c>
      <c r="D65" s="127">
        <v>34536</v>
      </c>
      <c r="E65" s="494">
        <f>D65/C65</f>
        <v>0.6866276989144697</v>
      </c>
    </row>
    <row r="66" spans="1:5" ht="12.75">
      <c r="A66" s="787" t="s">
        <v>963</v>
      </c>
      <c r="B66" s="493">
        <v>0</v>
      </c>
      <c r="C66" s="493">
        <v>0</v>
      </c>
      <c r="D66" s="491">
        <v>0</v>
      </c>
      <c r="E66" s="494">
        <v>0</v>
      </c>
    </row>
    <row r="67" spans="1:5" ht="12.75">
      <c r="A67" s="787" t="s">
        <v>320</v>
      </c>
      <c r="B67" s="493">
        <v>0</v>
      </c>
      <c r="C67" s="493">
        <v>0</v>
      </c>
      <c r="D67" s="493">
        <v>0</v>
      </c>
      <c r="E67" s="494">
        <v>0</v>
      </c>
    </row>
    <row r="68" spans="1:5" ht="12.75">
      <c r="A68" s="676" t="s">
        <v>346</v>
      </c>
      <c r="B68" s="493">
        <v>0</v>
      </c>
      <c r="C68" s="493">
        <v>0</v>
      </c>
      <c r="D68" s="493">
        <v>0</v>
      </c>
      <c r="E68" s="494">
        <v>0</v>
      </c>
    </row>
    <row r="69" spans="1:5" ht="12.75">
      <c r="A69" s="172" t="s">
        <v>322</v>
      </c>
      <c r="B69" s="493"/>
      <c r="C69" s="493"/>
      <c r="D69" s="493"/>
      <c r="E69" s="494"/>
    </row>
    <row r="70" spans="1:5" ht="13.5" thickBot="1">
      <c r="A70" s="841" t="s">
        <v>347</v>
      </c>
      <c r="B70" s="493">
        <v>0</v>
      </c>
      <c r="C70" s="493">
        <v>0</v>
      </c>
      <c r="D70" s="493">
        <v>0</v>
      </c>
      <c r="E70" s="494">
        <v>0</v>
      </c>
    </row>
    <row r="71" spans="1:5" ht="13.5" thickBot="1">
      <c r="A71" s="751" t="s">
        <v>348</v>
      </c>
      <c r="B71" s="445">
        <f>SUM(B63:B70)</f>
        <v>280545</v>
      </c>
      <c r="C71" s="445">
        <f>SUM(C63:C68)</f>
        <v>330629</v>
      </c>
      <c r="D71" s="445">
        <f>SUM(D63:D68)</f>
        <v>281550</v>
      </c>
      <c r="E71" s="506">
        <f>D71/C71</f>
        <v>0.8515586956981995</v>
      </c>
    </row>
    <row r="72" spans="1:5" ht="9" customHeight="1">
      <c r="A72" s="793"/>
      <c r="B72" s="455"/>
      <c r="C72" s="641"/>
      <c r="D72" s="641"/>
      <c r="E72" s="124"/>
    </row>
    <row r="73" spans="1:5" ht="12.75">
      <c r="A73" s="786" t="s">
        <v>324</v>
      </c>
      <c r="B73" s="127"/>
      <c r="C73" s="642"/>
      <c r="D73" s="642"/>
      <c r="E73" s="127"/>
    </row>
    <row r="74" spans="1:5" ht="12.75">
      <c r="A74" s="787" t="s">
        <v>325</v>
      </c>
      <c r="B74" s="125">
        <v>0</v>
      </c>
      <c r="C74" s="125">
        <f>'4.sz. melléklet'!C23</f>
        <v>5306</v>
      </c>
      <c r="D74" s="125">
        <f>'4.sz. melléklet'!D23</f>
        <v>5306</v>
      </c>
      <c r="E74" s="488">
        <f>D74/C74</f>
        <v>1</v>
      </c>
    </row>
    <row r="75" spans="1:5" ht="12.75" customHeight="1">
      <c r="A75" s="787" t="s">
        <v>349</v>
      </c>
      <c r="B75" s="125">
        <v>0</v>
      </c>
      <c r="C75" s="125">
        <f>'3.sz. melléklet'!C11</f>
        <v>4908</v>
      </c>
      <c r="D75" s="125">
        <f>'3.sz. melléklet'!D11</f>
        <v>4908</v>
      </c>
      <c r="E75" s="488">
        <f>D75/C75</f>
        <v>1</v>
      </c>
    </row>
    <row r="76" spans="1:5" ht="12.75">
      <c r="A76" s="787" t="s">
        <v>327</v>
      </c>
      <c r="B76" s="125">
        <v>0</v>
      </c>
      <c r="C76" s="638">
        <v>0</v>
      </c>
      <c r="D76" s="642">
        <v>0</v>
      </c>
      <c r="E76" s="488">
        <v>0</v>
      </c>
    </row>
    <row r="77" spans="1:5" ht="13.5" thickBot="1">
      <c r="A77" s="787" t="s">
        <v>962</v>
      </c>
      <c r="B77" s="125">
        <f>-B66</f>
        <v>0</v>
      </c>
      <c r="C77" s="638">
        <f>-C66</f>
        <v>0</v>
      </c>
      <c r="D77" s="638">
        <f>-D66</f>
        <v>0</v>
      </c>
      <c r="E77" s="488">
        <v>0</v>
      </c>
    </row>
    <row r="78" spans="1:5" ht="13.5" thickBot="1">
      <c r="A78" s="751" t="s">
        <v>350</v>
      </c>
      <c r="B78" s="445">
        <f>SUM(B74:B77)</f>
        <v>0</v>
      </c>
      <c r="C78" s="445">
        <f>SUM(C74:C77)</f>
        <v>10214</v>
      </c>
      <c r="D78" s="445">
        <f>SUM(D74:D77)</f>
        <v>10214</v>
      </c>
      <c r="E78" s="506">
        <f>D78/C78</f>
        <v>1</v>
      </c>
    </row>
    <row r="79" spans="1:5" ht="6.75" customHeight="1">
      <c r="A79" s="771"/>
      <c r="B79" s="455"/>
      <c r="C79" s="641"/>
      <c r="D79" s="514"/>
      <c r="E79" s="625"/>
    </row>
    <row r="80" spans="1:5" ht="12.75">
      <c r="A80" s="779" t="s">
        <v>351</v>
      </c>
      <c r="B80" s="124"/>
      <c r="C80" s="673"/>
      <c r="D80" s="514"/>
      <c r="E80" s="488"/>
    </row>
    <row r="81" spans="1:5" ht="12.75">
      <c r="A81" s="841" t="s">
        <v>330</v>
      </c>
      <c r="B81" s="125">
        <v>0</v>
      </c>
      <c r="C81" s="125">
        <v>0</v>
      </c>
      <c r="D81" s="125">
        <v>0</v>
      </c>
      <c r="E81" s="494">
        <v>0</v>
      </c>
    </row>
    <row r="82" spans="1:5" ht="3.75" customHeight="1" thickBot="1">
      <c r="A82" s="1098" t="s">
        <v>331</v>
      </c>
      <c r="B82" s="159">
        <v>0</v>
      </c>
      <c r="C82" s="159">
        <v>0</v>
      </c>
      <c r="D82" s="159">
        <v>0</v>
      </c>
      <c r="E82" s="670">
        <v>0</v>
      </c>
    </row>
    <row r="83" spans="1:5" ht="13.5" thickBot="1">
      <c r="A83" s="751" t="s">
        <v>352</v>
      </c>
      <c r="B83" s="445">
        <v>0</v>
      </c>
      <c r="C83" s="445">
        <v>0</v>
      </c>
      <c r="D83" s="445">
        <v>0</v>
      </c>
      <c r="E83" s="506">
        <v>0</v>
      </c>
    </row>
    <row r="84" spans="1:5" ht="9" customHeight="1">
      <c r="A84" s="771"/>
      <c r="B84" s="124"/>
      <c r="C84" s="673"/>
      <c r="D84" s="621"/>
      <c r="E84" s="625"/>
    </row>
    <row r="85" spans="1:5" ht="12.75">
      <c r="A85" s="1099" t="s">
        <v>353</v>
      </c>
      <c r="B85" s="124"/>
      <c r="C85" s="673"/>
      <c r="D85" s="621"/>
      <c r="E85" s="488"/>
    </row>
    <row r="86" spans="1:5" ht="12.75">
      <c r="A86" s="841" t="s">
        <v>330</v>
      </c>
      <c r="B86" s="125">
        <v>0</v>
      </c>
      <c r="C86" s="125">
        <v>0</v>
      </c>
      <c r="D86" s="493">
        <v>0</v>
      </c>
      <c r="E86" s="494">
        <v>0</v>
      </c>
    </row>
    <row r="87" spans="1:5" ht="12" customHeight="1" thickBot="1">
      <c r="A87" s="1100" t="s">
        <v>331</v>
      </c>
      <c r="B87" s="447">
        <v>0</v>
      </c>
      <c r="C87" s="447">
        <v>0</v>
      </c>
      <c r="D87" s="496">
        <v>0</v>
      </c>
      <c r="E87" s="670">
        <v>0</v>
      </c>
    </row>
    <row r="88" spans="1:5" ht="13.5" thickBot="1">
      <c r="A88" s="751" t="s">
        <v>354</v>
      </c>
      <c r="B88" s="445">
        <v>0</v>
      </c>
      <c r="C88" s="445">
        <v>0</v>
      </c>
      <c r="D88" s="445">
        <v>0</v>
      </c>
      <c r="E88" s="506">
        <v>0</v>
      </c>
    </row>
    <row r="89" spans="1:5" ht="9" customHeight="1">
      <c r="A89" s="793"/>
      <c r="B89" s="455"/>
      <c r="C89" s="673"/>
      <c r="D89" s="124"/>
      <c r="E89" s="625"/>
    </row>
    <row r="90" spans="1:5" ht="12.75">
      <c r="A90" s="1066" t="s">
        <v>332</v>
      </c>
      <c r="B90" s="127"/>
      <c r="C90" s="642"/>
      <c r="D90" s="127"/>
      <c r="E90" s="488"/>
    </row>
    <row r="91" spans="1:5" ht="12.75">
      <c r="A91" s="173" t="s">
        <v>355</v>
      </c>
      <c r="B91" s="127">
        <v>0</v>
      </c>
      <c r="C91" s="642">
        <v>0</v>
      </c>
      <c r="D91" s="642">
        <v>0</v>
      </c>
      <c r="E91" s="494">
        <v>0</v>
      </c>
    </row>
    <row r="92" spans="1:5" ht="11.25" customHeight="1" thickBot="1">
      <c r="A92" s="174" t="s">
        <v>356</v>
      </c>
      <c r="B92" s="159">
        <v>0</v>
      </c>
      <c r="C92" s="674">
        <v>0</v>
      </c>
      <c r="D92" s="674">
        <v>0</v>
      </c>
      <c r="E92" s="670">
        <v>0</v>
      </c>
    </row>
    <row r="93" spans="1:5" ht="13.5" thickBot="1">
      <c r="A93" s="772" t="s">
        <v>357</v>
      </c>
      <c r="B93" s="445">
        <v>0</v>
      </c>
      <c r="C93" s="445">
        <v>0</v>
      </c>
      <c r="D93" s="445">
        <v>0</v>
      </c>
      <c r="E93" s="506">
        <v>0</v>
      </c>
    </row>
    <row r="94" spans="1:5" ht="9.75" customHeight="1">
      <c r="A94" s="793"/>
      <c r="B94" s="455"/>
      <c r="C94" s="641"/>
      <c r="D94" s="455"/>
      <c r="E94" s="625"/>
    </row>
    <row r="95" spans="1:5" ht="12.75">
      <c r="A95" s="840" t="s">
        <v>336</v>
      </c>
      <c r="B95" s="125"/>
      <c r="C95" s="125"/>
      <c r="D95" s="125"/>
      <c r="E95" s="494"/>
    </row>
    <row r="96" spans="1:5" ht="12.75">
      <c r="A96" s="173" t="s">
        <v>337</v>
      </c>
      <c r="B96" s="127">
        <v>0</v>
      </c>
      <c r="C96" s="127">
        <v>0</v>
      </c>
      <c r="D96" s="127">
        <v>0</v>
      </c>
      <c r="E96" s="494">
        <v>0</v>
      </c>
    </row>
    <row r="97" spans="1:5" ht="12" customHeight="1" thickBot="1">
      <c r="A97" s="172" t="s">
        <v>338</v>
      </c>
      <c r="B97" s="127">
        <v>0</v>
      </c>
      <c r="C97" s="127">
        <v>0</v>
      </c>
      <c r="D97" s="127">
        <v>0</v>
      </c>
      <c r="E97" s="670">
        <v>0</v>
      </c>
    </row>
    <row r="98" spans="1:5" ht="13.5" thickBot="1">
      <c r="A98" s="751" t="s">
        <v>339</v>
      </c>
      <c r="B98" s="445">
        <v>0</v>
      </c>
      <c r="C98" s="445">
        <v>0</v>
      </c>
      <c r="D98" s="445">
        <v>0</v>
      </c>
      <c r="E98" s="506">
        <v>0</v>
      </c>
    </row>
    <row r="99" spans="1:5" ht="13.5" thickBot="1">
      <c r="A99" s="179"/>
      <c r="B99" s="128"/>
      <c r="C99" s="631"/>
      <c r="D99" s="455"/>
      <c r="E99" s="678"/>
    </row>
    <row r="100" spans="1:5" ht="13.5" thickBot="1">
      <c r="A100" s="1102" t="s">
        <v>340</v>
      </c>
      <c r="B100" s="187">
        <f>SUM(B98+B93+B88+B83+B78+B71)</f>
        <v>280545</v>
      </c>
      <c r="C100" s="187">
        <f>SUM(C98+C93+C88+C83+C78+C71)</f>
        <v>340843</v>
      </c>
      <c r="D100" s="187">
        <f>SUM(D98+D93+D88+D83+D78+D71)</f>
        <v>291764</v>
      </c>
      <c r="E100" s="506">
        <f>D100/C100</f>
        <v>0.856007017893869</v>
      </c>
    </row>
    <row r="101" spans="1:5" ht="8.25" customHeight="1">
      <c r="A101" s="1104"/>
      <c r="B101" s="685"/>
      <c r="C101" s="611"/>
      <c r="D101" s="622"/>
      <c r="E101" s="625"/>
    </row>
    <row r="102" spans="1:5" ht="10.5" customHeight="1">
      <c r="A102" s="1105" t="s">
        <v>412</v>
      </c>
      <c r="B102" s="493"/>
      <c r="C102" s="125"/>
      <c r="D102" s="241"/>
      <c r="E102" s="494"/>
    </row>
    <row r="103" spans="1:5" ht="12.75">
      <c r="A103" s="173" t="s">
        <v>409</v>
      </c>
      <c r="B103" s="491">
        <v>0</v>
      </c>
      <c r="C103" s="491">
        <v>0</v>
      </c>
      <c r="D103" s="491">
        <v>0</v>
      </c>
      <c r="E103" s="488">
        <v>0</v>
      </c>
    </row>
    <row r="104" spans="1:5" ht="13.5" customHeight="1" thickBot="1">
      <c r="A104" s="782" t="s">
        <v>413</v>
      </c>
      <c r="B104" s="684"/>
      <c r="C104" s="159"/>
      <c r="D104" s="628"/>
      <c r="E104" s="670">
        <v>0</v>
      </c>
    </row>
    <row r="105" spans="1:5" ht="13.5" thickBot="1">
      <c r="A105" s="179" t="s">
        <v>411</v>
      </c>
      <c r="B105" s="445">
        <f>SUM(B103:B104)</f>
        <v>0</v>
      </c>
      <c r="C105" s="445">
        <f>SUM(C103:C104)</f>
        <v>0</v>
      </c>
      <c r="D105" s="445">
        <f>SUM(D103:D104)</f>
        <v>0</v>
      </c>
      <c r="E105" s="506">
        <v>0</v>
      </c>
    </row>
    <row r="106" spans="1:5" ht="13.5" thickBot="1">
      <c r="A106" s="771"/>
      <c r="B106" s="124"/>
      <c r="C106" s="514"/>
      <c r="D106" s="124"/>
      <c r="E106" s="678"/>
    </row>
    <row r="107" spans="1:5" ht="13.5" thickBot="1">
      <c r="A107" s="1103" t="s">
        <v>402</v>
      </c>
      <c r="B107" s="445">
        <f>SUM(B100+B105)</f>
        <v>280545</v>
      </c>
      <c r="C107" s="445">
        <f>SUM(C100+C105)</f>
        <v>340843</v>
      </c>
      <c r="D107" s="445">
        <f>SUM(D100+D105)</f>
        <v>291764</v>
      </c>
      <c r="E107" s="506">
        <f>D107/C107</f>
        <v>0.856007017893869</v>
      </c>
    </row>
    <row r="108" spans="1:5" ht="12.75">
      <c r="A108" s="458"/>
      <c r="B108" s="457"/>
      <c r="C108" s="457"/>
      <c r="D108" s="457"/>
      <c r="E108" s="689"/>
    </row>
    <row r="109" spans="1:5" ht="12" customHeight="1">
      <c r="A109" s="2081">
        <v>3</v>
      </c>
      <c r="B109" s="2081"/>
      <c r="C109" s="2081"/>
      <c r="D109" s="2081"/>
      <c r="E109" s="2081"/>
    </row>
    <row r="110" spans="1:5" ht="15">
      <c r="A110" s="2077" t="s">
        <v>358</v>
      </c>
      <c r="B110" s="2077"/>
      <c r="C110" s="2077"/>
      <c r="D110" s="2077"/>
      <c r="E110" s="2077"/>
    </row>
    <row r="111" spans="1:5" ht="15.75">
      <c r="A111" s="2064" t="s">
        <v>1384</v>
      </c>
      <c r="B111" s="2076"/>
      <c r="C111" s="2076"/>
      <c r="D111" s="2076"/>
      <c r="E111" s="2076"/>
    </row>
    <row r="112" spans="1:5" ht="12.75" customHeight="1">
      <c r="A112" s="2064" t="s">
        <v>343</v>
      </c>
      <c r="B112" s="2076"/>
      <c r="C112" s="2076"/>
      <c r="D112" s="2076"/>
      <c r="E112" s="2076"/>
    </row>
    <row r="113" spans="1:5" ht="13.5" thickBot="1">
      <c r="A113" s="170"/>
      <c r="B113" s="170"/>
      <c r="C113" s="170"/>
      <c r="D113" s="170"/>
      <c r="E113" s="406" t="s">
        <v>344</v>
      </c>
    </row>
    <row r="114" spans="1:5" ht="16.5" thickBot="1">
      <c r="A114" s="763" t="s">
        <v>314</v>
      </c>
      <c r="B114" s="2084" t="s">
        <v>362</v>
      </c>
      <c r="C114" s="2079"/>
      <c r="D114" s="2079"/>
      <c r="E114" s="2080"/>
    </row>
    <row r="115" spans="1:5" ht="12" customHeight="1" thickBot="1">
      <c r="A115" s="1097" t="s">
        <v>315</v>
      </c>
      <c r="B115" s="818" t="s">
        <v>228</v>
      </c>
      <c r="C115" s="407" t="s">
        <v>229</v>
      </c>
      <c r="D115" s="408" t="s">
        <v>233</v>
      </c>
      <c r="E115" s="1092" t="s">
        <v>234</v>
      </c>
    </row>
    <row r="116" spans="1:5" ht="12.75" customHeight="1">
      <c r="A116" s="767" t="s">
        <v>316</v>
      </c>
      <c r="B116" s="1107"/>
      <c r="C116" s="811"/>
      <c r="D116" s="736"/>
      <c r="E116" s="455"/>
    </row>
    <row r="117" spans="1:5" ht="13.5" customHeight="1">
      <c r="A117" s="787" t="s">
        <v>317</v>
      </c>
      <c r="B117" s="1108">
        <f aca="true" t="shared" si="0" ref="B117:D125">B63+B8</f>
        <v>353289</v>
      </c>
      <c r="C117" s="1108">
        <f t="shared" si="0"/>
        <v>391045</v>
      </c>
      <c r="D117" s="1108">
        <f t="shared" si="0"/>
        <v>362408</v>
      </c>
      <c r="E117" s="494">
        <f>D117/C117</f>
        <v>0.9267680190259433</v>
      </c>
    </row>
    <row r="118" spans="1:5" ht="15" customHeight="1">
      <c r="A118" s="787" t="s">
        <v>318</v>
      </c>
      <c r="B118" s="1108">
        <f t="shared" si="0"/>
        <v>108991</v>
      </c>
      <c r="C118" s="1108">
        <f t="shared" si="0"/>
        <v>114785</v>
      </c>
      <c r="D118" s="1108">
        <f t="shared" si="0"/>
        <v>101137</v>
      </c>
      <c r="E118" s="494">
        <f>D118/C118</f>
        <v>0.8810994467918282</v>
      </c>
    </row>
    <row r="119" spans="1:5" ht="12.75">
      <c r="A119" s="787" t="s">
        <v>319</v>
      </c>
      <c r="B119" s="1108">
        <f t="shared" si="0"/>
        <v>143830</v>
      </c>
      <c r="C119" s="1108">
        <f t="shared" si="0"/>
        <v>183337</v>
      </c>
      <c r="D119" s="1108">
        <f t="shared" si="0"/>
        <v>160788</v>
      </c>
      <c r="E119" s="494">
        <f>D119/C119</f>
        <v>0.8770079143871669</v>
      </c>
    </row>
    <row r="120" spans="1:5" ht="12" customHeight="1">
      <c r="A120" s="787" t="s">
        <v>963</v>
      </c>
      <c r="B120" s="1108">
        <f t="shared" si="0"/>
        <v>0</v>
      </c>
      <c r="C120" s="1108">
        <f t="shared" si="0"/>
        <v>0</v>
      </c>
      <c r="D120" s="1108">
        <f t="shared" si="0"/>
        <v>0</v>
      </c>
      <c r="E120" s="494">
        <v>0</v>
      </c>
    </row>
    <row r="121" spans="1:5" ht="14.25" customHeight="1">
      <c r="A121" s="787" t="s">
        <v>320</v>
      </c>
      <c r="B121" s="1108">
        <f t="shared" si="0"/>
        <v>0</v>
      </c>
      <c r="C121" s="1108">
        <f t="shared" si="0"/>
        <v>0</v>
      </c>
      <c r="D121" s="1108">
        <f t="shared" si="0"/>
        <v>0</v>
      </c>
      <c r="E121" s="494">
        <v>0</v>
      </c>
    </row>
    <row r="122" spans="1:5" ht="12.75">
      <c r="A122" s="676" t="s">
        <v>346</v>
      </c>
      <c r="B122" s="1108">
        <f t="shared" si="0"/>
        <v>0</v>
      </c>
      <c r="C122" s="1108">
        <f t="shared" si="0"/>
        <v>0</v>
      </c>
      <c r="D122" s="1108">
        <f t="shared" si="0"/>
        <v>0</v>
      </c>
      <c r="E122" s="494">
        <v>0</v>
      </c>
    </row>
    <row r="123" spans="1:5" ht="12.75">
      <c r="A123" s="172" t="s">
        <v>322</v>
      </c>
      <c r="B123" s="1108">
        <f t="shared" si="0"/>
        <v>0</v>
      </c>
      <c r="C123" s="1108">
        <f t="shared" si="0"/>
        <v>0</v>
      </c>
      <c r="D123" s="1108">
        <f t="shared" si="0"/>
        <v>0</v>
      </c>
      <c r="E123" s="494">
        <v>0</v>
      </c>
    </row>
    <row r="124" spans="1:5" ht="13.5" thickBot="1">
      <c r="A124" s="841" t="s">
        <v>347</v>
      </c>
      <c r="B124" s="1108">
        <f t="shared" si="0"/>
        <v>0</v>
      </c>
      <c r="C124" s="1108">
        <f t="shared" si="0"/>
        <v>0</v>
      </c>
      <c r="D124" s="1108">
        <f t="shared" si="0"/>
        <v>0</v>
      </c>
      <c r="E124" s="494">
        <v>0</v>
      </c>
    </row>
    <row r="125" spans="1:5" ht="13.5" thickBot="1">
      <c r="A125" s="751" t="s">
        <v>348</v>
      </c>
      <c r="B125" s="448">
        <f t="shared" si="0"/>
        <v>606110</v>
      </c>
      <c r="C125" s="448">
        <f t="shared" si="0"/>
        <v>689167</v>
      </c>
      <c r="D125" s="448">
        <f t="shared" si="0"/>
        <v>624333</v>
      </c>
      <c r="E125" s="506">
        <f>D125/C125</f>
        <v>0.9059241083801168</v>
      </c>
    </row>
    <row r="126" spans="1:5" ht="6" customHeight="1">
      <c r="A126" s="793"/>
      <c r="B126" s="1110"/>
      <c r="C126" s="704"/>
      <c r="D126" s="641"/>
      <c r="E126" s="124"/>
    </row>
    <row r="127" spans="1:5" ht="12.75">
      <c r="A127" s="786" t="s">
        <v>324</v>
      </c>
      <c r="B127" s="1111"/>
      <c r="C127" s="441"/>
      <c r="D127" s="642"/>
      <c r="E127" s="127"/>
    </row>
    <row r="128" spans="1:5" ht="12.75">
      <c r="A128" s="787" t="s">
        <v>325</v>
      </c>
      <c r="B128" s="1108">
        <f aca="true" t="shared" si="1" ref="B128:D130">B74+B19</f>
        <v>0</v>
      </c>
      <c r="C128" s="1108">
        <f t="shared" si="1"/>
        <v>7118</v>
      </c>
      <c r="D128" s="1108">
        <f t="shared" si="1"/>
        <v>6722</v>
      </c>
      <c r="E128" s="488">
        <f>D128/C128</f>
        <v>0.9443663950547907</v>
      </c>
    </row>
    <row r="129" spans="1:5" ht="12.75">
      <c r="A129" s="787" t="s">
        <v>349</v>
      </c>
      <c r="B129" s="1108">
        <f t="shared" si="1"/>
        <v>0</v>
      </c>
      <c r="C129" s="1108">
        <f t="shared" si="1"/>
        <v>9208</v>
      </c>
      <c r="D129" s="1108">
        <f t="shared" si="1"/>
        <v>9026</v>
      </c>
      <c r="E129" s="488">
        <f>D129/C129</f>
        <v>0.9802345786272806</v>
      </c>
    </row>
    <row r="130" spans="1:5" ht="12.75">
      <c r="A130" s="787" t="s">
        <v>327</v>
      </c>
      <c r="B130" s="1108">
        <f t="shared" si="1"/>
        <v>0</v>
      </c>
      <c r="C130" s="1108">
        <f t="shared" si="1"/>
        <v>0</v>
      </c>
      <c r="D130" s="1108">
        <f t="shared" si="1"/>
        <v>0</v>
      </c>
      <c r="E130" s="488">
        <v>0</v>
      </c>
    </row>
    <row r="131" spans="1:5" ht="12.75">
      <c r="A131" s="996" t="s">
        <v>962</v>
      </c>
      <c r="B131" s="1108">
        <f>-B120</f>
        <v>0</v>
      </c>
      <c r="C131" s="1108">
        <f>-C120</f>
        <v>0</v>
      </c>
      <c r="D131" s="1108">
        <f>-D120</f>
        <v>0</v>
      </c>
      <c r="E131" s="488">
        <v>0</v>
      </c>
    </row>
    <row r="132" spans="1:5" ht="6" customHeight="1" thickBot="1">
      <c r="A132" s="782"/>
      <c r="B132" s="1109"/>
      <c r="C132" s="461"/>
      <c r="D132" s="638"/>
      <c r="E132" s="124"/>
    </row>
    <row r="133" spans="1:5" ht="13.5" thickBot="1">
      <c r="A133" s="751" t="s">
        <v>350</v>
      </c>
      <c r="B133" s="448">
        <f>B78+B23</f>
        <v>0</v>
      </c>
      <c r="C133" s="448">
        <f>C78+C23</f>
        <v>16326</v>
      </c>
      <c r="D133" s="448">
        <f>D78+D23</f>
        <v>15748</v>
      </c>
      <c r="E133" s="506">
        <f>D133/C133</f>
        <v>0.9645963493813549</v>
      </c>
    </row>
    <row r="134" spans="1:5" ht="12.75">
      <c r="A134" s="771"/>
      <c r="B134" s="1110"/>
      <c r="C134" s="704"/>
      <c r="D134" s="641"/>
      <c r="E134" s="625"/>
    </row>
    <row r="135" spans="1:5" ht="12.75">
      <c r="A135" s="779" t="s">
        <v>351</v>
      </c>
      <c r="B135" s="1111"/>
      <c r="C135" s="441"/>
      <c r="D135" s="673"/>
      <c r="E135" s="488"/>
    </row>
    <row r="136" spans="1:5" ht="12.75">
      <c r="A136" s="841" t="s">
        <v>330</v>
      </c>
      <c r="B136" s="1108">
        <f aca="true" t="shared" si="2" ref="B136:D138">B81+B26</f>
        <v>0</v>
      </c>
      <c r="C136" s="443">
        <f t="shared" si="2"/>
        <v>0</v>
      </c>
      <c r="D136" s="443">
        <f t="shared" si="2"/>
        <v>0</v>
      </c>
      <c r="E136" s="494">
        <v>0</v>
      </c>
    </row>
    <row r="137" spans="1:5" ht="10.5" customHeight="1" thickBot="1">
      <c r="A137" s="1098" t="s">
        <v>331</v>
      </c>
      <c r="B137" s="1108">
        <f t="shared" si="2"/>
        <v>0</v>
      </c>
      <c r="C137" s="443">
        <f t="shared" si="2"/>
        <v>0</v>
      </c>
      <c r="D137" s="443">
        <f t="shared" si="2"/>
        <v>0</v>
      </c>
      <c r="E137" s="670">
        <v>0</v>
      </c>
    </row>
    <row r="138" spans="1:5" ht="14.25" customHeight="1" thickBot="1">
      <c r="A138" s="751" t="s">
        <v>352</v>
      </c>
      <c r="B138" s="448">
        <f t="shared" si="2"/>
        <v>0</v>
      </c>
      <c r="C138" s="448">
        <f t="shared" si="2"/>
        <v>0</v>
      </c>
      <c r="D138" s="448">
        <f t="shared" si="2"/>
        <v>0</v>
      </c>
      <c r="E138" s="506">
        <v>0</v>
      </c>
    </row>
    <row r="139" spans="1:5" ht="5.25" customHeight="1">
      <c r="A139" s="771"/>
      <c r="B139" s="1110"/>
      <c r="C139" s="704"/>
      <c r="D139" s="673"/>
      <c r="E139" s="625"/>
    </row>
    <row r="140" spans="1:5" ht="15" customHeight="1">
      <c r="A140" s="1099" t="s">
        <v>353</v>
      </c>
      <c r="B140" s="1111"/>
      <c r="C140" s="441"/>
      <c r="D140" s="673"/>
      <c r="E140" s="488"/>
    </row>
    <row r="141" spans="1:5" ht="12.75">
      <c r="A141" s="841" t="s">
        <v>330</v>
      </c>
      <c r="B141" s="1108">
        <f aca="true" t="shared" si="3" ref="B141:D143">B86+B31</f>
        <v>0</v>
      </c>
      <c r="C141" s="1108">
        <f t="shared" si="3"/>
        <v>0</v>
      </c>
      <c r="D141" s="1108">
        <f t="shared" si="3"/>
        <v>0</v>
      </c>
      <c r="E141" s="494">
        <v>0</v>
      </c>
    </row>
    <row r="142" spans="1:5" ht="13.5" thickBot="1">
      <c r="A142" s="1100" t="s">
        <v>331</v>
      </c>
      <c r="B142" s="1108">
        <f t="shared" si="3"/>
        <v>0</v>
      </c>
      <c r="C142" s="1108">
        <f t="shared" si="3"/>
        <v>0</v>
      </c>
      <c r="D142" s="1108">
        <f t="shared" si="3"/>
        <v>0</v>
      </c>
      <c r="E142" s="670">
        <v>0</v>
      </c>
    </row>
    <row r="143" spans="1:5" ht="13.5" thickBot="1">
      <c r="A143" s="751" t="s">
        <v>354</v>
      </c>
      <c r="B143" s="448">
        <f t="shared" si="3"/>
        <v>0</v>
      </c>
      <c r="C143" s="448">
        <f t="shared" si="3"/>
        <v>0</v>
      </c>
      <c r="D143" s="448">
        <f t="shared" si="3"/>
        <v>0</v>
      </c>
      <c r="E143" s="506">
        <v>0</v>
      </c>
    </row>
    <row r="144" spans="1:5" ht="7.5" customHeight="1">
      <c r="A144" s="771"/>
      <c r="B144" s="1110"/>
      <c r="C144" s="704"/>
      <c r="D144" s="673"/>
      <c r="E144" s="625"/>
    </row>
    <row r="145" spans="1:5" ht="13.5" customHeight="1" thickBot="1">
      <c r="A145" s="1080" t="s">
        <v>332</v>
      </c>
      <c r="B145" s="1111"/>
      <c r="C145" s="441"/>
      <c r="D145" s="642"/>
      <c r="E145" s="488"/>
    </row>
    <row r="146" spans="1:5" ht="12.75">
      <c r="A146" s="787" t="s">
        <v>355</v>
      </c>
      <c r="B146" s="1108">
        <f aca="true" t="shared" si="4" ref="B146:D148">B91+B36</f>
        <v>0</v>
      </c>
      <c r="C146" s="1108">
        <f t="shared" si="4"/>
        <v>0</v>
      </c>
      <c r="D146" s="1108">
        <f t="shared" si="4"/>
        <v>0</v>
      </c>
      <c r="E146" s="494">
        <v>0</v>
      </c>
    </row>
    <row r="147" spans="1:5" ht="13.5" thickBot="1">
      <c r="A147" s="839" t="s">
        <v>356</v>
      </c>
      <c r="B147" s="1108">
        <f t="shared" si="4"/>
        <v>0</v>
      </c>
      <c r="C147" s="1108">
        <f t="shared" si="4"/>
        <v>0</v>
      </c>
      <c r="D147" s="1108">
        <f t="shared" si="4"/>
        <v>0</v>
      </c>
      <c r="E147" s="670">
        <v>0</v>
      </c>
    </row>
    <row r="148" spans="1:5" ht="13.5" thickBot="1">
      <c r="A148" s="772" t="s">
        <v>357</v>
      </c>
      <c r="B148" s="448">
        <f t="shared" si="4"/>
        <v>0</v>
      </c>
      <c r="C148" s="448">
        <f t="shared" si="4"/>
        <v>0</v>
      </c>
      <c r="D148" s="448">
        <f t="shared" si="4"/>
        <v>0</v>
      </c>
      <c r="E148" s="506">
        <v>0</v>
      </c>
    </row>
    <row r="149" spans="1:5" ht="12.75">
      <c r="A149" s="793"/>
      <c r="B149" s="1112"/>
      <c r="C149" s="704"/>
      <c r="D149" s="641"/>
      <c r="E149" s="487"/>
    </row>
    <row r="150" spans="1:5" ht="12.75" customHeight="1">
      <c r="A150" s="840" t="s">
        <v>336</v>
      </c>
      <c r="B150" s="1108"/>
      <c r="C150" s="443"/>
      <c r="D150" s="241"/>
      <c r="E150" s="489"/>
    </row>
    <row r="151" spans="1:5" ht="12.75">
      <c r="A151" s="173" t="s">
        <v>337</v>
      </c>
      <c r="B151" s="1108">
        <f aca="true" t="shared" si="5" ref="B151:D153">B96+B41</f>
        <v>0</v>
      </c>
      <c r="C151" s="1108">
        <f t="shared" si="5"/>
        <v>0</v>
      </c>
      <c r="D151" s="1108">
        <f t="shared" si="5"/>
        <v>0</v>
      </c>
      <c r="E151" s="494">
        <v>0</v>
      </c>
    </row>
    <row r="152" spans="1:5" ht="13.5" thickBot="1">
      <c r="A152" s="172" t="s">
        <v>338</v>
      </c>
      <c r="B152" s="1108">
        <f t="shared" si="5"/>
        <v>0</v>
      </c>
      <c r="C152" s="1108">
        <f t="shared" si="5"/>
        <v>0</v>
      </c>
      <c r="D152" s="1108">
        <f t="shared" si="5"/>
        <v>0</v>
      </c>
      <c r="E152" s="670">
        <v>0</v>
      </c>
    </row>
    <row r="153" spans="1:5" ht="13.5" thickBot="1">
      <c r="A153" s="751" t="s">
        <v>339</v>
      </c>
      <c r="B153" s="448">
        <f t="shared" si="5"/>
        <v>0</v>
      </c>
      <c r="C153" s="448">
        <f t="shared" si="5"/>
        <v>0</v>
      </c>
      <c r="D153" s="448">
        <f t="shared" si="5"/>
        <v>0</v>
      </c>
      <c r="E153" s="506">
        <v>0</v>
      </c>
    </row>
    <row r="154" spans="1:5" ht="13.5" thickBot="1">
      <c r="A154" s="179"/>
      <c r="B154" s="1112"/>
      <c r="C154" s="452"/>
      <c r="D154" s="631"/>
      <c r="E154" s="678"/>
    </row>
    <row r="155" spans="1:5" ht="18" customHeight="1" thickBot="1">
      <c r="A155" s="1106" t="s">
        <v>340</v>
      </c>
      <c r="B155" s="448">
        <f>B100+B45</f>
        <v>606110</v>
      </c>
      <c r="C155" s="448">
        <f>C100+C45</f>
        <v>705493</v>
      </c>
      <c r="D155" s="448">
        <f>D100+D45</f>
        <v>640081</v>
      </c>
      <c r="E155" s="506">
        <f>D155/C155</f>
        <v>0.9072818582182955</v>
      </c>
    </row>
    <row r="156" spans="1:5" ht="12.75">
      <c r="A156" s="1104"/>
      <c r="B156" s="1112"/>
      <c r="C156" s="704"/>
      <c r="D156" s="633"/>
      <c r="E156" s="625"/>
    </row>
    <row r="157" spans="1:5" ht="12.75">
      <c r="A157" s="1105" t="s">
        <v>412</v>
      </c>
      <c r="B157" s="1108"/>
      <c r="C157" s="443"/>
      <c r="D157" s="241"/>
      <c r="E157" s="494"/>
    </row>
    <row r="158" spans="1:5" ht="12.75">
      <c r="A158" s="173" t="s">
        <v>409</v>
      </c>
      <c r="B158" s="1111">
        <f aca="true" t="shared" si="6" ref="B158:D160">B103+B48</f>
        <v>0</v>
      </c>
      <c r="C158" s="1111">
        <f t="shared" si="6"/>
        <v>0</v>
      </c>
      <c r="D158" s="1111">
        <f t="shared" si="6"/>
        <v>0</v>
      </c>
      <c r="E158" s="494">
        <v>0</v>
      </c>
    </row>
    <row r="159" spans="1:5" ht="13.5" thickBot="1">
      <c r="A159" s="782" t="s">
        <v>413</v>
      </c>
      <c r="B159" s="1111">
        <f t="shared" si="6"/>
        <v>0</v>
      </c>
      <c r="C159" s="1111">
        <f t="shared" si="6"/>
        <v>0</v>
      </c>
      <c r="D159" s="1111">
        <f t="shared" si="6"/>
        <v>0</v>
      </c>
      <c r="E159" s="670">
        <v>0</v>
      </c>
    </row>
    <row r="160" spans="1:5" ht="13.5" customHeight="1" thickBot="1">
      <c r="A160" s="179" t="s">
        <v>411</v>
      </c>
      <c r="B160" s="448">
        <f t="shared" si="6"/>
        <v>0</v>
      </c>
      <c r="C160" s="448">
        <f t="shared" si="6"/>
        <v>0</v>
      </c>
      <c r="D160" s="448">
        <f t="shared" si="6"/>
        <v>0</v>
      </c>
      <c r="E160" s="506">
        <v>0</v>
      </c>
    </row>
    <row r="161" spans="1:5" ht="13.5" thickBot="1">
      <c r="A161" s="771"/>
      <c r="B161" s="1112"/>
      <c r="C161" s="452"/>
      <c r="D161" s="514"/>
      <c r="E161" s="678"/>
    </row>
    <row r="162" spans="1:5" ht="18.75" customHeight="1" thickBot="1">
      <c r="A162" s="1103" t="s">
        <v>402</v>
      </c>
      <c r="B162" s="448">
        <f>B107+B52</f>
        <v>606110</v>
      </c>
      <c r="C162" s="448">
        <f>C107+C52</f>
        <v>705493</v>
      </c>
      <c r="D162" s="448">
        <f>D107+D52</f>
        <v>640081</v>
      </c>
      <c r="E162" s="506">
        <f>D162/C162</f>
        <v>0.9072818582182955</v>
      </c>
    </row>
    <row r="163" spans="1:5" ht="12.75">
      <c r="A163" s="170"/>
      <c r="B163" s="170"/>
      <c r="C163" s="170"/>
      <c r="D163" s="170"/>
      <c r="E163" s="170"/>
    </row>
    <row r="164" ht="6" customHeight="1"/>
    <row r="168" ht="12.75" customHeight="1"/>
    <row r="171" ht="12" customHeight="1"/>
    <row r="172" ht="12" customHeight="1"/>
    <row r="176" ht="13.5" customHeight="1"/>
    <row r="177" ht="16.5" customHeight="1"/>
    <row r="188" ht="5.25" customHeight="1"/>
    <row r="193" ht="14.25" customHeight="1"/>
    <row r="194" ht="8.25" customHeight="1"/>
    <row r="196" ht="5.25" customHeight="1"/>
    <row r="201" ht="3.75" customHeight="1"/>
    <row r="206" ht="4.5" customHeight="1"/>
    <row r="211" ht="3.75" customHeight="1"/>
    <row r="216" ht="4.5" customHeight="1"/>
    <row r="218" ht="7.5" customHeight="1"/>
    <row r="223" ht="6" customHeight="1"/>
    <row r="226" ht="12.75" customHeight="1"/>
    <row r="230" ht="12" customHeight="1"/>
    <row r="231" ht="12" customHeight="1"/>
    <row r="235" ht="16.5" customHeight="1"/>
    <row r="236" ht="24" customHeight="1"/>
    <row r="247" ht="5.25" customHeight="1"/>
    <row r="254" ht="4.5" customHeight="1"/>
    <row r="259" ht="4.5" customHeight="1"/>
    <row r="264" ht="5.25" customHeight="1"/>
    <row r="269" ht="4.5" customHeight="1"/>
    <row r="274" ht="4.5" customHeight="1"/>
    <row r="276" ht="4.5" customHeight="1"/>
    <row r="281" ht="6" customHeight="1"/>
    <row r="288" ht="15" customHeight="1"/>
    <row r="289" ht="12" customHeight="1"/>
    <row r="294" ht="23.25" customHeight="1"/>
    <row r="305" ht="6" customHeight="1"/>
    <row r="312" ht="6.75" customHeight="1"/>
    <row r="317" ht="6" customHeight="1"/>
    <row r="322" ht="5.25" customHeight="1"/>
    <row r="327" ht="5.25" customHeight="1"/>
    <row r="332" ht="4.5" customHeight="1"/>
    <row r="334" ht="4.5" customHeight="1"/>
    <row r="339" ht="7.5" customHeight="1"/>
    <row r="346" ht="13.5" customHeight="1"/>
    <row r="347" ht="12" customHeight="1"/>
    <row r="351" ht="15.75" customHeight="1">
      <c r="F351" s="56"/>
    </row>
    <row r="352" ht="25.5" customHeight="1">
      <c r="F352" s="258"/>
    </row>
    <row r="353" ht="12.75">
      <c r="F353" s="79"/>
    </row>
    <row r="354" ht="12.75">
      <c r="F354" s="79"/>
    </row>
    <row r="355" ht="12.75">
      <c r="F355" s="79"/>
    </row>
    <row r="356" ht="12.75">
      <c r="F356" s="79"/>
    </row>
    <row r="357" ht="12.75">
      <c r="F357" s="79"/>
    </row>
    <row r="358" ht="12.75">
      <c r="F358" s="79"/>
    </row>
    <row r="359" ht="12.75">
      <c r="F359" s="79"/>
    </row>
    <row r="360" ht="12.75">
      <c r="F360" s="79"/>
    </row>
    <row r="361" ht="12.75">
      <c r="F361" s="79"/>
    </row>
    <row r="362" ht="12.75">
      <c r="F362" s="197"/>
    </row>
    <row r="363" ht="4.5" customHeight="1">
      <c r="F363" s="79"/>
    </row>
    <row r="364" ht="12.75">
      <c r="F364" s="79"/>
    </row>
    <row r="365" ht="12.75">
      <c r="F365" s="79"/>
    </row>
    <row r="366" ht="12.75">
      <c r="F366" s="79"/>
    </row>
    <row r="367" ht="12.75">
      <c r="F367" s="79"/>
    </row>
    <row r="368" ht="11.25" customHeight="1">
      <c r="F368" s="79"/>
    </row>
    <row r="369" ht="5.25" customHeight="1">
      <c r="F369" s="79"/>
    </row>
    <row r="370" ht="12.75">
      <c r="F370" s="197"/>
    </row>
    <row r="371" ht="5.25" customHeight="1">
      <c r="F371" s="79"/>
    </row>
    <row r="372" ht="12.75">
      <c r="F372" s="79"/>
    </row>
    <row r="373" ht="12.75">
      <c r="F373" s="79"/>
    </row>
    <row r="374" ht="12.75">
      <c r="F374" s="79"/>
    </row>
    <row r="375" ht="12.75">
      <c r="F375" s="197"/>
    </row>
    <row r="376" ht="4.5" customHeight="1">
      <c r="F376" s="79"/>
    </row>
    <row r="377" ht="12.75">
      <c r="F377" s="79"/>
    </row>
    <row r="378" ht="12.75">
      <c r="F378" s="79"/>
    </row>
    <row r="379" ht="12.75">
      <c r="F379" s="79"/>
    </row>
    <row r="380" ht="12.75">
      <c r="F380" s="79"/>
    </row>
    <row r="381" ht="7.5" customHeight="1">
      <c r="F381" s="79"/>
    </row>
    <row r="382" ht="12.75">
      <c r="F382" s="79"/>
    </row>
    <row r="383" ht="12.75">
      <c r="F383" s="79"/>
    </row>
    <row r="384" ht="12.75">
      <c r="F384" s="79"/>
    </row>
    <row r="385" ht="12.75">
      <c r="F385" s="79"/>
    </row>
    <row r="386" ht="5.25" customHeight="1">
      <c r="F386" s="79"/>
    </row>
    <row r="387" ht="12.75">
      <c r="F387" s="79"/>
    </row>
    <row r="388" ht="12.75">
      <c r="F388" s="79"/>
    </row>
    <row r="389" ht="12.75">
      <c r="F389" s="79"/>
    </row>
    <row r="390" ht="12.75">
      <c r="F390" s="79"/>
    </row>
    <row r="391" ht="4.5" customHeight="1">
      <c r="F391" s="79"/>
    </row>
    <row r="392" ht="12.75">
      <c r="F392" s="197"/>
    </row>
    <row r="393" ht="4.5" customHeight="1">
      <c r="F393" s="79"/>
    </row>
    <row r="394" ht="12.75">
      <c r="F394" s="79"/>
    </row>
    <row r="395" ht="12.75">
      <c r="F395" s="259"/>
    </row>
    <row r="396" ht="12.75">
      <c r="F396" s="259"/>
    </row>
    <row r="397" ht="12.75">
      <c r="F397" s="79"/>
    </row>
    <row r="398" ht="6.75" customHeight="1">
      <c r="F398" s="79"/>
    </row>
    <row r="399" ht="12.75">
      <c r="F399" s="260"/>
    </row>
  </sheetData>
  <sheetProtection/>
  <mergeCells count="14">
    <mergeCell ref="B114:E114"/>
    <mergeCell ref="A112:E112"/>
    <mergeCell ref="A57:E57"/>
    <mergeCell ref="A111:E111"/>
    <mergeCell ref="A56:E56"/>
    <mergeCell ref="A58:E58"/>
    <mergeCell ref="A2:E2"/>
    <mergeCell ref="A1:E1"/>
    <mergeCell ref="B5:E5"/>
    <mergeCell ref="A3:E3"/>
    <mergeCell ref="A110:E110"/>
    <mergeCell ref="A109:E109"/>
    <mergeCell ref="B60:E60"/>
    <mergeCell ref="A55:E5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3:F22"/>
  <sheetViews>
    <sheetView zoomScalePageLayoutView="0" workbookViewId="0" topLeftCell="A1">
      <selection activeCell="A24" sqref="A1:F24"/>
    </sheetView>
  </sheetViews>
  <sheetFormatPr defaultColWidth="9.140625" defaultRowHeight="12.75"/>
  <cols>
    <col min="1" max="1" width="40.28125" style="0" customWidth="1"/>
    <col min="2" max="2" width="21.421875" style="0" customWidth="1"/>
    <col min="3" max="3" width="13.57421875" style="0" customWidth="1"/>
    <col min="4" max="4" width="16.7109375" style="0" customWidth="1"/>
    <col min="5" max="5" width="16.00390625" style="0" customWidth="1"/>
    <col min="6" max="6" width="18.28125" style="0" customWidth="1"/>
  </cols>
  <sheetData>
    <row r="3" spans="1:6" ht="14.25">
      <c r="A3" s="170"/>
      <c r="B3" s="170"/>
      <c r="C3" s="170"/>
      <c r="D3" s="170"/>
      <c r="E3" s="2133" t="s">
        <v>110</v>
      </c>
      <c r="F3" s="2099"/>
    </row>
    <row r="4" spans="1:6" ht="14.25">
      <c r="A4" s="170"/>
      <c r="B4" s="170"/>
      <c r="C4" s="170"/>
      <c r="D4" s="170"/>
      <c r="E4" s="437"/>
      <c r="F4" s="406"/>
    </row>
    <row r="5" spans="1:6" ht="15.75">
      <c r="A5" s="2064" t="s">
        <v>111</v>
      </c>
      <c r="B5" s="2076"/>
      <c r="C5" s="2076"/>
      <c r="D5" s="2076"/>
      <c r="E5" s="2076"/>
      <c r="F5" s="2076"/>
    </row>
    <row r="6" spans="1:6" ht="15.75">
      <c r="A6" s="574"/>
      <c r="B6" s="575"/>
      <c r="C6" s="575"/>
      <c r="D6" s="575"/>
      <c r="E6" s="575"/>
      <c r="F6" s="575"/>
    </row>
    <row r="7" spans="1:6" ht="12.75">
      <c r="A7" s="2175" t="s">
        <v>1399</v>
      </c>
      <c r="B7" s="2076"/>
      <c r="C7" s="2076"/>
      <c r="D7" s="2076"/>
      <c r="E7" s="2076"/>
      <c r="F7" s="2076"/>
    </row>
    <row r="8" spans="1:6" ht="7.5" customHeight="1">
      <c r="A8" s="832"/>
      <c r="B8" s="575"/>
      <c r="C8" s="575"/>
      <c r="D8" s="575"/>
      <c r="E8" s="575"/>
      <c r="F8" s="575"/>
    </row>
    <row r="9" spans="1:6" ht="12.75">
      <c r="A9" s="2175"/>
      <c r="B9" s="2076"/>
      <c r="C9" s="2076"/>
      <c r="D9" s="2076"/>
      <c r="E9" s="2076"/>
      <c r="F9" s="2076"/>
    </row>
    <row r="10" spans="1:6" ht="13.5" thickBot="1">
      <c r="A10" s="170"/>
      <c r="B10" s="831"/>
      <c r="C10" s="831"/>
      <c r="D10" s="831"/>
      <c r="E10" s="170"/>
      <c r="F10" s="406" t="s">
        <v>313</v>
      </c>
    </row>
    <row r="11" spans="1:6" ht="12.75">
      <c r="A11" s="2220" t="s">
        <v>112</v>
      </c>
      <c r="B11" s="1203" t="s">
        <v>113</v>
      </c>
      <c r="C11" s="1203" t="s">
        <v>676</v>
      </c>
      <c r="D11" s="1204" t="s">
        <v>114</v>
      </c>
      <c r="E11" s="1203" t="s">
        <v>115</v>
      </c>
      <c r="F11" s="1205" t="s">
        <v>116</v>
      </c>
    </row>
    <row r="12" spans="1:6" ht="12.75">
      <c r="A12" s="2221"/>
      <c r="B12" s="1206" t="s">
        <v>102</v>
      </c>
      <c r="C12" s="1206" t="s">
        <v>677</v>
      </c>
      <c r="D12" s="1135" t="s">
        <v>117</v>
      </c>
      <c r="E12" s="1206" t="s">
        <v>118</v>
      </c>
      <c r="F12" s="1207" t="s">
        <v>119</v>
      </c>
    </row>
    <row r="13" spans="1:6" ht="13.5" thickBot="1">
      <c r="A13" s="2075"/>
      <c r="B13" s="1208" t="s">
        <v>120</v>
      </c>
      <c r="C13" s="1208" t="s">
        <v>675</v>
      </c>
      <c r="D13" s="980" t="s">
        <v>121</v>
      </c>
      <c r="E13" s="1208" t="s">
        <v>108</v>
      </c>
      <c r="F13" s="1209" t="s">
        <v>1400</v>
      </c>
    </row>
    <row r="14" spans="1:6" ht="12.75">
      <c r="A14" s="171" t="s">
        <v>792</v>
      </c>
      <c r="B14" s="126">
        <v>646</v>
      </c>
      <c r="C14" s="126">
        <v>1933</v>
      </c>
      <c r="D14" s="486"/>
      <c r="E14" s="126">
        <v>860</v>
      </c>
      <c r="F14" s="126">
        <f>B14+D14-E14+C14</f>
        <v>1719</v>
      </c>
    </row>
    <row r="15" spans="1:6" ht="12.75">
      <c r="A15" s="173" t="s">
        <v>61</v>
      </c>
      <c r="B15" s="127">
        <v>1258</v>
      </c>
      <c r="C15" s="127">
        <v>-16</v>
      </c>
      <c r="D15" s="497"/>
      <c r="E15" s="127">
        <v>200</v>
      </c>
      <c r="F15" s="125">
        <f>B15+D15-E15+C15</f>
        <v>1042</v>
      </c>
    </row>
    <row r="16" spans="1:6" ht="12.75">
      <c r="A16" s="173" t="s">
        <v>793</v>
      </c>
      <c r="B16" s="127">
        <v>334</v>
      </c>
      <c r="C16" s="127"/>
      <c r="D16" s="497"/>
      <c r="E16" s="127"/>
      <c r="F16" s="125">
        <f>B16+D16-E16+C16</f>
        <v>334</v>
      </c>
    </row>
    <row r="17" spans="1:6" ht="12.75">
      <c r="A17" s="173" t="s">
        <v>794</v>
      </c>
      <c r="B17" s="127">
        <v>21735</v>
      </c>
      <c r="C17" s="127">
        <v>13</v>
      </c>
      <c r="D17" s="497">
        <v>2350</v>
      </c>
      <c r="E17" s="127">
        <v>2588</v>
      </c>
      <c r="F17" s="125">
        <f>B17+D17-E17+C17</f>
        <v>21510</v>
      </c>
    </row>
    <row r="18" spans="1:6" ht="12.75">
      <c r="A18" s="173" t="s">
        <v>799</v>
      </c>
      <c r="B18" s="127">
        <v>24</v>
      </c>
      <c r="C18" s="127"/>
      <c r="D18" s="497"/>
      <c r="E18" s="127"/>
      <c r="F18" s="125">
        <f>B18+D18-E18+C18</f>
        <v>24</v>
      </c>
    </row>
    <row r="19" spans="1:6" ht="19.5" customHeight="1">
      <c r="A19" s="1066" t="s">
        <v>800</v>
      </c>
      <c r="B19" s="1218">
        <f>SUM(B14:B18)</f>
        <v>23997</v>
      </c>
      <c r="C19" s="1218">
        <f>SUM(C14:C18)</f>
        <v>1930</v>
      </c>
      <c r="D19" s="1445">
        <f>SUM(D14:D18)</f>
        <v>2350</v>
      </c>
      <c r="E19" s="1218">
        <f>SUM(E14:E18)</f>
        <v>3648</v>
      </c>
      <c r="F19" s="1218">
        <f>SUM(F14:F18)</f>
        <v>24629</v>
      </c>
    </row>
    <row r="20" spans="1:6" ht="12.75">
      <c r="A20" s="172" t="s">
        <v>801</v>
      </c>
      <c r="B20" s="125">
        <v>1164</v>
      </c>
      <c r="C20" s="125"/>
      <c r="D20" s="241">
        <v>505</v>
      </c>
      <c r="E20" s="125">
        <v>176</v>
      </c>
      <c r="F20" s="638">
        <f>B20+D20-E20+C20</f>
        <v>1493</v>
      </c>
    </row>
    <row r="21" spans="1:6" ht="18" customHeight="1" thickBot="1">
      <c r="A21" s="771" t="s">
        <v>802</v>
      </c>
      <c r="B21" s="592">
        <f>SUM(B20)</f>
        <v>1164</v>
      </c>
      <c r="C21" s="592">
        <f>SUM(C20)</f>
        <v>0</v>
      </c>
      <c r="D21" s="696">
        <f>SUM(D20)</f>
        <v>505</v>
      </c>
      <c r="E21" s="592">
        <f>SUM(E20)</f>
        <v>176</v>
      </c>
      <c r="F21" s="592">
        <f>SUM(F20)</f>
        <v>1493</v>
      </c>
    </row>
    <row r="22" spans="1:6" ht="21.75" customHeight="1" thickBot="1">
      <c r="A22" s="179" t="s">
        <v>381</v>
      </c>
      <c r="B22" s="445">
        <f>B19+B21</f>
        <v>25161</v>
      </c>
      <c r="C22" s="445">
        <f>C19+C21</f>
        <v>1930</v>
      </c>
      <c r="D22" s="653">
        <f>D19+D21</f>
        <v>2855</v>
      </c>
      <c r="E22" s="445">
        <f>E19+E21</f>
        <v>3824</v>
      </c>
      <c r="F22" s="445">
        <f>F19+F21</f>
        <v>26122</v>
      </c>
    </row>
  </sheetData>
  <sheetProtection/>
  <mergeCells count="5">
    <mergeCell ref="A11:A13"/>
    <mergeCell ref="E3:F3"/>
    <mergeCell ref="A5:F5"/>
    <mergeCell ref="A7:F7"/>
    <mergeCell ref="A9:F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25">
      <selection activeCell="A43" sqref="A1:C43"/>
    </sheetView>
  </sheetViews>
  <sheetFormatPr defaultColWidth="9.140625" defaultRowHeight="12.75"/>
  <cols>
    <col min="1" max="1" width="51.00390625" style="0" customWidth="1"/>
    <col min="2" max="2" width="17.140625" style="0" customWidth="1"/>
    <col min="3" max="3" width="18.140625" style="0" customWidth="1"/>
  </cols>
  <sheetData>
    <row r="1" spans="1:3" ht="14.25">
      <c r="A1" s="170"/>
      <c r="B1" s="170"/>
      <c r="C1" s="1022" t="s">
        <v>122</v>
      </c>
    </row>
    <row r="2" spans="1:3" ht="15">
      <c r="A2" s="170"/>
      <c r="B2" s="170"/>
      <c r="C2" s="789"/>
    </row>
    <row r="3" spans="1:3" ht="15.75">
      <c r="A3" s="2182" t="s">
        <v>57</v>
      </c>
      <c r="B3" s="2182"/>
      <c r="C3" s="2182"/>
    </row>
    <row r="4" spans="1:3" ht="15.75">
      <c r="A4" s="2064" t="s">
        <v>123</v>
      </c>
      <c r="B4" s="2064"/>
      <c r="C4" s="2064"/>
    </row>
    <row r="5" spans="1:3" ht="15.75">
      <c r="A5" s="2064" t="s">
        <v>437</v>
      </c>
      <c r="B5" s="2064"/>
      <c r="C5" s="2064"/>
    </row>
    <row r="6" spans="1:3" ht="15.75">
      <c r="A6" s="574"/>
      <c r="B6" s="574"/>
      <c r="C6" s="574"/>
    </row>
    <row r="7" spans="1:3" ht="13.5" thickBot="1">
      <c r="A7" s="170"/>
      <c r="B7" s="170"/>
      <c r="C7" s="236" t="s">
        <v>344</v>
      </c>
    </row>
    <row r="8" spans="1:3" ht="16.5" thickBot="1">
      <c r="A8" s="2073" t="s">
        <v>124</v>
      </c>
      <c r="B8" s="1023" t="s">
        <v>125</v>
      </c>
      <c r="C8" s="1024"/>
    </row>
    <row r="9" spans="1:3" ht="16.5" thickBot="1">
      <c r="A9" s="2222"/>
      <c r="B9" s="1025" t="s">
        <v>126</v>
      </c>
      <c r="C9" s="1026" t="s">
        <v>127</v>
      </c>
    </row>
    <row r="10" spans="1:3" ht="15.75">
      <c r="A10" s="1027" t="s">
        <v>1224</v>
      </c>
      <c r="B10" s="1028">
        <v>0</v>
      </c>
      <c r="C10" s="1212">
        <v>0</v>
      </c>
    </row>
    <row r="11" spans="1:3" ht="15.75">
      <c r="A11" s="1030" t="s">
        <v>69</v>
      </c>
      <c r="B11" s="1031"/>
      <c r="C11" s="1212"/>
    </row>
    <row r="12" spans="1:3" ht="15.75">
      <c r="A12" s="1032" t="s">
        <v>70</v>
      </c>
      <c r="B12" s="1033">
        <v>1000</v>
      </c>
      <c r="C12" s="1212">
        <v>960</v>
      </c>
    </row>
    <row r="13" spans="1:3" ht="15.75">
      <c r="A13" s="1034" t="s">
        <v>795</v>
      </c>
      <c r="B13" s="1035"/>
      <c r="C13" s="1212"/>
    </row>
    <row r="14" spans="1:3" ht="15.75">
      <c r="A14" s="172" t="s">
        <v>804</v>
      </c>
      <c r="B14" s="1035"/>
      <c r="C14" s="1212"/>
    </row>
    <row r="15" spans="1:3" ht="15.75">
      <c r="A15" s="1036" t="s">
        <v>72</v>
      </c>
      <c r="B15" s="1033"/>
      <c r="C15" s="1212"/>
    </row>
    <row r="16" spans="1:3" ht="15.75">
      <c r="A16" s="1036" t="s">
        <v>73</v>
      </c>
      <c r="B16" s="1037">
        <v>2000</v>
      </c>
      <c r="C16" s="1212">
        <v>2545</v>
      </c>
    </row>
    <row r="17" spans="1:3" ht="16.5" thickBot="1">
      <c r="A17" s="1038" t="s">
        <v>832</v>
      </c>
      <c r="B17" s="1039">
        <v>5000</v>
      </c>
      <c r="C17" s="1212">
        <v>6187</v>
      </c>
    </row>
    <row r="18" spans="1:3" ht="16.5" thickBot="1">
      <c r="A18" s="1023" t="s">
        <v>75</v>
      </c>
      <c r="B18" s="1040">
        <f>SUM(B11:B17)</f>
        <v>8000</v>
      </c>
      <c r="C18" s="1040">
        <f>SUM(C11:C17)</f>
        <v>9692</v>
      </c>
    </row>
    <row r="19" spans="1:3" ht="12.75">
      <c r="A19" s="753"/>
      <c r="B19" s="617"/>
      <c r="C19" s="170"/>
    </row>
    <row r="20" spans="1:3" ht="12.75">
      <c r="A20" s="2223"/>
      <c r="B20" s="2223"/>
      <c r="C20" s="2147"/>
    </row>
    <row r="21" spans="1:3" ht="12.75">
      <c r="A21" s="2223"/>
      <c r="B21" s="2223"/>
      <c r="C21" s="2147"/>
    </row>
    <row r="22" spans="1:3" ht="12.75">
      <c r="A22" s="2223"/>
      <c r="B22" s="2223"/>
      <c r="C22" s="2147"/>
    </row>
    <row r="23" spans="1:3" ht="12.75">
      <c r="A23" s="1045"/>
      <c r="B23" s="1045"/>
      <c r="C23" s="56"/>
    </row>
    <row r="24" spans="1:3" ht="12.75">
      <c r="A24" s="1044"/>
      <c r="B24" s="1044"/>
      <c r="C24" s="170"/>
    </row>
    <row r="25" spans="1:3" ht="12.75">
      <c r="A25" s="1044"/>
      <c r="B25" s="1044"/>
      <c r="C25" s="170"/>
    </row>
    <row r="26" spans="1:3" ht="12.75">
      <c r="A26" s="1044"/>
      <c r="B26" s="1044"/>
      <c r="C26" s="170"/>
    </row>
    <row r="27" spans="1:3" ht="12.75">
      <c r="A27" s="753"/>
      <c r="B27" s="617"/>
      <c r="C27" s="170"/>
    </row>
    <row r="28" spans="1:3" ht="12.75">
      <c r="A28" s="753"/>
      <c r="B28" s="617"/>
      <c r="C28" s="170"/>
    </row>
    <row r="29" spans="1:3" ht="14.25">
      <c r="A29" s="170"/>
      <c r="B29" s="170"/>
      <c r="C29" s="1022" t="s">
        <v>132</v>
      </c>
    </row>
    <row r="30" spans="1:3" ht="12.75">
      <c r="A30" s="170"/>
      <c r="B30" s="170"/>
      <c r="C30" s="170"/>
    </row>
    <row r="31" spans="1:3" ht="15.75">
      <c r="A31" s="2182" t="s">
        <v>57</v>
      </c>
      <c r="B31" s="2182"/>
      <c r="C31" s="2182"/>
    </row>
    <row r="32" spans="1:3" ht="15.75">
      <c r="A32" s="2064" t="s">
        <v>133</v>
      </c>
      <c r="B32" s="2064"/>
      <c r="C32" s="2064"/>
    </row>
    <row r="33" spans="1:3" ht="15.75">
      <c r="A33" s="2064" t="s">
        <v>437</v>
      </c>
      <c r="B33" s="2064"/>
      <c r="C33" s="2064"/>
    </row>
    <row r="34" spans="1:3" ht="12.75">
      <c r="A34" s="170"/>
      <c r="B34" s="170"/>
      <c r="C34" s="170"/>
    </row>
    <row r="35" spans="1:3" ht="13.5" thickBot="1">
      <c r="A35" s="170"/>
      <c r="B35" s="170"/>
      <c r="C35" s="236" t="s">
        <v>134</v>
      </c>
    </row>
    <row r="36" spans="1:3" ht="16.5" thickBot="1">
      <c r="A36" s="2073" t="s">
        <v>294</v>
      </c>
      <c r="B36" s="1023" t="s">
        <v>125</v>
      </c>
      <c r="C36" s="1041"/>
    </row>
    <row r="37" spans="1:3" ht="16.5" thickBot="1">
      <c r="A37" s="2222"/>
      <c r="B37" s="979" t="s">
        <v>126</v>
      </c>
      <c r="C37" s="1026" t="s">
        <v>135</v>
      </c>
    </row>
    <row r="38" spans="1:3" ht="15.75">
      <c r="A38" s="1042" t="s">
        <v>1028</v>
      </c>
      <c r="B38" s="1213">
        <v>3191114</v>
      </c>
      <c r="C38" s="1214">
        <v>3143593</v>
      </c>
    </row>
    <row r="39" spans="1:3" ht="15.75">
      <c r="A39" s="1029" t="s">
        <v>136</v>
      </c>
      <c r="B39" s="1215">
        <v>4471736</v>
      </c>
      <c r="C39" s="1212">
        <v>5197452</v>
      </c>
    </row>
    <row r="40" spans="1:3" ht="15.75">
      <c r="A40" s="1029" t="s">
        <v>137</v>
      </c>
      <c r="B40" s="1215">
        <v>4471736</v>
      </c>
      <c r="C40" s="1212">
        <v>4971339</v>
      </c>
    </row>
    <row r="41" spans="1:3" ht="16.5" thickBot="1">
      <c r="A41" s="1043" t="s">
        <v>1277</v>
      </c>
      <c r="B41" s="1216">
        <f>B38+B39-B40</f>
        <v>3191114</v>
      </c>
      <c r="C41" s="1216">
        <f>C38+C39-C40</f>
        <v>3369706</v>
      </c>
    </row>
    <row r="42" spans="1:3" ht="12.75">
      <c r="A42" s="170"/>
      <c r="B42" s="170"/>
      <c r="C42" s="186"/>
    </row>
  </sheetData>
  <sheetProtection/>
  <mergeCells count="11">
    <mergeCell ref="A33:C33"/>
    <mergeCell ref="A3:C3"/>
    <mergeCell ref="A4:C4"/>
    <mergeCell ref="A5:C5"/>
    <mergeCell ref="A8:A9"/>
    <mergeCell ref="A36:A37"/>
    <mergeCell ref="A20:C20"/>
    <mergeCell ref="A21:C21"/>
    <mergeCell ref="A22:C22"/>
    <mergeCell ref="A32:C32"/>
    <mergeCell ref="A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20" sqref="A1:M20"/>
    </sheetView>
  </sheetViews>
  <sheetFormatPr defaultColWidth="9.140625" defaultRowHeight="12.75"/>
  <cols>
    <col min="1" max="1" width="21.7109375" style="0" customWidth="1"/>
    <col min="2" max="2" width="8.57421875" style="0" customWidth="1"/>
    <col min="3" max="3" width="9.28125" style="0" customWidth="1"/>
    <col min="4" max="4" width="8.57421875" style="0" customWidth="1"/>
    <col min="5" max="5" width="8.421875" style="0" customWidth="1"/>
    <col min="6" max="6" width="7.28125" style="0" customWidth="1"/>
    <col min="7" max="7" width="8.00390625" style="0" customWidth="1"/>
    <col min="8" max="8" width="7.7109375" style="0" customWidth="1"/>
    <col min="13" max="13" width="10.140625" style="0" customWidth="1"/>
  </cols>
  <sheetData>
    <row r="1" spans="1:13" ht="12.75">
      <c r="A1" s="170"/>
      <c r="B1" s="2224" t="s">
        <v>138</v>
      </c>
      <c r="C1" s="2224"/>
      <c r="D1" s="2224"/>
      <c r="E1" s="2224"/>
      <c r="F1" s="2224"/>
      <c r="G1" s="2224"/>
      <c r="H1" s="2224"/>
      <c r="I1" s="2224"/>
      <c r="J1" s="2224"/>
      <c r="K1" s="2224"/>
      <c r="L1" s="2224"/>
      <c r="M1" s="2224"/>
    </row>
    <row r="2" spans="1:13" ht="12.7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18.75">
      <c r="A3" s="2225" t="s">
        <v>139</v>
      </c>
      <c r="B3" s="2225"/>
      <c r="C3" s="2225"/>
      <c r="D3" s="2225"/>
      <c r="E3" s="2225"/>
      <c r="F3" s="2225"/>
      <c r="G3" s="2225"/>
      <c r="H3" s="2225"/>
      <c r="I3" s="2225"/>
      <c r="J3" s="2225"/>
      <c r="K3" s="2225"/>
      <c r="L3" s="2225"/>
      <c r="M3" s="2225"/>
    </row>
    <row r="4" spans="1:13" ht="15.75">
      <c r="A4" s="1021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</row>
    <row r="5" spans="1:13" ht="16.5" thickBot="1">
      <c r="A5" s="170"/>
      <c r="B5" s="2226" t="s">
        <v>504</v>
      </c>
      <c r="C5" s="2226"/>
      <c r="D5" s="2226"/>
      <c r="E5" s="2226"/>
      <c r="F5" s="2226"/>
      <c r="G5" s="2226"/>
      <c r="H5" s="2226"/>
      <c r="I5" s="2226"/>
      <c r="J5" s="2226"/>
      <c r="K5" s="2226"/>
      <c r="L5" s="2226"/>
      <c r="M5" s="2226"/>
    </row>
    <row r="6" spans="1:13" ht="15.75">
      <c r="A6" s="1676" t="s">
        <v>294</v>
      </c>
      <c r="B6" s="1677" t="s">
        <v>1244</v>
      </c>
      <c r="C6" s="1677" t="s">
        <v>1245</v>
      </c>
      <c r="D6" s="1677" t="s">
        <v>1246</v>
      </c>
      <c r="E6" s="1677" t="s">
        <v>1247</v>
      </c>
      <c r="F6" s="1677" t="s">
        <v>1248</v>
      </c>
      <c r="G6" s="1677" t="s">
        <v>1249</v>
      </c>
      <c r="H6" s="1677" t="s">
        <v>1250</v>
      </c>
      <c r="I6" s="1677" t="s">
        <v>1251</v>
      </c>
      <c r="J6" s="1677" t="s">
        <v>1252</v>
      </c>
      <c r="K6" s="1677" t="s">
        <v>1253</v>
      </c>
      <c r="L6" s="1677" t="s">
        <v>1254</v>
      </c>
      <c r="M6" s="1678" t="s">
        <v>1255</v>
      </c>
    </row>
    <row r="7" spans="1:13" ht="30" customHeight="1">
      <c r="A7" s="1679" t="s">
        <v>796</v>
      </c>
      <c r="B7" s="1675">
        <v>2000</v>
      </c>
      <c r="C7" s="1675">
        <v>2000</v>
      </c>
      <c r="D7" s="1675">
        <v>2000</v>
      </c>
      <c r="E7" s="1675">
        <v>2000</v>
      </c>
      <c r="F7" s="1675">
        <v>2000</v>
      </c>
      <c r="G7" s="1675">
        <v>490000</v>
      </c>
      <c r="H7" s="1675"/>
      <c r="I7" s="1675"/>
      <c r="J7" s="1675"/>
      <c r="K7" s="1675"/>
      <c r="L7" s="1675"/>
      <c r="M7" s="1680"/>
    </row>
    <row r="8" spans="1:13" ht="29.25" customHeight="1">
      <c r="A8" s="1679" t="s">
        <v>1243</v>
      </c>
      <c r="B8" s="1675"/>
      <c r="C8" s="1675">
        <v>8625</v>
      </c>
      <c r="D8" s="1675">
        <v>11500</v>
      </c>
      <c r="E8" s="1675">
        <v>11500</v>
      </c>
      <c r="F8" s="1675">
        <v>11500</v>
      </c>
      <c r="G8" s="1675">
        <v>11500</v>
      </c>
      <c r="H8" s="1675">
        <v>11500</v>
      </c>
      <c r="I8" s="1675">
        <v>11500</v>
      </c>
      <c r="J8" s="1675">
        <v>11500</v>
      </c>
      <c r="K8" s="1675">
        <v>11500</v>
      </c>
      <c r="L8" s="1675">
        <v>11500</v>
      </c>
      <c r="M8" s="1681">
        <v>11500</v>
      </c>
    </row>
    <row r="9" spans="1:13" ht="40.5" customHeight="1">
      <c r="A9" s="1682" t="s">
        <v>1268</v>
      </c>
      <c r="B9" s="1683">
        <v>1438</v>
      </c>
      <c r="C9" s="1683">
        <v>1438</v>
      </c>
      <c r="D9" s="1683">
        <v>1438</v>
      </c>
      <c r="E9" s="1683">
        <v>1437</v>
      </c>
      <c r="F9" s="1683">
        <v>1437</v>
      </c>
      <c r="G9" s="1683">
        <v>1437</v>
      </c>
      <c r="H9" s="1683">
        <v>1437</v>
      </c>
      <c r="I9" s="1683"/>
      <c r="J9" s="1683"/>
      <c r="K9" s="1683"/>
      <c r="L9" s="1683"/>
      <c r="M9" s="1728"/>
    </row>
    <row r="10" spans="1:13" ht="32.25" customHeight="1" thickBot="1">
      <c r="A10" s="1682" t="s">
        <v>140</v>
      </c>
      <c r="B10" s="1683">
        <v>31656</v>
      </c>
      <c r="C10" s="1683">
        <v>31656</v>
      </c>
      <c r="D10" s="1683">
        <v>31656</v>
      </c>
      <c r="E10" s="1683">
        <v>2638</v>
      </c>
      <c r="F10" s="1683"/>
      <c r="G10" s="1683"/>
      <c r="H10" s="1683"/>
      <c r="I10" s="1683"/>
      <c r="J10" s="1683"/>
      <c r="K10" s="1683"/>
      <c r="L10" s="1683"/>
      <c r="M10" s="1684"/>
    </row>
    <row r="11" spans="1:13" ht="22.5" customHeight="1" thickBot="1">
      <c r="A11" s="1685" t="s">
        <v>141</v>
      </c>
      <c r="B11" s="1686">
        <f aca="true" t="shared" si="0" ref="B11:M11">SUM(B7:B10)</f>
        <v>35094</v>
      </c>
      <c r="C11" s="1686">
        <f t="shared" si="0"/>
        <v>43719</v>
      </c>
      <c r="D11" s="1686">
        <f t="shared" si="0"/>
        <v>46594</v>
      </c>
      <c r="E11" s="1686">
        <f t="shared" si="0"/>
        <v>17575</v>
      </c>
      <c r="F11" s="1686">
        <f t="shared" si="0"/>
        <v>14937</v>
      </c>
      <c r="G11" s="1686">
        <f t="shared" si="0"/>
        <v>502937</v>
      </c>
      <c r="H11" s="1686">
        <f t="shared" si="0"/>
        <v>12937</v>
      </c>
      <c r="I11" s="1686">
        <f t="shared" si="0"/>
        <v>11500</v>
      </c>
      <c r="J11" s="1686">
        <f t="shared" si="0"/>
        <v>11500</v>
      </c>
      <c r="K11" s="1686">
        <f t="shared" si="0"/>
        <v>11500</v>
      </c>
      <c r="L11" s="1686">
        <f t="shared" si="0"/>
        <v>11500</v>
      </c>
      <c r="M11" s="1687">
        <f t="shared" si="0"/>
        <v>11500</v>
      </c>
    </row>
    <row r="14" ht="13.5" thickBot="1"/>
    <row r="15" spans="1:13" ht="15.75">
      <c r="A15" s="1676" t="s">
        <v>294</v>
      </c>
      <c r="B15" s="1677" t="s">
        <v>1256</v>
      </c>
      <c r="C15" s="1677" t="s">
        <v>1257</v>
      </c>
      <c r="D15" s="1677" t="s">
        <v>1258</v>
      </c>
      <c r="E15" s="1677" t="s">
        <v>1259</v>
      </c>
      <c r="F15" s="1677" t="s">
        <v>1260</v>
      </c>
      <c r="G15" s="1677" t="s">
        <v>1261</v>
      </c>
      <c r="H15" s="1677" t="s">
        <v>1262</v>
      </c>
      <c r="I15" s="1677" t="s">
        <v>1263</v>
      </c>
      <c r="J15" s="1677" t="s">
        <v>1264</v>
      </c>
      <c r="K15" s="1677" t="s">
        <v>1265</v>
      </c>
      <c r="L15" s="1677" t="s">
        <v>1266</v>
      </c>
      <c r="M15" s="1678" t="s">
        <v>381</v>
      </c>
    </row>
    <row r="16" spans="1:13" ht="38.25">
      <c r="A16" s="1679" t="s">
        <v>796</v>
      </c>
      <c r="B16" s="1675"/>
      <c r="C16" s="1675"/>
      <c r="D16" s="1675"/>
      <c r="E16" s="1675"/>
      <c r="F16" s="1675"/>
      <c r="G16" s="1675"/>
      <c r="H16" s="1675"/>
      <c r="I16" s="1675"/>
      <c r="J16" s="1675"/>
      <c r="K16" s="1675"/>
      <c r="L16" s="1675"/>
      <c r="M16" s="1688">
        <f>SUM(B7:M7)+SUM(B16:L16)</f>
        <v>500000</v>
      </c>
    </row>
    <row r="17" spans="1:13" ht="25.5">
      <c r="A17" s="1679" t="s">
        <v>1243</v>
      </c>
      <c r="B17" s="1675">
        <v>11500</v>
      </c>
      <c r="C17" s="1675">
        <v>11500</v>
      </c>
      <c r="D17" s="1675">
        <v>3375</v>
      </c>
      <c r="E17" s="1675"/>
      <c r="F17" s="1675"/>
      <c r="G17" s="1675"/>
      <c r="H17" s="1675"/>
      <c r="I17" s="1675"/>
      <c r="J17" s="1675"/>
      <c r="K17" s="1675"/>
      <c r="L17" s="1675"/>
      <c r="M17" s="1688">
        <f>SUM(B8:M8)+SUM(B17:L17)</f>
        <v>150000</v>
      </c>
    </row>
    <row r="18" spans="1:13" ht="38.25" customHeight="1">
      <c r="A18" s="1682" t="s">
        <v>1268</v>
      </c>
      <c r="B18" s="1683"/>
      <c r="C18" s="1683"/>
      <c r="D18" s="1683"/>
      <c r="E18" s="1683"/>
      <c r="F18" s="1683"/>
      <c r="G18" s="1683"/>
      <c r="H18" s="1683"/>
      <c r="I18" s="1683"/>
      <c r="J18" s="1683"/>
      <c r="K18" s="1683"/>
      <c r="L18" s="1683"/>
      <c r="M18" s="1688">
        <f>SUM(B9:M9)+SUM(B18:L18)</f>
        <v>10062</v>
      </c>
    </row>
    <row r="19" spans="1:13" ht="26.25" thickBot="1">
      <c r="A19" s="1682" t="s">
        <v>140</v>
      </c>
      <c r="B19" s="1683"/>
      <c r="C19" s="1683"/>
      <c r="D19" s="1683"/>
      <c r="E19" s="1683"/>
      <c r="F19" s="1683"/>
      <c r="G19" s="1683"/>
      <c r="H19" s="1683"/>
      <c r="I19" s="1683"/>
      <c r="J19" s="1683"/>
      <c r="K19" s="1683"/>
      <c r="L19" s="1683"/>
      <c r="M19" s="1689">
        <f>SUM(B10:M10)+SUM(B19:L19)</f>
        <v>97606</v>
      </c>
    </row>
    <row r="20" spans="1:13" ht="25.5" customHeight="1" thickBot="1">
      <c r="A20" s="1685" t="s">
        <v>141</v>
      </c>
      <c r="B20" s="1686">
        <f aca="true" t="shared" si="1" ref="B20:L20">SUM(B16:B19)</f>
        <v>11500</v>
      </c>
      <c r="C20" s="1686">
        <f t="shared" si="1"/>
        <v>11500</v>
      </c>
      <c r="D20" s="1686">
        <f t="shared" si="1"/>
        <v>3375</v>
      </c>
      <c r="E20" s="1686">
        <f t="shared" si="1"/>
        <v>0</v>
      </c>
      <c r="F20" s="1686">
        <f t="shared" si="1"/>
        <v>0</v>
      </c>
      <c r="G20" s="1686">
        <f t="shared" si="1"/>
        <v>0</v>
      </c>
      <c r="H20" s="1686">
        <f t="shared" si="1"/>
        <v>0</v>
      </c>
      <c r="I20" s="1686">
        <f t="shared" si="1"/>
        <v>0</v>
      </c>
      <c r="J20" s="1686">
        <f t="shared" si="1"/>
        <v>0</v>
      </c>
      <c r="K20" s="1686">
        <f t="shared" si="1"/>
        <v>0</v>
      </c>
      <c r="L20" s="1686">
        <f t="shared" si="1"/>
        <v>0</v>
      </c>
      <c r="M20" s="1687">
        <f>SUM(B11:M11)+SUM(B20:L20)</f>
        <v>757668</v>
      </c>
    </row>
  </sheetData>
  <sheetProtection/>
  <mergeCells count="3">
    <mergeCell ref="B1:M1"/>
    <mergeCell ref="A3:M3"/>
    <mergeCell ref="B5:M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Z113"/>
  <sheetViews>
    <sheetView zoomScalePageLayoutView="0" workbookViewId="0" topLeftCell="A1">
      <selection activeCell="A116" sqref="A1:I116"/>
    </sheetView>
  </sheetViews>
  <sheetFormatPr defaultColWidth="9.140625" defaultRowHeight="12.75"/>
  <cols>
    <col min="1" max="1" width="33.140625" style="0" customWidth="1"/>
    <col min="2" max="2" width="13.00390625" style="0" customWidth="1"/>
    <col min="3" max="3" width="13.421875" style="0" customWidth="1"/>
    <col min="4" max="4" width="10.7109375" style="0" customWidth="1"/>
    <col min="5" max="5" width="12.7109375" style="0" customWidth="1"/>
    <col min="6" max="6" width="10.57421875" style="0" customWidth="1"/>
    <col min="7" max="7" width="12.57421875" style="0" customWidth="1"/>
    <col min="9" max="9" width="11.421875" style="0" customWidth="1"/>
  </cols>
  <sheetData>
    <row r="1" spans="1:9" ht="12.75">
      <c r="A1" s="1419" t="s">
        <v>416</v>
      </c>
      <c r="H1" s="2228" t="s">
        <v>522</v>
      </c>
      <c r="I1" s="2228"/>
    </row>
    <row r="2" spans="1:9" ht="12.75">
      <c r="A2" s="2229" t="s">
        <v>1029</v>
      </c>
      <c r="B2" s="2229"/>
      <c r="C2" s="2229"/>
      <c r="D2" s="2229"/>
      <c r="E2" s="2229"/>
      <c r="F2" s="2229"/>
      <c r="G2" s="2229"/>
      <c r="H2" s="2229"/>
      <c r="I2" s="2229"/>
    </row>
    <row r="3" spans="1:8" ht="12.75">
      <c r="A3" s="1420"/>
      <c r="H3" s="99" t="s">
        <v>523</v>
      </c>
    </row>
    <row r="4" spans="1:9" ht="12.75">
      <c r="A4" s="1521" t="s">
        <v>542</v>
      </c>
      <c r="B4" s="1462" t="s">
        <v>1030</v>
      </c>
      <c r="C4" s="1462"/>
      <c r="D4" s="1462" t="s">
        <v>524</v>
      </c>
      <c r="E4" s="1462"/>
      <c r="F4" s="1462" t="s">
        <v>1031</v>
      </c>
      <c r="G4" s="1462"/>
      <c r="H4" s="1462" t="s">
        <v>525</v>
      </c>
      <c r="I4" s="1462"/>
    </row>
    <row r="5" spans="1:9" ht="12.75">
      <c r="A5" s="1463"/>
      <c r="B5" s="1447" t="s">
        <v>526</v>
      </c>
      <c r="C5" s="1447" t="s">
        <v>527</v>
      </c>
      <c r="D5" s="1447" t="s">
        <v>526</v>
      </c>
      <c r="E5" s="1447" t="s">
        <v>527</v>
      </c>
      <c r="F5" s="1447" t="s">
        <v>526</v>
      </c>
      <c r="G5" s="1447" t="s">
        <v>527</v>
      </c>
      <c r="H5" s="1447" t="s">
        <v>526</v>
      </c>
      <c r="I5" s="1447" t="s">
        <v>527</v>
      </c>
    </row>
    <row r="6" spans="1:9" ht="15">
      <c r="A6" s="1463" t="s">
        <v>1409</v>
      </c>
      <c r="B6" s="1464">
        <v>17389</v>
      </c>
      <c r="C6" s="1464">
        <v>18380173</v>
      </c>
      <c r="D6" s="1465"/>
      <c r="E6" s="1465"/>
      <c r="F6" s="1464">
        <v>17389</v>
      </c>
      <c r="G6" s="1464">
        <v>18380173</v>
      </c>
      <c r="H6" s="1464">
        <f>F6-B6-D6</f>
        <v>0</v>
      </c>
      <c r="I6" s="1464">
        <f>G6-C6-E6</f>
        <v>0</v>
      </c>
    </row>
    <row r="7" spans="1:9" ht="15">
      <c r="A7" s="1466" t="s">
        <v>528</v>
      </c>
      <c r="B7" s="1467">
        <v>17389</v>
      </c>
      <c r="C7" s="1467">
        <v>8955335</v>
      </c>
      <c r="D7" s="1468"/>
      <c r="E7" s="1468"/>
      <c r="F7" s="1464">
        <v>17389</v>
      </c>
      <c r="G7" s="1464">
        <v>8955335</v>
      </c>
      <c r="H7" s="1464">
        <f aca="true" t="shared" si="0" ref="H7:I45">F7-B7-D7</f>
        <v>0</v>
      </c>
      <c r="I7" s="1464">
        <f t="shared" si="0"/>
        <v>0</v>
      </c>
    </row>
    <row r="8" spans="1:9" ht="15.75" thickBot="1">
      <c r="A8" s="1466" t="s">
        <v>1410</v>
      </c>
      <c r="B8" s="1467">
        <v>17389</v>
      </c>
      <c r="C8" s="1467">
        <v>8694500</v>
      </c>
      <c r="D8" s="1468"/>
      <c r="E8" s="1468"/>
      <c r="F8" s="1464">
        <v>17389</v>
      </c>
      <c r="G8" s="1464">
        <v>8694500</v>
      </c>
      <c r="H8" s="1464"/>
      <c r="I8" s="1464"/>
    </row>
    <row r="9" spans="1:26" s="39" customFormat="1" ht="15.75" thickBot="1">
      <c r="A9" s="1466" t="s">
        <v>529</v>
      </c>
      <c r="B9" s="1467"/>
      <c r="C9" s="1467">
        <v>3300000</v>
      </c>
      <c r="D9" s="1468"/>
      <c r="E9" s="1468"/>
      <c r="F9" s="1464"/>
      <c r="G9" s="1464">
        <v>3300000</v>
      </c>
      <c r="H9" s="1464">
        <f t="shared" si="0"/>
        <v>0</v>
      </c>
      <c r="I9" s="1464">
        <f t="shared" si="0"/>
        <v>0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>
      <c r="A10" s="1466" t="s">
        <v>530</v>
      </c>
      <c r="B10" s="1467">
        <v>39426</v>
      </c>
      <c r="C10" s="1467">
        <v>12774024</v>
      </c>
      <c r="D10" s="1468"/>
      <c r="E10" s="1468"/>
      <c r="F10" s="1464">
        <v>39426</v>
      </c>
      <c r="G10" s="1464">
        <v>12774024</v>
      </c>
      <c r="H10" s="1464">
        <f t="shared" si="0"/>
        <v>0</v>
      </c>
      <c r="I10" s="1464">
        <f t="shared" si="0"/>
        <v>0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9" ht="15">
      <c r="A11" s="1466" t="s">
        <v>531</v>
      </c>
      <c r="B11" s="1467">
        <v>44939</v>
      </c>
      <c r="C11" s="1467">
        <v>12133530</v>
      </c>
      <c r="D11" s="1468"/>
      <c r="E11" s="1468"/>
      <c r="F11" s="1464">
        <v>44939</v>
      </c>
      <c r="G11" s="1464">
        <v>12133530</v>
      </c>
      <c r="H11" s="1464">
        <f t="shared" si="0"/>
        <v>0</v>
      </c>
      <c r="I11" s="1464">
        <f t="shared" si="0"/>
        <v>0</v>
      </c>
    </row>
    <row r="12" spans="1:9" ht="15">
      <c r="A12" s="1466" t="s">
        <v>532</v>
      </c>
      <c r="B12" s="1467">
        <v>44939</v>
      </c>
      <c r="C12" s="1467">
        <v>3145730</v>
      </c>
      <c r="D12" s="1468"/>
      <c r="E12" s="1468"/>
      <c r="F12" s="1464">
        <v>44939</v>
      </c>
      <c r="G12" s="1464">
        <v>3145730</v>
      </c>
      <c r="H12" s="1464">
        <f t="shared" si="0"/>
        <v>0</v>
      </c>
      <c r="I12" s="1464">
        <f t="shared" si="0"/>
        <v>0</v>
      </c>
    </row>
    <row r="13" spans="1:9" ht="15">
      <c r="A13" s="1466" t="s">
        <v>834</v>
      </c>
      <c r="B13" s="1467">
        <v>570</v>
      </c>
      <c r="C13" s="1467">
        <v>4410090</v>
      </c>
      <c r="D13" s="1468"/>
      <c r="E13" s="1468"/>
      <c r="F13" s="1464">
        <v>570</v>
      </c>
      <c r="G13" s="1464">
        <v>4410090</v>
      </c>
      <c r="H13" s="1464">
        <f t="shared" si="0"/>
        <v>0</v>
      </c>
      <c r="I13" s="1464">
        <f t="shared" si="0"/>
        <v>0</v>
      </c>
    </row>
    <row r="14" spans="1:9" ht="15">
      <c r="A14" s="1466" t="s">
        <v>533</v>
      </c>
      <c r="B14" s="1467">
        <v>12</v>
      </c>
      <c r="C14" s="1467">
        <v>3600000</v>
      </c>
      <c r="D14" s="1468"/>
      <c r="E14" s="1468"/>
      <c r="F14" s="1464">
        <v>12</v>
      </c>
      <c r="G14" s="1464">
        <v>3600000</v>
      </c>
      <c r="H14" s="1464">
        <f t="shared" si="0"/>
        <v>0</v>
      </c>
      <c r="I14" s="1464">
        <f t="shared" si="0"/>
        <v>0</v>
      </c>
    </row>
    <row r="15" spans="1:9" ht="15">
      <c r="A15" s="1466" t="s">
        <v>534</v>
      </c>
      <c r="B15" s="1467">
        <v>49</v>
      </c>
      <c r="C15" s="1467">
        <v>151312</v>
      </c>
      <c r="D15" s="1468"/>
      <c r="E15" s="1468"/>
      <c r="F15" s="1464">
        <v>49</v>
      </c>
      <c r="G15" s="1464">
        <v>151312</v>
      </c>
      <c r="H15" s="1464">
        <f t="shared" si="0"/>
        <v>0</v>
      </c>
      <c r="I15" s="1464">
        <f t="shared" si="0"/>
        <v>0</v>
      </c>
    </row>
    <row r="16" spans="1:9" ht="15">
      <c r="A16" s="1466" t="s">
        <v>535</v>
      </c>
      <c r="B16" s="1467">
        <v>16000000</v>
      </c>
      <c r="C16" s="1467">
        <v>32000000</v>
      </c>
      <c r="D16" s="1468"/>
      <c r="E16" s="1468"/>
      <c r="F16" s="1464">
        <v>21641700</v>
      </c>
      <c r="G16" s="1464">
        <v>43283400</v>
      </c>
      <c r="H16" s="1469">
        <f t="shared" si="0"/>
        <v>5641700</v>
      </c>
      <c r="I16" s="1464">
        <f t="shared" si="0"/>
        <v>11283400</v>
      </c>
    </row>
    <row r="17" spans="1:9" ht="15">
      <c r="A17" s="1466" t="s">
        <v>835</v>
      </c>
      <c r="B17" s="1467">
        <v>17389</v>
      </c>
      <c r="C17" s="1467">
        <v>18449729</v>
      </c>
      <c r="D17" s="1468"/>
      <c r="E17" s="1468"/>
      <c r="F17" s="1464">
        <v>17389</v>
      </c>
      <c r="G17" s="1464">
        <v>18449729</v>
      </c>
      <c r="H17" s="1464">
        <f t="shared" si="0"/>
        <v>0</v>
      </c>
      <c r="I17" s="1464">
        <f t="shared" si="0"/>
        <v>0</v>
      </c>
    </row>
    <row r="18" spans="1:9" ht="15">
      <c r="A18" s="1466" t="s">
        <v>836</v>
      </c>
      <c r="B18" s="1467"/>
      <c r="C18" s="1467">
        <v>116680190</v>
      </c>
      <c r="D18" s="1468"/>
      <c r="E18" s="1468"/>
      <c r="F18" s="1464"/>
      <c r="G18" s="1464">
        <v>116680190</v>
      </c>
      <c r="H18" s="1464">
        <f t="shared" si="0"/>
        <v>0</v>
      </c>
      <c r="I18" s="1464">
        <f t="shared" si="0"/>
        <v>0</v>
      </c>
    </row>
    <row r="19" spans="1:9" ht="15">
      <c r="A19" s="1466" t="s">
        <v>837</v>
      </c>
      <c r="B19" s="1467">
        <v>70</v>
      </c>
      <c r="C19" s="1467">
        <v>6373500</v>
      </c>
      <c r="D19" s="1468"/>
      <c r="E19" s="1468"/>
      <c r="F19" s="1464">
        <v>64</v>
      </c>
      <c r="G19" s="1464">
        <v>5827200</v>
      </c>
      <c r="H19" s="1464">
        <f t="shared" si="0"/>
        <v>-6</v>
      </c>
      <c r="I19" s="1464">
        <f t="shared" si="0"/>
        <v>-546300</v>
      </c>
    </row>
    <row r="20" spans="1:9" ht="15">
      <c r="A20" s="1869" t="s">
        <v>838</v>
      </c>
      <c r="B20" s="1467">
        <v>89</v>
      </c>
      <c r="C20" s="1467">
        <v>7182300</v>
      </c>
      <c r="D20" s="1468"/>
      <c r="E20" s="1468"/>
      <c r="F20" s="1464">
        <v>84</v>
      </c>
      <c r="G20" s="1464">
        <v>6778800</v>
      </c>
      <c r="H20" s="1464">
        <f t="shared" si="0"/>
        <v>-5</v>
      </c>
      <c r="I20" s="1464">
        <f t="shared" si="0"/>
        <v>-403500</v>
      </c>
    </row>
    <row r="21" spans="1:9" ht="15">
      <c r="A21" s="1466" t="s">
        <v>839</v>
      </c>
      <c r="B21" s="1467">
        <v>10</v>
      </c>
      <c r="C21" s="1467">
        <v>640000</v>
      </c>
      <c r="D21" s="1468"/>
      <c r="E21" s="1468"/>
      <c r="F21" s="1464">
        <v>18</v>
      </c>
      <c r="G21" s="1464">
        <v>1152000</v>
      </c>
      <c r="H21" s="1464">
        <f t="shared" si="0"/>
        <v>8</v>
      </c>
      <c r="I21" s="1464">
        <f t="shared" si="0"/>
        <v>512000</v>
      </c>
    </row>
    <row r="22" spans="1:9" ht="15">
      <c r="A22" s="1466" t="s">
        <v>536</v>
      </c>
      <c r="B22" s="1467">
        <v>56</v>
      </c>
      <c r="C22" s="1467">
        <v>30248400</v>
      </c>
      <c r="D22" s="1468"/>
      <c r="E22" s="1468"/>
      <c r="F22" s="1464">
        <v>56</v>
      </c>
      <c r="G22" s="1464">
        <v>30248400</v>
      </c>
      <c r="H22" s="1464">
        <f t="shared" si="0"/>
        <v>0</v>
      </c>
      <c r="I22" s="1464">
        <f t="shared" si="0"/>
        <v>0</v>
      </c>
    </row>
    <row r="23" spans="1:9" ht="15">
      <c r="A23" s="1466" t="s">
        <v>537</v>
      </c>
      <c r="B23" s="1467">
        <v>19</v>
      </c>
      <c r="C23" s="1467">
        <v>1235000</v>
      </c>
      <c r="D23" s="1468"/>
      <c r="E23" s="1468"/>
      <c r="F23" s="1464">
        <v>10</v>
      </c>
      <c r="G23" s="1464">
        <v>650000</v>
      </c>
      <c r="H23" s="1464">
        <f t="shared" si="0"/>
        <v>-9</v>
      </c>
      <c r="I23" s="1464">
        <f t="shared" si="0"/>
        <v>-585000</v>
      </c>
    </row>
    <row r="24" spans="1:9" ht="15">
      <c r="A24" s="1466" t="s">
        <v>1411</v>
      </c>
      <c r="B24" s="1467">
        <v>223</v>
      </c>
      <c r="C24" s="1467">
        <v>30770000</v>
      </c>
      <c r="D24" s="1468"/>
      <c r="E24" s="1468"/>
      <c r="F24" s="1464">
        <v>247</v>
      </c>
      <c r="G24" s="1464">
        <v>34000000</v>
      </c>
      <c r="H24" s="1464">
        <f t="shared" si="0"/>
        <v>24</v>
      </c>
      <c r="I24" s="1464">
        <f t="shared" si="0"/>
        <v>3230000</v>
      </c>
    </row>
    <row r="25" spans="1:9" ht="15">
      <c r="A25" s="1466" t="s">
        <v>1412</v>
      </c>
      <c r="B25" s="1467">
        <v>230</v>
      </c>
      <c r="C25" s="1467">
        <v>37230000</v>
      </c>
      <c r="D25" s="1468"/>
      <c r="E25" s="1468"/>
      <c r="F25" s="1464">
        <v>229</v>
      </c>
      <c r="G25" s="1464">
        <v>37060000</v>
      </c>
      <c r="H25" s="1464">
        <f t="shared" si="0"/>
        <v>-1</v>
      </c>
      <c r="I25" s="1464">
        <f t="shared" si="0"/>
        <v>-170000</v>
      </c>
    </row>
    <row r="26" spans="1:9" ht="15">
      <c r="A26" s="1466" t="s">
        <v>1413</v>
      </c>
      <c r="B26" s="1467">
        <v>450</v>
      </c>
      <c r="C26" s="1467">
        <v>30903333</v>
      </c>
      <c r="D26" s="1468"/>
      <c r="E26" s="1468"/>
      <c r="F26" s="1464">
        <v>457</v>
      </c>
      <c r="G26" s="1464">
        <v>31326667</v>
      </c>
      <c r="H26" s="1464">
        <f t="shared" si="0"/>
        <v>7</v>
      </c>
      <c r="I26" s="1464">
        <f t="shared" si="0"/>
        <v>423334</v>
      </c>
    </row>
    <row r="27" spans="1:9" ht="15">
      <c r="A27" s="1466" t="s">
        <v>1414</v>
      </c>
      <c r="B27" s="1467">
        <v>232</v>
      </c>
      <c r="C27" s="1467">
        <v>22610000</v>
      </c>
      <c r="D27" s="1468"/>
      <c r="E27" s="1468"/>
      <c r="F27" s="1464">
        <v>232</v>
      </c>
      <c r="G27" s="1464">
        <v>22610000</v>
      </c>
      <c r="H27" s="1464">
        <f t="shared" si="0"/>
        <v>0</v>
      </c>
      <c r="I27" s="1464">
        <f t="shared" si="0"/>
        <v>0</v>
      </c>
    </row>
    <row r="28" spans="1:9" ht="15">
      <c r="A28" s="1466" t="s">
        <v>1415</v>
      </c>
      <c r="B28" s="1467">
        <v>119</v>
      </c>
      <c r="C28" s="1467">
        <v>14450000</v>
      </c>
      <c r="D28" s="1468"/>
      <c r="E28" s="1468"/>
      <c r="F28" s="1464">
        <v>119</v>
      </c>
      <c r="G28" s="1464">
        <v>14450000</v>
      </c>
      <c r="H28" s="1464">
        <f t="shared" si="0"/>
        <v>0</v>
      </c>
      <c r="I28" s="1464">
        <f t="shared" si="0"/>
        <v>0</v>
      </c>
    </row>
    <row r="29" spans="1:9" ht="15">
      <c r="A29" s="1466" t="s">
        <v>840</v>
      </c>
      <c r="B29" s="1467">
        <v>147</v>
      </c>
      <c r="C29" s="1467">
        <v>21760000</v>
      </c>
      <c r="D29" s="1468"/>
      <c r="E29" s="1468"/>
      <c r="F29" s="1464">
        <v>147</v>
      </c>
      <c r="G29" s="1464">
        <v>21760000</v>
      </c>
      <c r="H29" s="1464">
        <f t="shared" si="0"/>
        <v>0</v>
      </c>
      <c r="I29" s="1464">
        <f t="shared" si="0"/>
        <v>0</v>
      </c>
    </row>
    <row r="30" spans="1:9" ht="15">
      <c r="A30" s="1916"/>
      <c r="B30" s="2044"/>
      <c r="C30" s="2044"/>
      <c r="D30" s="2045"/>
      <c r="E30" s="2045"/>
      <c r="F30" s="2044"/>
      <c r="G30" s="2044"/>
      <c r="H30" s="2044"/>
      <c r="I30" s="2044"/>
    </row>
    <row r="31" spans="1:9" ht="15">
      <c r="A31" s="1916"/>
      <c r="B31" s="2044"/>
      <c r="C31" s="2044"/>
      <c r="D31" s="2045"/>
      <c r="E31" s="2045"/>
      <c r="F31" s="2044"/>
      <c r="G31" s="2044"/>
      <c r="H31" s="2044"/>
      <c r="I31" s="2044"/>
    </row>
    <row r="32" spans="1:9" ht="12.75">
      <c r="A32" s="1473">
        <v>2</v>
      </c>
      <c r="B32" s="1474"/>
      <c r="C32" s="1474"/>
      <c r="D32" s="1474"/>
      <c r="E32" s="1474"/>
      <c r="F32" s="1474"/>
      <c r="G32" s="1474"/>
      <c r="H32" s="1474"/>
      <c r="I32" s="1474"/>
    </row>
    <row r="33" spans="1:9" ht="12.75">
      <c r="A33" s="1473"/>
      <c r="B33" s="1474"/>
      <c r="C33" s="1474"/>
      <c r="D33" s="1474"/>
      <c r="E33" s="1474"/>
      <c r="F33" s="1474"/>
      <c r="G33" s="1474"/>
      <c r="H33" s="2227" t="s">
        <v>522</v>
      </c>
      <c r="I33" s="2227"/>
    </row>
    <row r="34" spans="1:9" ht="15">
      <c r="A34" s="1475"/>
      <c r="B34" s="1476"/>
      <c r="C34" s="1476"/>
      <c r="D34" s="1476"/>
      <c r="E34" s="1476"/>
      <c r="F34" s="1476"/>
      <c r="G34" s="1476"/>
      <c r="H34" s="1474" t="s">
        <v>523</v>
      </c>
      <c r="I34" s="1476"/>
    </row>
    <row r="35" spans="1:9" ht="12.75">
      <c r="A35" s="1521" t="s">
        <v>542</v>
      </c>
      <c r="B35" s="1477" t="s">
        <v>1030</v>
      </c>
      <c r="C35" s="1477"/>
      <c r="D35" s="1477" t="s">
        <v>524</v>
      </c>
      <c r="E35" s="1477"/>
      <c r="F35" s="1477" t="s">
        <v>1031</v>
      </c>
      <c r="G35" s="1477"/>
      <c r="H35" s="1477" t="s">
        <v>525</v>
      </c>
      <c r="I35" s="1477"/>
    </row>
    <row r="36" spans="1:9" ht="12.75">
      <c r="A36" s="1463"/>
      <c r="B36" s="1478" t="s">
        <v>526</v>
      </c>
      <c r="C36" s="1478" t="s">
        <v>527</v>
      </c>
      <c r="D36" s="1478" t="s">
        <v>526</v>
      </c>
      <c r="E36" s="1478" t="s">
        <v>527</v>
      </c>
      <c r="F36" s="1478" t="s">
        <v>526</v>
      </c>
      <c r="G36" s="1478" t="s">
        <v>527</v>
      </c>
      <c r="H36" s="1478" t="s">
        <v>526</v>
      </c>
      <c r="I36" s="1478" t="s">
        <v>527</v>
      </c>
    </row>
    <row r="37" spans="1:9" ht="15">
      <c r="A37" s="1466" t="s">
        <v>1416</v>
      </c>
      <c r="B37" s="1467">
        <v>304</v>
      </c>
      <c r="C37" s="1467">
        <v>34850000</v>
      </c>
      <c r="D37" s="1468"/>
      <c r="E37" s="1468"/>
      <c r="F37" s="1464">
        <v>304</v>
      </c>
      <c r="G37" s="1464">
        <v>34850000</v>
      </c>
      <c r="H37" s="1464">
        <f t="shared" si="0"/>
        <v>0</v>
      </c>
      <c r="I37" s="1464">
        <f t="shared" si="0"/>
        <v>0</v>
      </c>
    </row>
    <row r="38" spans="1:9" ht="15">
      <c r="A38" s="1466" t="s">
        <v>841</v>
      </c>
      <c r="B38" s="1467">
        <v>325</v>
      </c>
      <c r="C38" s="1467">
        <v>48620000</v>
      </c>
      <c r="D38" s="1468"/>
      <c r="E38" s="1468"/>
      <c r="F38" s="1464">
        <v>325</v>
      </c>
      <c r="G38" s="1464">
        <v>48620000</v>
      </c>
      <c r="H38" s="1464">
        <f t="shared" si="0"/>
        <v>0</v>
      </c>
      <c r="I38" s="1464">
        <f t="shared" si="0"/>
        <v>0</v>
      </c>
    </row>
    <row r="39" spans="1:9" ht="15">
      <c r="A39" s="1466" t="s">
        <v>842</v>
      </c>
      <c r="B39" s="1470">
        <v>228</v>
      </c>
      <c r="C39" s="1467">
        <v>11006667</v>
      </c>
      <c r="D39" s="1468"/>
      <c r="E39" s="1468"/>
      <c r="F39" s="1471">
        <v>203</v>
      </c>
      <c r="G39" s="1464">
        <v>9821333</v>
      </c>
      <c r="H39" s="1471">
        <f t="shared" si="0"/>
        <v>-25</v>
      </c>
      <c r="I39" s="1464">
        <f t="shared" si="0"/>
        <v>-1185334</v>
      </c>
    </row>
    <row r="40" spans="1:9" ht="15">
      <c r="A40" s="1466" t="s">
        <v>843</v>
      </c>
      <c r="B40" s="1470">
        <v>129</v>
      </c>
      <c r="C40" s="1467">
        <v>6350000</v>
      </c>
      <c r="D40" s="1472"/>
      <c r="E40" s="1468"/>
      <c r="F40" s="1471">
        <v>132</v>
      </c>
      <c r="G40" s="1464">
        <v>6519333</v>
      </c>
      <c r="H40" s="1471">
        <f t="shared" si="0"/>
        <v>3</v>
      </c>
      <c r="I40" s="1464">
        <f t="shared" si="0"/>
        <v>169333</v>
      </c>
    </row>
    <row r="41" spans="1:9" ht="15">
      <c r="A41" s="1466" t="s">
        <v>844</v>
      </c>
      <c r="B41" s="1470">
        <v>135</v>
      </c>
      <c r="C41" s="1467">
        <v>9906000</v>
      </c>
      <c r="D41" s="1472"/>
      <c r="E41" s="1468"/>
      <c r="F41" s="1471">
        <v>147</v>
      </c>
      <c r="G41" s="1464">
        <v>10837333</v>
      </c>
      <c r="H41" s="1471">
        <f t="shared" si="0"/>
        <v>12</v>
      </c>
      <c r="I41" s="1464">
        <f t="shared" si="0"/>
        <v>931333</v>
      </c>
    </row>
    <row r="42" spans="1:9" ht="15">
      <c r="A42" s="1466" t="s">
        <v>845</v>
      </c>
      <c r="B42" s="1470">
        <v>283</v>
      </c>
      <c r="C42" s="1467">
        <v>16171333</v>
      </c>
      <c r="D42" s="1472"/>
      <c r="E42" s="1468"/>
      <c r="F42" s="1471">
        <v>269</v>
      </c>
      <c r="G42" s="1464">
        <v>15324667</v>
      </c>
      <c r="H42" s="1471">
        <f t="shared" si="0"/>
        <v>-14</v>
      </c>
      <c r="I42" s="1464">
        <f t="shared" si="0"/>
        <v>-846666</v>
      </c>
    </row>
    <row r="43" spans="1:9" ht="15">
      <c r="A43" s="1466" t="s">
        <v>1417</v>
      </c>
      <c r="B43" s="1470">
        <v>151</v>
      </c>
      <c r="C43" s="1467">
        <v>9821333</v>
      </c>
      <c r="D43" s="1472"/>
      <c r="E43" s="1468"/>
      <c r="F43" s="1471">
        <v>145</v>
      </c>
      <c r="G43" s="1464">
        <v>9398000</v>
      </c>
      <c r="H43" s="1471">
        <f t="shared" si="0"/>
        <v>-6</v>
      </c>
      <c r="I43" s="1464">
        <f t="shared" si="0"/>
        <v>-423333</v>
      </c>
    </row>
    <row r="44" spans="1:9" ht="15">
      <c r="A44" s="1466" t="s">
        <v>1418</v>
      </c>
      <c r="B44" s="1470">
        <v>176</v>
      </c>
      <c r="C44" s="1467">
        <v>13123333</v>
      </c>
      <c r="D44" s="1472"/>
      <c r="E44" s="1468"/>
      <c r="F44" s="1471">
        <v>181</v>
      </c>
      <c r="G44" s="1464">
        <v>13462000</v>
      </c>
      <c r="H44" s="1471">
        <f t="shared" si="0"/>
        <v>5</v>
      </c>
      <c r="I44" s="1464">
        <f t="shared" si="0"/>
        <v>338667</v>
      </c>
    </row>
    <row r="45" spans="1:9" ht="15">
      <c r="A45" s="1466" t="s">
        <v>1419</v>
      </c>
      <c r="B45" s="1470">
        <v>748</v>
      </c>
      <c r="C45" s="1467">
        <v>105740000</v>
      </c>
      <c r="D45" s="1472"/>
      <c r="E45" s="1468"/>
      <c r="F45" s="1471">
        <v>747</v>
      </c>
      <c r="G45" s="1464">
        <v>105740000</v>
      </c>
      <c r="H45" s="1471">
        <f>F45-B45-D45</f>
        <v>-1</v>
      </c>
      <c r="I45" s="1464">
        <f t="shared" si="0"/>
        <v>0</v>
      </c>
    </row>
    <row r="46" spans="1:9" ht="15">
      <c r="A46" s="1466" t="s">
        <v>846</v>
      </c>
      <c r="B46" s="1470">
        <v>530</v>
      </c>
      <c r="C46" s="1467">
        <v>95710000</v>
      </c>
      <c r="D46" s="1472"/>
      <c r="E46" s="1468"/>
      <c r="F46" s="1471">
        <v>528</v>
      </c>
      <c r="G46" s="1464">
        <v>95200000</v>
      </c>
      <c r="H46" s="1471">
        <f aca="true" t="shared" si="1" ref="H46:I73">F46-B46-D46</f>
        <v>-2</v>
      </c>
      <c r="I46" s="1464">
        <f t="shared" si="1"/>
        <v>-510000</v>
      </c>
    </row>
    <row r="47" spans="1:9" ht="15">
      <c r="A47" s="1466" t="s">
        <v>847</v>
      </c>
      <c r="B47" s="1470">
        <v>766</v>
      </c>
      <c r="C47" s="1467">
        <v>53932667</v>
      </c>
      <c r="D47" s="1472"/>
      <c r="E47" s="1468"/>
      <c r="F47" s="1471">
        <v>752</v>
      </c>
      <c r="G47" s="1464">
        <v>53001333</v>
      </c>
      <c r="H47" s="1471">
        <f t="shared" si="1"/>
        <v>-14</v>
      </c>
      <c r="I47" s="1464">
        <f t="shared" si="1"/>
        <v>-931334</v>
      </c>
    </row>
    <row r="48" spans="1:9" ht="15">
      <c r="A48" s="1466" t="s">
        <v>1421</v>
      </c>
      <c r="B48" s="1470">
        <v>243</v>
      </c>
      <c r="C48" s="1467">
        <v>20320000</v>
      </c>
      <c r="D48" s="1472"/>
      <c r="E48" s="1468"/>
      <c r="F48" s="1471">
        <v>229</v>
      </c>
      <c r="G48" s="1464">
        <v>19134667</v>
      </c>
      <c r="H48" s="1471">
        <f>F48-B48-D48</f>
        <v>-14</v>
      </c>
      <c r="I48" s="1464">
        <f t="shared" si="1"/>
        <v>-1185333</v>
      </c>
    </row>
    <row r="49" spans="1:9" ht="15">
      <c r="A49" s="1466" t="s">
        <v>1420</v>
      </c>
      <c r="B49" s="1470">
        <v>295</v>
      </c>
      <c r="C49" s="1467">
        <v>26500667</v>
      </c>
      <c r="D49" s="1472"/>
      <c r="E49" s="1468"/>
      <c r="F49" s="1471">
        <v>281</v>
      </c>
      <c r="G49" s="1464">
        <v>25230667</v>
      </c>
      <c r="H49" s="1471">
        <f>F49-B49-D49</f>
        <v>-14</v>
      </c>
      <c r="I49" s="1464">
        <f t="shared" si="1"/>
        <v>-1270000</v>
      </c>
    </row>
    <row r="50" spans="1:9" ht="15">
      <c r="A50" s="1466" t="s">
        <v>848</v>
      </c>
      <c r="B50" s="1470">
        <v>312</v>
      </c>
      <c r="C50" s="1467">
        <v>38420000</v>
      </c>
      <c r="D50" s="1472"/>
      <c r="E50" s="1468"/>
      <c r="F50" s="1471">
        <v>294</v>
      </c>
      <c r="G50" s="1464">
        <v>36210000</v>
      </c>
      <c r="H50" s="1471">
        <f t="shared" si="1"/>
        <v>-18</v>
      </c>
      <c r="I50" s="1464">
        <f t="shared" si="1"/>
        <v>-2210000</v>
      </c>
    </row>
    <row r="51" spans="1:9" ht="15">
      <c r="A51" s="1466" t="s">
        <v>1422</v>
      </c>
      <c r="B51" s="1470">
        <v>30</v>
      </c>
      <c r="C51" s="1467">
        <v>3910000</v>
      </c>
      <c r="D51" s="1472"/>
      <c r="E51" s="1468"/>
      <c r="F51" s="1471">
        <v>30</v>
      </c>
      <c r="G51" s="1464">
        <v>3910000</v>
      </c>
      <c r="H51" s="1471">
        <f t="shared" si="1"/>
        <v>0</v>
      </c>
      <c r="I51" s="1464">
        <f t="shared" si="1"/>
        <v>0</v>
      </c>
    </row>
    <row r="52" spans="1:9" ht="15">
      <c r="A52" s="1466" t="s">
        <v>1423</v>
      </c>
      <c r="B52" s="1470">
        <v>408</v>
      </c>
      <c r="C52" s="1467">
        <v>25061333</v>
      </c>
      <c r="D52" s="1472">
        <v>-29</v>
      </c>
      <c r="E52" s="1468">
        <v>-1778000</v>
      </c>
      <c r="F52" s="1471">
        <v>371</v>
      </c>
      <c r="G52" s="1464">
        <v>22775333</v>
      </c>
      <c r="H52" s="1471">
        <f t="shared" si="1"/>
        <v>-8</v>
      </c>
      <c r="I52" s="1464">
        <f t="shared" si="1"/>
        <v>-508000</v>
      </c>
    </row>
    <row r="53" spans="1:9" ht="15">
      <c r="A53" s="1466" t="s">
        <v>849</v>
      </c>
      <c r="B53" s="1470">
        <v>211</v>
      </c>
      <c r="C53" s="1467">
        <v>5626667</v>
      </c>
      <c r="D53" s="1472"/>
      <c r="E53" s="1468"/>
      <c r="F53" s="1471">
        <v>212</v>
      </c>
      <c r="G53" s="1464">
        <v>5653333</v>
      </c>
      <c r="H53" s="1471">
        <f>F53-B53-D53</f>
        <v>1</v>
      </c>
      <c r="I53" s="1464">
        <f t="shared" si="1"/>
        <v>26666</v>
      </c>
    </row>
    <row r="54" spans="1:9" ht="15">
      <c r="A54" s="1466" t="s">
        <v>850</v>
      </c>
      <c r="B54" s="1470">
        <v>206</v>
      </c>
      <c r="C54" s="1467">
        <v>2609333</v>
      </c>
      <c r="D54" s="1472"/>
      <c r="E54" s="1468"/>
      <c r="F54" s="1471">
        <v>213</v>
      </c>
      <c r="G54" s="1464">
        <v>2698000</v>
      </c>
      <c r="H54" s="1471">
        <f>F54-B54-D54</f>
        <v>7</v>
      </c>
      <c r="I54" s="1464">
        <f t="shared" si="1"/>
        <v>88667</v>
      </c>
    </row>
    <row r="55" spans="1:9" ht="15">
      <c r="A55" s="1466" t="s">
        <v>1426</v>
      </c>
      <c r="B55" s="1467">
        <v>46</v>
      </c>
      <c r="C55" s="1467">
        <v>4808533</v>
      </c>
      <c r="D55" s="1472"/>
      <c r="E55" s="1468"/>
      <c r="F55" s="1471">
        <v>45</v>
      </c>
      <c r="G55" s="1464">
        <v>4704000</v>
      </c>
      <c r="H55" s="1471">
        <f t="shared" si="1"/>
        <v>-1</v>
      </c>
      <c r="I55" s="1464">
        <f t="shared" si="1"/>
        <v>-104533</v>
      </c>
    </row>
    <row r="56" spans="1:9" ht="15">
      <c r="A56" s="1869" t="s">
        <v>1427</v>
      </c>
      <c r="B56" s="1467">
        <v>44</v>
      </c>
      <c r="C56" s="1467">
        <v>2176533</v>
      </c>
      <c r="D56" s="1472"/>
      <c r="E56" s="1468"/>
      <c r="F56" s="1471">
        <v>45</v>
      </c>
      <c r="G56" s="1464">
        <v>2226000</v>
      </c>
      <c r="H56" s="1471">
        <f t="shared" si="1"/>
        <v>1</v>
      </c>
      <c r="I56" s="1464">
        <f t="shared" si="1"/>
        <v>49467</v>
      </c>
    </row>
    <row r="57" spans="1:9" ht="15">
      <c r="A57" s="1466" t="s">
        <v>851</v>
      </c>
      <c r="B57" s="1467">
        <v>9</v>
      </c>
      <c r="C57" s="1467">
        <v>672000</v>
      </c>
      <c r="D57" s="1472"/>
      <c r="E57" s="1468"/>
      <c r="F57" s="1471">
        <v>4</v>
      </c>
      <c r="G57" s="1464">
        <v>298667</v>
      </c>
      <c r="H57" s="1471">
        <f t="shared" si="1"/>
        <v>-5</v>
      </c>
      <c r="I57" s="1464">
        <f t="shared" si="1"/>
        <v>-373333</v>
      </c>
    </row>
    <row r="58" spans="1:9" ht="15">
      <c r="A58" s="1466" t="s">
        <v>852</v>
      </c>
      <c r="B58" s="1467">
        <v>19</v>
      </c>
      <c r="C58" s="1467">
        <v>671333</v>
      </c>
      <c r="D58" s="1472"/>
      <c r="E58" s="1468"/>
      <c r="F58" s="1471">
        <v>7</v>
      </c>
      <c r="G58" s="1464">
        <v>247333</v>
      </c>
      <c r="H58" s="1471">
        <f t="shared" si="1"/>
        <v>-12</v>
      </c>
      <c r="I58" s="1464">
        <f t="shared" si="1"/>
        <v>-424000</v>
      </c>
    </row>
    <row r="59" spans="1:9" ht="15">
      <c r="A59" s="1466" t="s">
        <v>853</v>
      </c>
      <c r="B59" s="1467">
        <v>42</v>
      </c>
      <c r="C59" s="1467">
        <v>1881600</v>
      </c>
      <c r="D59" s="1472"/>
      <c r="E59" s="1468"/>
      <c r="F59" s="1471">
        <v>35</v>
      </c>
      <c r="G59" s="1464">
        <v>1568000</v>
      </c>
      <c r="H59" s="1471">
        <f t="shared" si="1"/>
        <v>-7</v>
      </c>
      <c r="I59" s="1464">
        <f t="shared" si="1"/>
        <v>-313600</v>
      </c>
    </row>
    <row r="60" spans="1:9" ht="15">
      <c r="A60" s="1466" t="s">
        <v>854</v>
      </c>
      <c r="B60" s="1467">
        <v>35</v>
      </c>
      <c r="C60" s="1467">
        <v>742000</v>
      </c>
      <c r="D60" s="1472"/>
      <c r="E60" s="1468"/>
      <c r="F60" s="1471">
        <v>30</v>
      </c>
      <c r="G60" s="1464">
        <v>636000</v>
      </c>
      <c r="H60" s="1471">
        <f t="shared" si="1"/>
        <v>-5</v>
      </c>
      <c r="I60" s="1464">
        <f t="shared" si="1"/>
        <v>-106000</v>
      </c>
    </row>
    <row r="61" spans="1:9" ht="15">
      <c r="A61" s="1916"/>
      <c r="B61" s="2044"/>
      <c r="C61" s="2044"/>
      <c r="D61" s="2046"/>
      <c r="E61" s="2045"/>
      <c r="F61" s="2047"/>
      <c r="G61" s="2044"/>
      <c r="H61" s="2047"/>
      <c r="I61" s="2044"/>
    </row>
    <row r="62" spans="1:9" ht="15">
      <c r="A62" s="1916"/>
      <c r="B62" s="2044"/>
      <c r="C62" s="2044"/>
      <c r="D62" s="2046"/>
      <c r="E62" s="2045"/>
      <c r="F62" s="2047"/>
      <c r="G62" s="2044"/>
      <c r="H62" s="2047"/>
      <c r="I62" s="2044"/>
    </row>
    <row r="63" spans="1:9" ht="15">
      <c r="A63" s="1483"/>
      <c r="B63" s="1484"/>
      <c r="C63" s="1484"/>
      <c r="D63" s="1485">
        <v>3</v>
      </c>
      <c r="E63" s="1486"/>
      <c r="F63" s="886"/>
      <c r="G63" s="886"/>
      <c r="H63" s="2227" t="s">
        <v>522</v>
      </c>
      <c r="I63" s="2227"/>
    </row>
    <row r="64" spans="1:9" ht="15">
      <c r="A64" s="1475"/>
      <c r="B64" s="1476"/>
      <c r="C64" s="1476"/>
      <c r="D64" s="1476"/>
      <c r="E64" s="1476"/>
      <c r="F64" s="1476"/>
      <c r="G64" s="1476"/>
      <c r="H64" s="1474" t="s">
        <v>523</v>
      </c>
      <c r="I64" s="1476"/>
    </row>
    <row r="65" spans="1:9" ht="12.75">
      <c r="A65" s="1521" t="s">
        <v>542</v>
      </c>
      <c r="B65" s="1477" t="s">
        <v>1030</v>
      </c>
      <c r="C65" s="1477"/>
      <c r="D65" s="1477" t="s">
        <v>524</v>
      </c>
      <c r="E65" s="1477"/>
      <c r="F65" s="1477" t="s">
        <v>1031</v>
      </c>
      <c r="G65" s="1477"/>
      <c r="H65" s="1477" t="s">
        <v>525</v>
      </c>
      <c r="I65" s="1477"/>
    </row>
    <row r="66" spans="1:9" ht="12.75">
      <c r="A66" s="1463"/>
      <c r="B66" s="1478" t="s">
        <v>526</v>
      </c>
      <c r="C66" s="1478" t="s">
        <v>527</v>
      </c>
      <c r="D66" s="1478" t="s">
        <v>526</v>
      </c>
      <c r="E66" s="1478" t="s">
        <v>527</v>
      </c>
      <c r="F66" s="1478" t="s">
        <v>526</v>
      </c>
      <c r="G66" s="1478" t="s">
        <v>527</v>
      </c>
      <c r="H66" s="1478" t="s">
        <v>526</v>
      </c>
      <c r="I66" s="1478" t="s">
        <v>527</v>
      </c>
    </row>
    <row r="67" spans="1:9" ht="15">
      <c r="A67" s="1466" t="s">
        <v>855</v>
      </c>
      <c r="B67" s="1467">
        <v>167</v>
      </c>
      <c r="C67" s="1467">
        <v>2493867</v>
      </c>
      <c r="D67" s="1472"/>
      <c r="E67" s="1468"/>
      <c r="F67" s="1471">
        <v>167</v>
      </c>
      <c r="G67" s="1464">
        <v>2493867</v>
      </c>
      <c r="H67" s="1471">
        <f t="shared" si="1"/>
        <v>0</v>
      </c>
      <c r="I67" s="1464">
        <f t="shared" si="1"/>
        <v>0</v>
      </c>
    </row>
    <row r="68" spans="1:9" ht="15">
      <c r="A68" s="1466" t="s">
        <v>856</v>
      </c>
      <c r="B68" s="1467">
        <v>176</v>
      </c>
      <c r="C68" s="1467">
        <v>1243733</v>
      </c>
      <c r="D68" s="1472"/>
      <c r="E68" s="1468"/>
      <c r="F68" s="1471">
        <v>214</v>
      </c>
      <c r="G68" s="1464">
        <v>1512267</v>
      </c>
      <c r="H68" s="1471">
        <f t="shared" si="1"/>
        <v>38</v>
      </c>
      <c r="I68" s="1464">
        <f t="shared" si="1"/>
        <v>268534</v>
      </c>
    </row>
    <row r="69" spans="1:9" ht="15">
      <c r="A69" s="1466" t="s">
        <v>857</v>
      </c>
      <c r="B69" s="1467">
        <v>2</v>
      </c>
      <c r="C69" s="1467">
        <v>320000</v>
      </c>
      <c r="D69" s="1472"/>
      <c r="E69" s="1468"/>
      <c r="F69" s="1471">
        <v>2</v>
      </c>
      <c r="G69" s="1464">
        <v>320000</v>
      </c>
      <c r="H69" s="1471">
        <f t="shared" si="1"/>
        <v>0</v>
      </c>
      <c r="I69" s="1464">
        <f t="shared" si="1"/>
        <v>0</v>
      </c>
    </row>
    <row r="70" spans="1:9" ht="15">
      <c r="A70" s="1466" t="s">
        <v>858</v>
      </c>
      <c r="B70" s="1467">
        <v>2</v>
      </c>
      <c r="C70" s="1467">
        <v>159333</v>
      </c>
      <c r="D70" s="1472"/>
      <c r="E70" s="1468"/>
      <c r="F70" s="1471">
        <v>1</v>
      </c>
      <c r="G70" s="1464">
        <v>79667</v>
      </c>
      <c r="H70" s="1471">
        <f t="shared" si="1"/>
        <v>-1</v>
      </c>
      <c r="I70" s="1464">
        <f t="shared" si="1"/>
        <v>-79666</v>
      </c>
    </row>
    <row r="71" spans="1:9" ht="15">
      <c r="A71" s="1466" t="s">
        <v>1428</v>
      </c>
      <c r="B71" s="1467">
        <v>1</v>
      </c>
      <c r="C71" s="1467">
        <v>96000</v>
      </c>
      <c r="D71" s="1472"/>
      <c r="E71" s="1468"/>
      <c r="F71" s="1471">
        <v>1</v>
      </c>
      <c r="G71" s="1464">
        <v>96000</v>
      </c>
      <c r="H71" s="1471">
        <f t="shared" si="1"/>
        <v>0</v>
      </c>
      <c r="I71" s="1464">
        <f t="shared" si="1"/>
        <v>0</v>
      </c>
    </row>
    <row r="72" spans="1:9" ht="15">
      <c r="A72" s="1466" t="s">
        <v>859</v>
      </c>
      <c r="B72" s="1467">
        <v>0</v>
      </c>
      <c r="C72" s="1467"/>
      <c r="D72" s="1472"/>
      <c r="E72" s="1468"/>
      <c r="F72" s="1471">
        <v>1</v>
      </c>
      <c r="G72" s="1464">
        <v>47800</v>
      </c>
      <c r="H72" s="1471">
        <f t="shared" si="1"/>
        <v>1</v>
      </c>
      <c r="I72" s="1464">
        <f t="shared" si="1"/>
        <v>47800</v>
      </c>
    </row>
    <row r="73" spans="1:9" ht="15">
      <c r="A73" s="1466" t="s">
        <v>860</v>
      </c>
      <c r="B73" s="1467">
        <v>4</v>
      </c>
      <c r="C73" s="1467">
        <v>1024000</v>
      </c>
      <c r="D73" s="1472"/>
      <c r="E73" s="1468"/>
      <c r="F73" s="1471">
        <v>4</v>
      </c>
      <c r="G73" s="1464">
        <v>1024000</v>
      </c>
      <c r="H73" s="1471">
        <f t="shared" si="1"/>
        <v>0</v>
      </c>
      <c r="I73" s="1464">
        <f t="shared" si="1"/>
        <v>0</v>
      </c>
    </row>
    <row r="74" spans="1:9" ht="12.75">
      <c r="A74" s="1466" t="s">
        <v>861</v>
      </c>
      <c r="B74" s="1479">
        <v>3</v>
      </c>
      <c r="C74" s="1479">
        <v>382400</v>
      </c>
      <c r="D74" s="1480"/>
      <c r="E74" s="1479"/>
      <c r="F74" s="1480">
        <v>4</v>
      </c>
      <c r="G74" s="1479">
        <v>509867</v>
      </c>
      <c r="H74" s="1481">
        <f>F74-B74-D74</f>
        <v>1</v>
      </c>
      <c r="I74" s="1482">
        <f>G74-C74-E74</f>
        <v>127467</v>
      </c>
    </row>
    <row r="75" spans="1:9" ht="12.75">
      <c r="A75" s="1463" t="s">
        <v>1429</v>
      </c>
      <c r="B75" s="1479">
        <v>28</v>
      </c>
      <c r="C75" s="1479">
        <v>3584000</v>
      </c>
      <c r="D75" s="1480"/>
      <c r="E75" s="1479"/>
      <c r="F75" s="1480">
        <v>28</v>
      </c>
      <c r="G75" s="1479">
        <v>3584000</v>
      </c>
      <c r="H75" s="1481">
        <f aca="true" t="shared" si="2" ref="H75:I87">F75-B75-D75</f>
        <v>0</v>
      </c>
      <c r="I75" s="1482">
        <f t="shared" si="2"/>
        <v>0</v>
      </c>
    </row>
    <row r="76" spans="1:9" ht="12.75">
      <c r="A76" s="1463" t="s">
        <v>1430</v>
      </c>
      <c r="B76" s="1479">
        <v>25</v>
      </c>
      <c r="C76" s="1479">
        <v>1593333</v>
      </c>
      <c r="D76" s="1480"/>
      <c r="E76" s="1479"/>
      <c r="F76" s="1480">
        <v>33</v>
      </c>
      <c r="G76" s="1479">
        <v>2103200</v>
      </c>
      <c r="H76" s="1481">
        <f t="shared" si="2"/>
        <v>8</v>
      </c>
      <c r="I76" s="1482">
        <f t="shared" si="2"/>
        <v>509867</v>
      </c>
    </row>
    <row r="77" spans="1:9" ht="12.75">
      <c r="A77" s="1463" t="s">
        <v>1431</v>
      </c>
      <c r="B77" s="1479">
        <v>27</v>
      </c>
      <c r="C77" s="1479">
        <v>2592000</v>
      </c>
      <c r="D77" s="1480"/>
      <c r="E77" s="1479"/>
      <c r="F77" s="1480">
        <v>27</v>
      </c>
      <c r="G77" s="1479">
        <v>2592000</v>
      </c>
      <c r="H77" s="1481">
        <f t="shared" si="2"/>
        <v>0</v>
      </c>
      <c r="I77" s="1482">
        <f t="shared" si="2"/>
        <v>0</v>
      </c>
    </row>
    <row r="78" spans="1:9" ht="15">
      <c r="A78" s="1870" t="s">
        <v>1432</v>
      </c>
      <c r="B78" s="1487">
        <v>24</v>
      </c>
      <c r="C78" s="1487">
        <v>1147200</v>
      </c>
      <c r="D78" s="1488"/>
      <c r="E78" s="1489"/>
      <c r="F78" s="1480">
        <v>27</v>
      </c>
      <c r="G78" s="1479">
        <v>1290600</v>
      </c>
      <c r="H78" s="1481">
        <f t="shared" si="2"/>
        <v>3</v>
      </c>
      <c r="I78" s="1482">
        <f t="shared" si="2"/>
        <v>143400</v>
      </c>
    </row>
    <row r="79" spans="1:9" ht="12.75">
      <c r="A79" s="1463" t="s">
        <v>862</v>
      </c>
      <c r="B79" s="1490"/>
      <c r="C79" s="1490"/>
      <c r="D79" s="1491">
        <v>11</v>
      </c>
      <c r="E79" s="1490">
        <v>2636333</v>
      </c>
      <c r="F79" s="1480">
        <v>13</v>
      </c>
      <c r="G79" s="1479">
        <v>3115667</v>
      </c>
      <c r="H79" s="1482">
        <f t="shared" si="2"/>
        <v>2</v>
      </c>
      <c r="I79" s="1482">
        <f t="shared" si="2"/>
        <v>479334</v>
      </c>
    </row>
    <row r="80" spans="1:9" ht="12.75">
      <c r="A80" s="1463" t="s">
        <v>863</v>
      </c>
      <c r="B80" s="1490"/>
      <c r="C80" s="1490"/>
      <c r="D80" s="1491">
        <v>3</v>
      </c>
      <c r="E80" s="1490">
        <v>972000</v>
      </c>
      <c r="F80" s="1480">
        <v>2</v>
      </c>
      <c r="G80" s="1479">
        <v>648000</v>
      </c>
      <c r="H80" s="1482">
        <f t="shared" si="2"/>
        <v>-1</v>
      </c>
      <c r="I80" s="1482">
        <f t="shared" si="2"/>
        <v>-324000</v>
      </c>
    </row>
    <row r="81" spans="1:9" ht="12.75">
      <c r="A81" s="1463" t="s">
        <v>1433</v>
      </c>
      <c r="B81" s="1490">
        <v>224</v>
      </c>
      <c r="C81" s="1490">
        <v>10677333</v>
      </c>
      <c r="D81" s="1491">
        <v>-187</v>
      </c>
      <c r="E81" s="1490">
        <v>-8913666</v>
      </c>
      <c r="F81" s="1480">
        <v>37</v>
      </c>
      <c r="G81" s="1479">
        <v>1763667</v>
      </c>
      <c r="H81" s="1482">
        <f t="shared" si="2"/>
        <v>0</v>
      </c>
      <c r="I81" s="1482">
        <f t="shared" si="2"/>
        <v>0</v>
      </c>
    </row>
    <row r="82" spans="1:9" ht="12.75">
      <c r="A82" s="1463" t="s">
        <v>864</v>
      </c>
      <c r="B82" s="1490">
        <v>230</v>
      </c>
      <c r="C82" s="1490">
        <v>5213333</v>
      </c>
      <c r="D82" s="1491">
        <v>-204</v>
      </c>
      <c r="E82" s="1490">
        <v>-4624000</v>
      </c>
      <c r="F82" s="1480">
        <v>26</v>
      </c>
      <c r="G82" s="1479">
        <v>589333</v>
      </c>
      <c r="H82" s="1482">
        <f t="shared" si="2"/>
        <v>0</v>
      </c>
      <c r="I82" s="1482">
        <f t="shared" si="2"/>
        <v>0</v>
      </c>
    </row>
    <row r="83" spans="1:9" ht="15">
      <c r="A83" s="1466" t="s">
        <v>865</v>
      </c>
      <c r="B83" s="1467">
        <v>246</v>
      </c>
      <c r="C83" s="1467">
        <v>8840000</v>
      </c>
      <c r="D83" s="1468"/>
      <c r="E83" s="1468"/>
      <c r="F83" s="1479">
        <v>253</v>
      </c>
      <c r="G83" s="1479">
        <v>9180000</v>
      </c>
      <c r="H83" s="1482">
        <f t="shared" si="2"/>
        <v>7</v>
      </c>
      <c r="I83" s="1482">
        <f t="shared" si="2"/>
        <v>340000</v>
      </c>
    </row>
    <row r="84" spans="1:9" ht="15">
      <c r="A84" s="1466" t="s">
        <v>866</v>
      </c>
      <c r="B84" s="1467">
        <v>138</v>
      </c>
      <c r="C84" s="1467">
        <v>1870000</v>
      </c>
      <c r="D84" s="1468"/>
      <c r="E84" s="1468"/>
      <c r="F84" s="1479">
        <v>150</v>
      </c>
      <c r="G84" s="1479">
        <v>2040000</v>
      </c>
      <c r="H84" s="1482">
        <f t="shared" si="2"/>
        <v>12</v>
      </c>
      <c r="I84" s="1482">
        <f t="shared" si="2"/>
        <v>170000</v>
      </c>
    </row>
    <row r="85" spans="1:9" ht="15">
      <c r="A85" s="1466" t="s">
        <v>867</v>
      </c>
      <c r="B85" s="1492">
        <v>246</v>
      </c>
      <c r="C85" s="1492">
        <v>4402667</v>
      </c>
      <c r="D85" s="1493"/>
      <c r="E85" s="1493"/>
      <c r="F85" s="1479">
        <v>275</v>
      </c>
      <c r="G85" s="1479">
        <v>4910667</v>
      </c>
      <c r="H85" s="1482">
        <f t="shared" si="2"/>
        <v>29</v>
      </c>
      <c r="I85" s="1482">
        <f t="shared" si="2"/>
        <v>508000</v>
      </c>
    </row>
    <row r="86" spans="1:9" ht="15">
      <c r="A86" s="1466" t="s">
        <v>868</v>
      </c>
      <c r="B86" s="1492">
        <v>138</v>
      </c>
      <c r="C86" s="1492">
        <v>931333</v>
      </c>
      <c r="D86" s="1493"/>
      <c r="E86" s="1493"/>
      <c r="F86" s="1479">
        <v>123</v>
      </c>
      <c r="G86" s="1479">
        <v>846667</v>
      </c>
      <c r="H86" s="1482">
        <f t="shared" si="2"/>
        <v>-15</v>
      </c>
      <c r="I86" s="1482">
        <f t="shared" si="2"/>
        <v>-84666</v>
      </c>
    </row>
    <row r="87" spans="1:9" ht="15">
      <c r="A87" s="1466" t="s">
        <v>538</v>
      </c>
      <c r="B87" s="1492">
        <v>72</v>
      </c>
      <c r="C87" s="1492">
        <v>6290000</v>
      </c>
      <c r="D87" s="1493"/>
      <c r="E87" s="1493"/>
      <c r="F87" s="1479">
        <v>70</v>
      </c>
      <c r="G87" s="1479">
        <v>6120000</v>
      </c>
      <c r="H87" s="1482">
        <f aca="true" t="shared" si="3" ref="H87:H94">F87-B87-D87</f>
        <v>-2</v>
      </c>
      <c r="I87" s="1482">
        <f t="shared" si="2"/>
        <v>-170000</v>
      </c>
    </row>
    <row r="88" spans="1:9" ht="15">
      <c r="A88" s="1466" t="s">
        <v>539</v>
      </c>
      <c r="B88" s="1492">
        <v>72</v>
      </c>
      <c r="C88" s="1492">
        <v>3132667</v>
      </c>
      <c r="D88" s="1493"/>
      <c r="E88" s="1493"/>
      <c r="F88" s="1479">
        <v>70</v>
      </c>
      <c r="G88" s="1479">
        <v>3048000</v>
      </c>
      <c r="H88" s="1482">
        <f t="shared" si="3"/>
        <v>-2</v>
      </c>
      <c r="I88" s="1482">
        <f aca="true" t="shared" si="4" ref="I88:I94">G88-C88-E88</f>
        <v>-84667</v>
      </c>
    </row>
    <row r="89" spans="1:9" ht="15">
      <c r="A89" s="1461" t="s">
        <v>1424</v>
      </c>
      <c r="B89" s="1492">
        <v>370</v>
      </c>
      <c r="C89" s="1492">
        <v>6120000</v>
      </c>
      <c r="D89" s="1492"/>
      <c r="E89" s="1492"/>
      <c r="F89" s="1479">
        <v>308</v>
      </c>
      <c r="G89" s="1479">
        <v>5100000</v>
      </c>
      <c r="H89" s="1482">
        <f t="shared" si="3"/>
        <v>-62</v>
      </c>
      <c r="I89" s="1482">
        <f t="shared" si="4"/>
        <v>-1020000</v>
      </c>
    </row>
    <row r="90" spans="1:9" ht="15">
      <c r="A90" s="1461" t="s">
        <v>1425</v>
      </c>
      <c r="B90" s="1492">
        <v>148</v>
      </c>
      <c r="C90" s="1492">
        <v>1530000</v>
      </c>
      <c r="D90" s="1492"/>
      <c r="E90" s="1492"/>
      <c r="F90" s="1479">
        <v>90</v>
      </c>
      <c r="G90" s="1479">
        <v>1020000</v>
      </c>
      <c r="H90" s="1482">
        <f t="shared" si="3"/>
        <v>-58</v>
      </c>
      <c r="I90" s="1482">
        <f t="shared" si="4"/>
        <v>-510000</v>
      </c>
    </row>
    <row r="91" spans="1:9" ht="15">
      <c r="A91" s="1461" t="s">
        <v>869</v>
      </c>
      <c r="B91" s="1492">
        <v>365</v>
      </c>
      <c r="C91" s="1492">
        <v>2963333</v>
      </c>
      <c r="D91" s="1492"/>
      <c r="E91" s="1492"/>
      <c r="F91" s="1479">
        <v>425</v>
      </c>
      <c r="G91" s="1479">
        <v>3471333</v>
      </c>
      <c r="H91" s="1482">
        <f t="shared" si="3"/>
        <v>60</v>
      </c>
      <c r="I91" s="1482">
        <f t="shared" si="4"/>
        <v>508000</v>
      </c>
    </row>
    <row r="92" spans="1:9" ht="15">
      <c r="A92" s="1461" t="s">
        <v>870</v>
      </c>
      <c r="B92" s="1492">
        <v>125</v>
      </c>
      <c r="C92" s="1492">
        <v>677333</v>
      </c>
      <c r="D92" s="1492"/>
      <c r="E92" s="1492"/>
      <c r="F92" s="1479">
        <v>121</v>
      </c>
      <c r="G92" s="1479">
        <v>677333</v>
      </c>
      <c r="H92" s="1482">
        <f t="shared" si="3"/>
        <v>-4</v>
      </c>
      <c r="I92" s="1482">
        <f t="shared" si="4"/>
        <v>0</v>
      </c>
    </row>
    <row r="93" spans="1:9" ht="15">
      <c r="A93" s="1494" t="s">
        <v>1434</v>
      </c>
      <c r="B93" s="1502">
        <v>246</v>
      </c>
      <c r="C93" s="1502">
        <v>8364000</v>
      </c>
      <c r="D93" s="1502"/>
      <c r="E93" s="1502"/>
      <c r="F93" s="1490">
        <v>253</v>
      </c>
      <c r="G93" s="1490">
        <v>8602000</v>
      </c>
      <c r="H93" s="1503">
        <f t="shared" si="3"/>
        <v>7</v>
      </c>
      <c r="I93" s="1503">
        <f t="shared" si="4"/>
        <v>238000</v>
      </c>
    </row>
    <row r="94" spans="1:9" ht="15">
      <c r="A94" s="1494" t="s">
        <v>1435</v>
      </c>
      <c r="B94" s="1467">
        <v>138</v>
      </c>
      <c r="C94" s="1467">
        <v>1840000</v>
      </c>
      <c r="D94" s="1467"/>
      <c r="E94" s="1467"/>
      <c r="F94" s="1490">
        <v>150</v>
      </c>
      <c r="G94" s="1490">
        <v>2000000</v>
      </c>
      <c r="H94" s="1490">
        <f t="shared" si="3"/>
        <v>12</v>
      </c>
      <c r="I94" s="1490">
        <f t="shared" si="4"/>
        <v>160000</v>
      </c>
    </row>
    <row r="95" spans="1:9" ht="15">
      <c r="A95" s="1483"/>
      <c r="B95" s="1484"/>
      <c r="C95" s="1484"/>
      <c r="D95" s="1485">
        <v>4</v>
      </c>
      <c r="E95" s="1486"/>
      <c r="F95" s="886"/>
      <c r="G95" s="886"/>
      <c r="H95" s="886"/>
      <c r="I95" s="886"/>
    </row>
    <row r="96" spans="1:9" ht="15">
      <c r="A96" s="1483"/>
      <c r="B96" s="1484"/>
      <c r="C96" s="1484"/>
      <c r="D96" s="1486"/>
      <c r="E96" s="1486"/>
      <c r="F96" s="886"/>
      <c r="G96" s="886"/>
      <c r="H96" s="886"/>
      <c r="I96" s="886"/>
    </row>
    <row r="97" spans="1:9" ht="12.75">
      <c r="A97" s="1473"/>
      <c r="B97" s="1474"/>
      <c r="C97" s="1474"/>
      <c r="D97" s="1474"/>
      <c r="E97" s="1474"/>
      <c r="F97" s="1474"/>
      <c r="G97" s="1474"/>
      <c r="H97" s="2227" t="s">
        <v>522</v>
      </c>
      <c r="I97" s="2227"/>
    </row>
    <row r="98" spans="1:9" ht="15">
      <c r="A98" s="1475"/>
      <c r="B98" s="1476"/>
      <c r="C98" s="1476"/>
      <c r="D98" s="1476"/>
      <c r="E98" s="1476"/>
      <c r="F98" s="1476"/>
      <c r="G98" s="1476"/>
      <c r="H98" s="1474" t="s">
        <v>523</v>
      </c>
      <c r="I98" s="1476"/>
    </row>
    <row r="99" spans="1:9" ht="12.75">
      <c r="A99" s="1521" t="s">
        <v>542</v>
      </c>
      <c r="B99" s="1477" t="s">
        <v>1030</v>
      </c>
      <c r="C99" s="1477"/>
      <c r="D99" s="1477" t="s">
        <v>524</v>
      </c>
      <c r="E99" s="1477"/>
      <c r="F99" s="1477" t="s">
        <v>1031</v>
      </c>
      <c r="G99" s="1477"/>
      <c r="H99" s="1477" t="s">
        <v>525</v>
      </c>
      <c r="I99" s="1477"/>
    </row>
    <row r="100" spans="1:9" ht="12.75">
      <c r="A100" s="1522"/>
      <c r="B100" s="1478" t="s">
        <v>526</v>
      </c>
      <c r="C100" s="1478" t="s">
        <v>527</v>
      </c>
      <c r="D100" s="1478" t="s">
        <v>526</v>
      </c>
      <c r="E100" s="1478" t="s">
        <v>527</v>
      </c>
      <c r="F100" s="1478" t="s">
        <v>526</v>
      </c>
      <c r="G100" s="1478" t="s">
        <v>527</v>
      </c>
      <c r="H100" s="1478" t="s">
        <v>526</v>
      </c>
      <c r="I100" s="1478" t="s">
        <v>527</v>
      </c>
    </row>
    <row r="101" spans="1:9" ht="15">
      <c r="A101" s="1871" t="s">
        <v>1436</v>
      </c>
      <c r="B101" s="1492">
        <v>246</v>
      </c>
      <c r="C101" s="1492">
        <v>3977000</v>
      </c>
      <c r="D101" s="1492"/>
      <c r="E101" s="1492"/>
      <c r="F101" s="1479">
        <v>275</v>
      </c>
      <c r="G101" s="1479">
        <v>4445833</v>
      </c>
      <c r="H101" s="1482">
        <f aca="true" t="shared" si="5" ref="H101:I108">F101-B101-D101</f>
        <v>29</v>
      </c>
      <c r="I101" s="1482">
        <f t="shared" si="5"/>
        <v>468833</v>
      </c>
    </row>
    <row r="102" spans="1:9" ht="15">
      <c r="A102" s="1871" t="s">
        <v>871</v>
      </c>
      <c r="B102" s="1492">
        <v>138</v>
      </c>
      <c r="C102" s="1492">
        <v>874000</v>
      </c>
      <c r="D102" s="1492"/>
      <c r="E102" s="1492"/>
      <c r="F102" s="1479">
        <v>123</v>
      </c>
      <c r="G102" s="1479">
        <v>779000</v>
      </c>
      <c r="H102" s="1482">
        <f t="shared" si="5"/>
        <v>-15</v>
      </c>
      <c r="I102" s="1482">
        <f t="shared" si="5"/>
        <v>-95000</v>
      </c>
    </row>
    <row r="103" spans="1:9" ht="15">
      <c r="A103" s="1495" t="s">
        <v>872</v>
      </c>
      <c r="B103" s="1467">
        <v>901</v>
      </c>
      <c r="C103" s="1467">
        <v>10812000</v>
      </c>
      <c r="D103" s="1468"/>
      <c r="E103" s="1468"/>
      <c r="F103" s="1479">
        <v>874</v>
      </c>
      <c r="G103" s="1479">
        <v>10488000</v>
      </c>
      <c r="H103" s="1482">
        <f t="shared" si="5"/>
        <v>-27</v>
      </c>
      <c r="I103" s="1482">
        <f t="shared" si="5"/>
        <v>-324000</v>
      </c>
    </row>
    <row r="104" spans="1:9" ht="15">
      <c r="A104" s="1466" t="s">
        <v>873</v>
      </c>
      <c r="B104" s="1467">
        <v>926</v>
      </c>
      <c r="C104" s="1467">
        <v>5556000</v>
      </c>
      <c r="D104" s="1468"/>
      <c r="E104" s="1468"/>
      <c r="F104" s="1479">
        <v>960</v>
      </c>
      <c r="G104" s="1479">
        <v>5760000</v>
      </c>
      <c r="H104" s="1482">
        <f t="shared" si="5"/>
        <v>34</v>
      </c>
      <c r="I104" s="1482">
        <f t="shared" si="5"/>
        <v>204000</v>
      </c>
    </row>
    <row r="105" spans="1:9" ht="15">
      <c r="A105" s="1466" t="s">
        <v>874</v>
      </c>
      <c r="B105" s="1467">
        <v>144</v>
      </c>
      <c r="C105" s="1467">
        <v>4320000</v>
      </c>
      <c r="D105" s="1468"/>
      <c r="E105" s="1468"/>
      <c r="F105" s="1479">
        <v>144</v>
      </c>
      <c r="G105" s="1479">
        <v>4320000</v>
      </c>
      <c r="H105" s="1482">
        <f t="shared" si="5"/>
        <v>0</v>
      </c>
      <c r="I105" s="1482">
        <f t="shared" si="5"/>
        <v>0</v>
      </c>
    </row>
    <row r="106" spans="1:9" ht="15">
      <c r="A106" s="1466" t="s">
        <v>1437</v>
      </c>
      <c r="B106" s="1467">
        <v>144</v>
      </c>
      <c r="C106" s="1467">
        <v>2054400</v>
      </c>
      <c r="D106" s="1468"/>
      <c r="E106" s="1468"/>
      <c r="F106" s="1479">
        <v>134</v>
      </c>
      <c r="G106" s="1479">
        <v>1911733</v>
      </c>
      <c r="H106" s="1482">
        <f t="shared" si="5"/>
        <v>-10</v>
      </c>
      <c r="I106" s="1482">
        <f t="shared" si="5"/>
        <v>-142667</v>
      </c>
    </row>
    <row r="107" spans="1:9" ht="15">
      <c r="A107" s="1466" t="s">
        <v>1438</v>
      </c>
      <c r="B107" s="1467">
        <v>565</v>
      </c>
      <c r="C107" s="1467">
        <v>36725000</v>
      </c>
      <c r="D107" s="1468"/>
      <c r="E107" s="1468"/>
      <c r="F107" s="1479">
        <v>576</v>
      </c>
      <c r="G107" s="1479">
        <v>37440000</v>
      </c>
      <c r="H107" s="1482">
        <f t="shared" si="5"/>
        <v>11</v>
      </c>
      <c r="I107" s="1482">
        <f t="shared" si="5"/>
        <v>715000</v>
      </c>
    </row>
    <row r="108" spans="1:9" ht="15">
      <c r="A108" s="1496" t="s">
        <v>1439</v>
      </c>
      <c r="B108" s="1497">
        <v>33</v>
      </c>
      <c r="C108" s="1497">
        <v>660000</v>
      </c>
      <c r="D108" s="1498"/>
      <c r="E108" s="1498"/>
      <c r="F108" s="1479">
        <v>48</v>
      </c>
      <c r="G108" s="1479">
        <v>960000</v>
      </c>
      <c r="H108" s="1482">
        <f t="shared" si="5"/>
        <v>15</v>
      </c>
      <c r="I108" s="1482">
        <f t="shared" si="5"/>
        <v>300000</v>
      </c>
    </row>
    <row r="109" spans="1:9" ht="15">
      <c r="A109" s="1496" t="s">
        <v>875</v>
      </c>
      <c r="B109" s="1497">
        <v>1227</v>
      </c>
      <c r="C109" s="1497">
        <v>12270000</v>
      </c>
      <c r="D109" s="1498"/>
      <c r="E109" s="1498"/>
      <c r="F109" s="1479">
        <v>1241</v>
      </c>
      <c r="G109" s="1479">
        <v>12410000</v>
      </c>
      <c r="H109" s="1482">
        <f aca="true" t="shared" si="6" ref="H109:I112">F109-B109-D109</f>
        <v>14</v>
      </c>
      <c r="I109" s="1482">
        <f t="shared" si="6"/>
        <v>140000</v>
      </c>
    </row>
    <row r="110" spans="1:9" ht="15">
      <c r="A110" s="1496" t="s">
        <v>876</v>
      </c>
      <c r="B110" s="1497">
        <v>1704</v>
      </c>
      <c r="C110" s="1497">
        <v>1704000</v>
      </c>
      <c r="D110" s="1498">
        <v>1071</v>
      </c>
      <c r="E110" s="1498">
        <v>1071000</v>
      </c>
      <c r="F110" s="1479">
        <v>2702</v>
      </c>
      <c r="G110" s="1479">
        <v>2702000</v>
      </c>
      <c r="H110" s="1482">
        <f t="shared" si="6"/>
        <v>-73</v>
      </c>
      <c r="I110" s="1482">
        <f t="shared" si="6"/>
        <v>-73000</v>
      </c>
    </row>
    <row r="111" spans="1:9" ht="15">
      <c r="A111" s="1496" t="s">
        <v>1440</v>
      </c>
      <c r="B111" s="1497">
        <v>72</v>
      </c>
      <c r="C111" s="1497">
        <v>8928000</v>
      </c>
      <c r="D111" s="1498"/>
      <c r="E111" s="1498"/>
      <c r="F111" s="1479">
        <v>70</v>
      </c>
      <c r="G111" s="1479">
        <v>8680000</v>
      </c>
      <c r="H111" s="1482">
        <f t="shared" si="6"/>
        <v>-2</v>
      </c>
      <c r="I111" s="1482">
        <f t="shared" si="6"/>
        <v>-248000</v>
      </c>
    </row>
    <row r="112" spans="1:9" ht="15">
      <c r="A112" s="1496" t="s">
        <v>877</v>
      </c>
      <c r="B112" s="1497">
        <v>72</v>
      </c>
      <c r="C112" s="1497">
        <v>4248000</v>
      </c>
      <c r="D112" s="1498"/>
      <c r="E112" s="1498"/>
      <c r="F112" s="1479">
        <v>70</v>
      </c>
      <c r="G112" s="1479">
        <v>4130000</v>
      </c>
      <c r="H112" s="1482">
        <f t="shared" si="6"/>
        <v>-2</v>
      </c>
      <c r="I112" s="1482">
        <f t="shared" si="6"/>
        <v>-118000</v>
      </c>
    </row>
    <row r="113" spans="1:9" ht="12.75">
      <c r="A113" s="1499" t="s">
        <v>775</v>
      </c>
      <c r="B113" s="1500">
        <f aca="true" t="shared" si="7" ref="B113:I113">SUM(B5:B112)</f>
        <v>16216200</v>
      </c>
      <c r="C113" s="1501">
        <f t="shared" si="7"/>
        <v>1154324743</v>
      </c>
      <c r="D113" s="1500">
        <f t="shared" si="7"/>
        <v>672</v>
      </c>
      <c r="E113" s="1500">
        <f t="shared" si="7"/>
        <v>-10636333</v>
      </c>
      <c r="F113" s="1500">
        <f t="shared" si="7"/>
        <v>21858475</v>
      </c>
      <c r="G113" s="1501">
        <f t="shared" si="7"/>
        <v>1150699580</v>
      </c>
      <c r="H113" s="1501">
        <f t="shared" si="7"/>
        <v>5641610</v>
      </c>
      <c r="I113" s="1500">
        <f t="shared" si="7"/>
        <v>7011170</v>
      </c>
    </row>
  </sheetData>
  <sheetProtection/>
  <mergeCells count="5">
    <mergeCell ref="H97:I97"/>
    <mergeCell ref="H1:I1"/>
    <mergeCell ref="A2:I2"/>
    <mergeCell ref="H33:I33"/>
    <mergeCell ref="H63:I6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21" sqref="A1:L21"/>
    </sheetView>
  </sheetViews>
  <sheetFormatPr defaultColWidth="9.140625" defaultRowHeight="12.75"/>
  <cols>
    <col min="1" max="1" width="23.00390625" style="0" customWidth="1"/>
    <col min="2" max="2" width="8.28125" style="0" customWidth="1"/>
    <col min="3" max="3" width="12.00390625" style="0" customWidth="1"/>
    <col min="4" max="4" width="7.7109375" style="0" customWidth="1"/>
    <col min="5" max="5" width="10.140625" style="0" customWidth="1"/>
    <col min="6" max="6" width="8.28125" style="0" customWidth="1"/>
    <col min="7" max="7" width="10.421875" style="0" customWidth="1"/>
    <col min="8" max="8" width="8.00390625" style="0" customWidth="1"/>
    <col min="9" max="9" width="9.28125" style="0" customWidth="1"/>
    <col min="10" max="10" width="12.00390625" style="0" customWidth="1"/>
    <col min="11" max="11" width="10.7109375" style="0" customWidth="1"/>
    <col min="12" max="12" width="10.57421875" style="0" customWidth="1"/>
  </cols>
  <sheetData>
    <row r="1" spans="10:12" ht="12.75">
      <c r="J1" s="2228" t="s">
        <v>540</v>
      </c>
      <c r="K1" s="2228"/>
      <c r="L1" s="2228"/>
    </row>
    <row r="3" spans="1:12" ht="15.75">
      <c r="A3" s="2191" t="s">
        <v>541</v>
      </c>
      <c r="B3" s="2191"/>
      <c r="C3" s="2191"/>
      <c r="D3" s="2191"/>
      <c r="E3" s="2191"/>
      <c r="F3" s="2191"/>
      <c r="G3" s="2191"/>
      <c r="H3" s="2191"/>
      <c r="I3" s="2191"/>
      <c r="J3" s="2191"/>
      <c r="K3" s="2191"/>
      <c r="L3" s="2191"/>
    </row>
    <row r="4" spans="1:12" ht="15.7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12" ht="15.7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7" spans="10:12" ht="12.75">
      <c r="J7" s="2230" t="s">
        <v>523</v>
      </c>
      <c r="K7" s="2230"/>
      <c r="L7" s="2230"/>
    </row>
    <row r="8" spans="1:12" ht="12.75">
      <c r="A8" s="2231" t="s">
        <v>542</v>
      </c>
      <c r="B8" s="2233" t="s">
        <v>1032</v>
      </c>
      <c r="C8" s="2233"/>
      <c r="D8" s="2233" t="s">
        <v>524</v>
      </c>
      <c r="E8" s="2233"/>
      <c r="F8" s="2233" t="s">
        <v>1031</v>
      </c>
      <c r="G8" s="2233"/>
      <c r="H8" s="2233" t="s">
        <v>525</v>
      </c>
      <c r="I8" s="2233"/>
      <c r="J8" s="2233" t="s">
        <v>543</v>
      </c>
      <c r="K8" s="2233"/>
      <c r="L8" s="2234" t="s">
        <v>544</v>
      </c>
    </row>
    <row r="9" spans="1:12" ht="36">
      <c r="A9" s="2232"/>
      <c r="B9" s="1504" t="s">
        <v>526</v>
      </c>
      <c r="C9" s="1504" t="s">
        <v>527</v>
      </c>
      <c r="D9" s="1504" t="s">
        <v>545</v>
      </c>
      <c r="E9" s="1504" t="s">
        <v>527</v>
      </c>
      <c r="F9" s="1504" t="s">
        <v>526</v>
      </c>
      <c r="G9" s="1504" t="s">
        <v>527</v>
      </c>
      <c r="H9" s="1504" t="s">
        <v>526</v>
      </c>
      <c r="I9" s="1504" t="s">
        <v>527</v>
      </c>
      <c r="J9" s="1505" t="s">
        <v>546</v>
      </c>
      <c r="K9" s="1506" t="s">
        <v>547</v>
      </c>
      <c r="L9" s="2235"/>
    </row>
    <row r="10" spans="1:12" ht="12.75">
      <c r="A10" s="1507" t="s">
        <v>548</v>
      </c>
      <c r="B10" s="1508">
        <v>301</v>
      </c>
      <c r="C10" s="1508">
        <v>2347800</v>
      </c>
      <c r="D10" s="1509"/>
      <c r="E10" s="1508"/>
      <c r="F10" s="1508">
        <v>301</v>
      </c>
      <c r="G10" s="1508">
        <v>2347800</v>
      </c>
      <c r="H10" s="1508">
        <f aca="true" t="shared" si="0" ref="H10:I17">F10-B10-D10</f>
        <v>0</v>
      </c>
      <c r="I10" s="1510">
        <f t="shared" si="0"/>
        <v>0</v>
      </c>
      <c r="J10" s="1508">
        <v>2347800</v>
      </c>
      <c r="K10" s="1509">
        <v>0</v>
      </c>
      <c r="L10" s="1510">
        <f>K10+J10-G10+I10</f>
        <v>0</v>
      </c>
    </row>
    <row r="11" spans="1:12" ht="12.75">
      <c r="A11" s="1507" t="s">
        <v>548</v>
      </c>
      <c r="B11" s="1508">
        <v>296</v>
      </c>
      <c r="C11" s="1508">
        <v>1154400</v>
      </c>
      <c r="D11" s="1509"/>
      <c r="E11" s="1508"/>
      <c r="F11" s="1508">
        <v>288</v>
      </c>
      <c r="G11" s="1508">
        <v>1123200</v>
      </c>
      <c r="H11" s="1508">
        <f t="shared" si="0"/>
        <v>-8</v>
      </c>
      <c r="I11" s="1510">
        <f t="shared" si="0"/>
        <v>-31200</v>
      </c>
      <c r="J11" s="1508">
        <v>1123200</v>
      </c>
      <c r="K11" s="1509">
        <v>0</v>
      </c>
      <c r="L11" s="1510">
        <f>K11+J11-G11+I11</f>
        <v>-31200</v>
      </c>
    </row>
    <row r="12" spans="1:12" ht="12.75">
      <c r="A12" s="1511" t="s">
        <v>549</v>
      </c>
      <c r="B12" s="1508">
        <v>8</v>
      </c>
      <c r="C12" s="1508">
        <v>5173333</v>
      </c>
      <c r="D12" s="1509"/>
      <c r="E12" s="1508"/>
      <c r="F12" s="1508">
        <v>8</v>
      </c>
      <c r="G12" s="1508">
        <v>5173333</v>
      </c>
      <c r="H12" s="1508">
        <f t="shared" si="0"/>
        <v>0</v>
      </c>
      <c r="I12" s="1510">
        <f t="shared" si="0"/>
        <v>0</v>
      </c>
      <c r="J12" s="1508">
        <v>5173333</v>
      </c>
      <c r="K12" s="1509">
        <v>0</v>
      </c>
      <c r="L12" s="1510">
        <f>K12+J12-G12</f>
        <v>0</v>
      </c>
    </row>
    <row r="13" spans="1:12" ht="12.75">
      <c r="A13" s="1511" t="s">
        <v>550</v>
      </c>
      <c r="B13" s="1508">
        <v>8</v>
      </c>
      <c r="C13" s="1508">
        <v>2586667</v>
      </c>
      <c r="D13" s="1509"/>
      <c r="E13" s="1508"/>
      <c r="F13" s="1508">
        <v>8</v>
      </c>
      <c r="G13" s="1508">
        <v>2586667</v>
      </c>
      <c r="H13" s="1508">
        <f t="shared" si="0"/>
        <v>0</v>
      </c>
      <c r="I13" s="1510">
        <f t="shared" si="0"/>
        <v>0</v>
      </c>
      <c r="J13" s="1508">
        <v>2586667</v>
      </c>
      <c r="K13" s="1509">
        <v>0</v>
      </c>
      <c r="L13" s="1510">
        <f>K13+J13-G13+I13</f>
        <v>0</v>
      </c>
    </row>
    <row r="14" spans="1:12" ht="12.75">
      <c r="A14" s="1511" t="s">
        <v>1441</v>
      </c>
      <c r="B14" s="1508">
        <v>1613</v>
      </c>
      <c r="C14" s="1508">
        <v>462393</v>
      </c>
      <c r="D14" s="1509">
        <v>1123</v>
      </c>
      <c r="E14" s="1508">
        <v>321927</v>
      </c>
      <c r="F14" s="1508">
        <v>2717</v>
      </c>
      <c r="G14" s="1508">
        <v>778873</v>
      </c>
      <c r="H14" s="1508">
        <f t="shared" si="0"/>
        <v>-19</v>
      </c>
      <c r="I14" s="1510">
        <f t="shared" si="0"/>
        <v>-5447</v>
      </c>
      <c r="J14" s="1508">
        <v>778873</v>
      </c>
      <c r="K14" s="1509">
        <v>0</v>
      </c>
      <c r="L14" s="1510">
        <f>K14+J14-G14+I14</f>
        <v>-5447</v>
      </c>
    </row>
    <row r="15" spans="1:12" ht="12.75">
      <c r="A15" s="1511" t="s">
        <v>1442</v>
      </c>
      <c r="B15" s="1508">
        <v>1704</v>
      </c>
      <c r="C15" s="1508">
        <v>244240</v>
      </c>
      <c r="D15" s="1509">
        <v>1071</v>
      </c>
      <c r="E15" s="1508">
        <v>153510</v>
      </c>
      <c r="F15" s="1508">
        <v>2702</v>
      </c>
      <c r="G15" s="1508">
        <v>387287</v>
      </c>
      <c r="H15" s="1508">
        <f t="shared" si="0"/>
        <v>-73</v>
      </c>
      <c r="I15" s="1510">
        <f t="shared" si="0"/>
        <v>-10463</v>
      </c>
      <c r="J15" s="1508">
        <v>387287</v>
      </c>
      <c r="K15" s="1509">
        <v>0</v>
      </c>
      <c r="L15" s="1510">
        <f>K15+J15-G15+I15</f>
        <v>-10463</v>
      </c>
    </row>
    <row r="16" spans="1:12" ht="12.75">
      <c r="A16" s="1511" t="s">
        <v>551</v>
      </c>
      <c r="B16" s="1508">
        <v>16</v>
      </c>
      <c r="C16" s="1508">
        <v>150400</v>
      </c>
      <c r="D16" s="1509"/>
      <c r="E16" s="1508"/>
      <c r="F16" s="1508">
        <v>16</v>
      </c>
      <c r="G16" s="1508">
        <v>150400</v>
      </c>
      <c r="H16" s="1508">
        <f t="shared" si="0"/>
        <v>0</v>
      </c>
      <c r="I16" s="1510">
        <f t="shared" si="0"/>
        <v>0</v>
      </c>
      <c r="J16" s="1508">
        <v>150400</v>
      </c>
      <c r="K16" s="1509"/>
      <c r="L16" s="1510">
        <f>K16+J16-G16</f>
        <v>0</v>
      </c>
    </row>
    <row r="17" spans="1:12" ht="15">
      <c r="A17" s="1511" t="s">
        <v>552</v>
      </c>
      <c r="B17" s="1508">
        <v>88287</v>
      </c>
      <c r="C17" s="1512">
        <v>278140705</v>
      </c>
      <c r="D17" s="1513"/>
      <c r="E17" s="1514"/>
      <c r="F17" s="1514">
        <v>88287</v>
      </c>
      <c r="G17" s="1512">
        <v>278140705</v>
      </c>
      <c r="H17" s="1514">
        <f t="shared" si="0"/>
        <v>0</v>
      </c>
      <c r="I17" s="1512">
        <f t="shared" si="0"/>
        <v>0</v>
      </c>
      <c r="J17" s="1512">
        <v>230361075</v>
      </c>
      <c r="K17" s="1523">
        <v>47779630</v>
      </c>
      <c r="L17" s="1512">
        <f>K17+J17-G17</f>
        <v>0</v>
      </c>
    </row>
    <row r="18" spans="1:12" ht="12.75">
      <c r="A18" s="1515" t="s">
        <v>488</v>
      </c>
      <c r="B18" s="1516">
        <f aca="true" t="shared" si="1" ref="B18:L18">SUM(B10:B17)</f>
        <v>92233</v>
      </c>
      <c r="C18" s="1517">
        <f t="shared" si="1"/>
        <v>290259938</v>
      </c>
      <c r="D18" s="1518">
        <f t="shared" si="1"/>
        <v>2194</v>
      </c>
      <c r="E18" s="1519">
        <f t="shared" si="1"/>
        <v>475437</v>
      </c>
      <c r="F18" s="1519">
        <f t="shared" si="1"/>
        <v>94327</v>
      </c>
      <c r="G18" s="1517">
        <f t="shared" si="1"/>
        <v>290688265</v>
      </c>
      <c r="H18" s="1519">
        <f t="shared" si="1"/>
        <v>-100</v>
      </c>
      <c r="I18" s="1519">
        <f t="shared" si="1"/>
        <v>-47110</v>
      </c>
      <c r="J18" s="1520">
        <f t="shared" si="1"/>
        <v>242908635</v>
      </c>
      <c r="K18" s="1524">
        <f t="shared" si="1"/>
        <v>47779630</v>
      </c>
      <c r="L18" s="1517">
        <f t="shared" si="1"/>
        <v>-47110</v>
      </c>
    </row>
  </sheetData>
  <sheetProtection/>
  <mergeCells count="10">
    <mergeCell ref="J1:L1"/>
    <mergeCell ref="A3:L3"/>
    <mergeCell ref="J7:L7"/>
    <mergeCell ref="A8:A9"/>
    <mergeCell ref="B8:C8"/>
    <mergeCell ref="D8:E8"/>
    <mergeCell ref="F8:G8"/>
    <mergeCell ref="H8:I8"/>
    <mergeCell ref="J8:K8"/>
    <mergeCell ref="L8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34" sqref="A1:E34"/>
    </sheetView>
  </sheetViews>
  <sheetFormatPr defaultColWidth="9.140625" defaultRowHeight="12.75"/>
  <cols>
    <col min="1" max="1" width="32.7109375" style="0" customWidth="1"/>
    <col min="2" max="2" width="13.8515625" style="0" customWidth="1"/>
    <col min="3" max="3" width="12.7109375" style="0" customWidth="1"/>
    <col min="4" max="4" width="11.8515625" style="0" customWidth="1"/>
    <col min="5" max="5" width="14.28125" style="0" customWidth="1"/>
  </cols>
  <sheetData>
    <row r="1" spans="3:5" ht="12.75">
      <c r="C1" s="2228" t="s">
        <v>553</v>
      </c>
      <c r="D1" s="2228"/>
      <c r="E1" s="2228"/>
    </row>
    <row r="3" spans="1:5" ht="12.75">
      <c r="A3" s="2228" t="s">
        <v>1033</v>
      </c>
      <c r="B3" s="2228"/>
      <c r="C3" s="2228"/>
      <c r="D3" s="2228"/>
      <c r="E3" s="2228"/>
    </row>
    <row r="4" spans="1:5" ht="12.75">
      <c r="A4" s="2228" t="s">
        <v>554</v>
      </c>
      <c r="B4" s="2228"/>
      <c r="C4" s="2228"/>
      <c r="D4" s="2228"/>
      <c r="E4" s="2228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2228" t="s">
        <v>504</v>
      </c>
      <c r="D6" s="2228"/>
      <c r="E6" s="2228"/>
    </row>
    <row r="7" spans="1:5" ht="38.25">
      <c r="A7" s="1425"/>
      <c r="B7" s="1426" t="s">
        <v>555</v>
      </c>
      <c r="C7" s="1426" t="s">
        <v>556</v>
      </c>
      <c r="D7" s="1426" t="s">
        <v>557</v>
      </c>
      <c r="E7" s="1427" t="s">
        <v>381</v>
      </c>
    </row>
    <row r="8" spans="1:5" ht="12.75">
      <c r="A8" s="1428"/>
      <c r="B8" s="1421"/>
      <c r="C8" s="1421"/>
      <c r="D8" s="1421"/>
      <c r="E8" s="1421"/>
    </row>
    <row r="9" spans="1:5" ht="12.75">
      <c r="A9" s="1536" t="s">
        <v>1455</v>
      </c>
      <c r="B9" s="1422">
        <v>15786</v>
      </c>
      <c r="C9" s="1422">
        <v>1070</v>
      </c>
      <c r="D9" s="1422">
        <v>3352850</v>
      </c>
      <c r="E9" s="1422">
        <f>SUM(B9:D9)</f>
        <v>3369706</v>
      </c>
    </row>
    <row r="10" spans="1:5" ht="12.75">
      <c r="A10" s="1429" t="s">
        <v>558</v>
      </c>
      <c r="B10" s="1430">
        <v>570</v>
      </c>
      <c r="C10" s="1430">
        <v>436</v>
      </c>
      <c r="D10" s="1430">
        <v>-188442</v>
      </c>
      <c r="E10" s="1431">
        <f>SUM(B10:D10)</f>
        <v>-187436</v>
      </c>
    </row>
    <row r="11" spans="1:5" ht="12.75">
      <c r="A11" s="1432" t="s">
        <v>559</v>
      </c>
      <c r="B11" s="1423"/>
      <c r="C11" s="1423"/>
      <c r="D11" s="1423">
        <v>-734780</v>
      </c>
      <c r="E11" s="1431">
        <f>SUM(B11:D11)</f>
        <v>-734780</v>
      </c>
    </row>
    <row r="12" spans="1:5" ht="12.75">
      <c r="A12" s="1425" t="s">
        <v>560</v>
      </c>
      <c r="B12" s="1424">
        <f>SUM(B9:B11)</f>
        <v>16356</v>
      </c>
      <c r="C12" s="1424">
        <f>SUM(C9:C11)</f>
        <v>1506</v>
      </c>
      <c r="D12" s="1424">
        <f>SUM(D9:D11)</f>
        <v>2429628</v>
      </c>
      <c r="E12" s="1424">
        <f>E9+E10+E11</f>
        <v>2447490</v>
      </c>
    </row>
    <row r="13" spans="1:5" ht="12.75">
      <c r="A13" s="1433" t="s">
        <v>561</v>
      </c>
      <c r="B13" s="1423"/>
      <c r="C13" s="1423"/>
      <c r="D13" s="1423"/>
      <c r="E13" s="1431">
        <f>SUM(B13:D13)</f>
        <v>0</v>
      </c>
    </row>
    <row r="14" spans="1:5" ht="12.75">
      <c r="A14" s="1433" t="s">
        <v>562</v>
      </c>
      <c r="B14" s="1423"/>
      <c r="C14" s="1423"/>
      <c r="D14" s="1423">
        <v>7011</v>
      </c>
      <c r="E14" s="1431">
        <f>SUM(B14:D14)</f>
        <v>7011</v>
      </c>
    </row>
    <row r="15" spans="1:5" ht="12.75">
      <c r="A15" s="1433" t="s">
        <v>563</v>
      </c>
      <c r="B15" s="1423"/>
      <c r="C15" s="1423">
        <v>47780</v>
      </c>
      <c r="D15" s="1423"/>
      <c r="E15" s="1431">
        <f>SUM(B15:D15)</f>
        <v>47780</v>
      </c>
    </row>
    <row r="16" spans="1:5" ht="12.75">
      <c r="A16" s="1425" t="s">
        <v>564</v>
      </c>
      <c r="B16" s="1424">
        <f>SUM(B12:B15)</f>
        <v>16356</v>
      </c>
      <c r="C16" s="1424">
        <f>SUM(C12:C15)</f>
        <v>49286</v>
      </c>
      <c r="D16" s="1424">
        <f>SUM(D12:D15)</f>
        <v>2436639</v>
      </c>
      <c r="E16" s="1424">
        <f>E12+E13+E14+E15</f>
        <v>2502281</v>
      </c>
    </row>
    <row r="17" spans="1:5" ht="12.75">
      <c r="A17" s="1433" t="s">
        <v>565</v>
      </c>
      <c r="B17" s="1423"/>
      <c r="C17" s="1423"/>
      <c r="D17" s="1423"/>
      <c r="E17" s="1431">
        <f>SUM(B17:D17)</f>
        <v>0</v>
      </c>
    </row>
    <row r="18" spans="1:5" ht="12.75">
      <c r="A18" s="1433" t="s">
        <v>566</v>
      </c>
      <c r="B18" s="1423"/>
      <c r="C18" s="1423"/>
      <c r="D18" s="1423">
        <v>-47780</v>
      </c>
      <c r="E18" s="1431">
        <f>SUM(B18:D18)</f>
        <v>-47780</v>
      </c>
    </row>
    <row r="19" spans="1:5" ht="12.75">
      <c r="A19" s="1433" t="s">
        <v>567</v>
      </c>
      <c r="B19" s="1423"/>
      <c r="C19" s="1423"/>
      <c r="D19" s="1423">
        <v>-20335</v>
      </c>
      <c r="E19" s="1431">
        <f>SUM(B19:D19)</f>
        <v>-20335</v>
      </c>
    </row>
    <row r="20" spans="1:5" ht="13.5" thickBot="1">
      <c r="A20" s="1434" t="s">
        <v>568</v>
      </c>
      <c r="B20" s="1435">
        <f>B16+B17+B18+B19</f>
        <v>16356</v>
      </c>
      <c r="C20" s="1435">
        <f>C16+C17+C18+C19</f>
        <v>49286</v>
      </c>
      <c r="D20" s="1435">
        <f>D16+D17+D18+D19</f>
        <v>2368524</v>
      </c>
      <c r="E20" s="1435">
        <f>E16+E17+E18+E19</f>
        <v>2434166</v>
      </c>
    </row>
    <row r="21" spans="1:5" ht="12.75">
      <c r="A21" s="214"/>
      <c r="B21" s="142"/>
      <c r="C21" s="142"/>
      <c r="D21" s="142"/>
      <c r="E21" s="142"/>
    </row>
    <row r="22" spans="1:5" ht="12.75">
      <c r="A22" s="1436" t="s">
        <v>569</v>
      </c>
      <c r="B22" s="1423"/>
      <c r="C22" s="1423"/>
      <c r="D22" s="1423"/>
      <c r="E22" s="1430"/>
    </row>
    <row r="23" spans="1:5" ht="12.75">
      <c r="A23" s="1433" t="s">
        <v>570</v>
      </c>
      <c r="B23" s="1423">
        <v>4028</v>
      </c>
      <c r="C23" s="1423">
        <v>12500</v>
      </c>
      <c r="D23" s="1423">
        <v>21206</v>
      </c>
      <c r="E23" s="1437">
        <f aca="true" t="shared" si="0" ref="E23:E31">SUM(B23:D23)</f>
        <v>37734</v>
      </c>
    </row>
    <row r="24" spans="1:5" ht="12.75">
      <c r="A24" s="1433" t="s">
        <v>571</v>
      </c>
      <c r="B24" s="1423">
        <v>434</v>
      </c>
      <c r="C24" s="1423">
        <v>3219</v>
      </c>
      <c r="D24" s="1423">
        <v>5718</v>
      </c>
      <c r="E24" s="1437">
        <f t="shared" si="0"/>
        <v>9371</v>
      </c>
    </row>
    <row r="25" spans="1:5" ht="12.75">
      <c r="A25" s="1433" t="s">
        <v>829</v>
      </c>
      <c r="B25" s="1423">
        <v>11316</v>
      </c>
      <c r="C25" s="1423">
        <v>23367</v>
      </c>
      <c r="D25" s="1423">
        <v>31769</v>
      </c>
      <c r="E25" s="1437">
        <f t="shared" si="0"/>
        <v>66452</v>
      </c>
    </row>
    <row r="26" spans="1:5" ht="12.75">
      <c r="A26" s="1433" t="s">
        <v>572</v>
      </c>
      <c r="B26" s="1423"/>
      <c r="C26" s="1423"/>
      <c r="D26" s="1423"/>
      <c r="E26" s="1437">
        <f t="shared" si="0"/>
        <v>0</v>
      </c>
    </row>
    <row r="27" spans="1:5" ht="12.75">
      <c r="A27" s="1425" t="s">
        <v>573</v>
      </c>
      <c r="B27" s="1424">
        <f>SUM(B23:B26)</f>
        <v>15778</v>
      </c>
      <c r="C27" s="1424">
        <f>SUM(C23:C26)</f>
        <v>39086</v>
      </c>
      <c r="D27" s="1424">
        <f>SUM(D23:D26)</f>
        <v>58693</v>
      </c>
      <c r="E27" s="1437">
        <f t="shared" si="0"/>
        <v>113557</v>
      </c>
    </row>
    <row r="28" spans="1:5" ht="12.75">
      <c r="A28" s="1433" t="s">
        <v>923</v>
      </c>
      <c r="B28" s="1423">
        <v>182</v>
      </c>
      <c r="C28" s="1423"/>
      <c r="D28" s="1423"/>
      <c r="E28" s="1437">
        <f t="shared" si="0"/>
        <v>182</v>
      </c>
    </row>
    <row r="29" spans="1:5" ht="12.75">
      <c r="A29" s="1433" t="s">
        <v>922</v>
      </c>
      <c r="B29" s="1423">
        <v>396</v>
      </c>
      <c r="C29" s="1423">
        <v>10200</v>
      </c>
      <c r="D29" s="1423">
        <v>2309831</v>
      </c>
      <c r="E29" s="1437">
        <f t="shared" si="0"/>
        <v>2320427</v>
      </c>
    </row>
    <row r="30" spans="1:5" ht="12.75">
      <c r="A30" s="1425" t="s">
        <v>574</v>
      </c>
      <c r="B30" s="1424">
        <f>SUM(B28:B29)</f>
        <v>578</v>
      </c>
      <c r="C30" s="1424">
        <f>SUM(C28:C29)</f>
        <v>10200</v>
      </c>
      <c r="D30" s="1424">
        <f>SUM(D28:D29)</f>
        <v>2309831</v>
      </c>
      <c r="E30" s="1437">
        <f t="shared" si="0"/>
        <v>2320609</v>
      </c>
    </row>
    <row r="31" spans="1:5" ht="12.75">
      <c r="A31" s="1425" t="s">
        <v>575</v>
      </c>
      <c r="B31" s="1424">
        <f>B30+B27</f>
        <v>16356</v>
      </c>
      <c r="C31" s="1424">
        <f>C30+C27</f>
        <v>49286</v>
      </c>
      <c r="D31" s="1424">
        <f>D30+D27</f>
        <v>2368524</v>
      </c>
      <c r="E31" s="1438">
        <f t="shared" si="0"/>
        <v>2434166</v>
      </c>
    </row>
    <row r="34" spans="1:5" ht="39.75" customHeight="1">
      <c r="A34" s="2236" t="s">
        <v>1511</v>
      </c>
      <c r="B34" s="2237"/>
      <c r="C34" s="2237"/>
      <c r="D34" s="2237"/>
      <c r="E34" s="2237"/>
    </row>
  </sheetData>
  <sheetProtection/>
  <mergeCells count="5">
    <mergeCell ref="A34:E34"/>
    <mergeCell ref="C1:E1"/>
    <mergeCell ref="A3:E3"/>
    <mergeCell ref="A4:E4"/>
    <mergeCell ref="C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18"/>
  <sheetViews>
    <sheetView zoomScalePageLayoutView="0" workbookViewId="0" topLeftCell="A155">
      <selection activeCell="A216" sqref="A164:F216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39.57421875" style="0" customWidth="1"/>
    <col min="4" max="4" width="14.421875" style="0" customWidth="1"/>
    <col min="5" max="5" width="14.00390625" style="0" customWidth="1"/>
  </cols>
  <sheetData>
    <row r="1" spans="1:6" s="56" customFormat="1" ht="12.75">
      <c r="A1" s="2268" t="s">
        <v>576</v>
      </c>
      <c r="B1" s="2268"/>
      <c r="C1" s="2268"/>
      <c r="D1" s="2268"/>
      <c r="E1" s="2268"/>
      <c r="F1"/>
    </row>
    <row r="2" spans="1:5" ht="15.75">
      <c r="A2" s="2171" t="s">
        <v>1034</v>
      </c>
      <c r="B2" s="2171"/>
      <c r="C2" s="2171"/>
      <c r="D2" s="2171"/>
      <c r="E2" s="2171"/>
    </row>
    <row r="3" spans="1:5" ht="9" customHeight="1">
      <c r="A3" s="99"/>
      <c r="B3" s="62"/>
      <c r="C3" s="62"/>
      <c r="D3" s="62"/>
      <c r="E3" s="62"/>
    </row>
    <row r="4" spans="1:5" ht="12.75">
      <c r="A4" s="2097" t="s">
        <v>577</v>
      </c>
      <c r="B4" s="2097"/>
      <c r="C4" s="2097"/>
      <c r="D4" s="2097"/>
      <c r="E4" s="2097"/>
    </row>
    <row r="5" ht="13.5" thickBot="1">
      <c r="E5" s="98" t="s">
        <v>578</v>
      </c>
    </row>
    <row r="6" spans="1:5" ht="13.5" thickBot="1">
      <c r="A6" s="2269" t="s">
        <v>579</v>
      </c>
      <c r="B6" s="2270"/>
      <c r="C6" s="2270"/>
      <c r="D6" s="1439" t="s">
        <v>580</v>
      </c>
      <c r="E6" s="1440" t="s">
        <v>581</v>
      </c>
    </row>
    <row r="7" spans="1:5" ht="15.75" customHeight="1" thickBot="1">
      <c r="A7" s="1881" t="s">
        <v>582</v>
      </c>
      <c r="B7" s="2271" t="s">
        <v>583</v>
      </c>
      <c r="C7" s="2272"/>
      <c r="D7" s="1882">
        <f>SUM(D8+D15+D48+D91)</f>
        <v>11500695</v>
      </c>
      <c r="E7" s="1883">
        <f>SUM(E8+E15+E48+E91)</f>
        <v>11508581</v>
      </c>
    </row>
    <row r="8" spans="1:5" ht="14.25" customHeight="1" thickBot="1">
      <c r="A8" s="1884"/>
      <c r="B8" s="1885" t="s">
        <v>584</v>
      </c>
      <c r="C8" s="1886" t="s">
        <v>585</v>
      </c>
      <c r="D8" s="1887">
        <f>D10+D14</f>
        <v>24741</v>
      </c>
      <c r="E8" s="1888">
        <f>E10+E14</f>
        <v>18513</v>
      </c>
    </row>
    <row r="9" spans="1:5" ht="12.75">
      <c r="A9" s="1884"/>
      <c r="B9" s="1889"/>
      <c r="C9" s="1890" t="s">
        <v>379</v>
      </c>
      <c r="D9" s="1891"/>
      <c r="E9" s="1892"/>
    </row>
    <row r="10" spans="1:5" ht="12.75">
      <c r="A10" s="1884"/>
      <c r="B10" s="1893"/>
      <c r="C10" s="1894" t="s">
        <v>1459</v>
      </c>
      <c r="D10" s="1895">
        <f>D12+D13</f>
        <v>24580</v>
      </c>
      <c r="E10" s="1895">
        <f>E12+E13</f>
        <v>18442</v>
      </c>
    </row>
    <row r="11" spans="1:5" ht="12.75">
      <c r="A11" s="1884"/>
      <c r="B11" s="1893"/>
      <c r="C11" s="1894" t="s">
        <v>586</v>
      </c>
      <c r="D11" s="1895"/>
      <c r="E11" s="1896"/>
    </row>
    <row r="12" spans="1:5" ht="12.75">
      <c r="A12" s="1884"/>
      <c r="B12" s="1893"/>
      <c r="C12" s="1897" t="s">
        <v>587</v>
      </c>
      <c r="D12" s="1895"/>
      <c r="E12" s="1896"/>
    </row>
    <row r="13" spans="1:5" ht="12.75">
      <c r="A13" s="1884"/>
      <c r="B13" s="1893"/>
      <c r="C13" s="1894" t="s">
        <v>1457</v>
      </c>
      <c r="D13" s="1895">
        <v>24580</v>
      </c>
      <c r="E13" s="1896">
        <v>18442</v>
      </c>
    </row>
    <row r="14" spans="1:5" ht="13.5" thickBot="1">
      <c r="A14" s="1898"/>
      <c r="B14" s="1899"/>
      <c r="C14" s="1909" t="s">
        <v>588</v>
      </c>
      <c r="D14" s="1900">
        <v>161</v>
      </c>
      <c r="E14" s="1901">
        <v>71</v>
      </c>
    </row>
    <row r="15" spans="1:5" ht="13.5" thickBot="1">
      <c r="A15" s="1902"/>
      <c r="B15" s="1885" t="s">
        <v>589</v>
      </c>
      <c r="C15" s="1886" t="s">
        <v>590</v>
      </c>
      <c r="D15" s="1903">
        <f>SUM(D16+D23+D30+D37+D44+D45+D46+D47)</f>
        <v>7901107</v>
      </c>
      <c r="E15" s="1888">
        <f>SUM(E16+E23+E30+E37+E44+E45+E46+E47)</f>
        <v>7736566</v>
      </c>
    </row>
    <row r="16" spans="1:6" ht="12.75">
      <c r="A16" s="1904"/>
      <c r="B16" s="1889"/>
      <c r="C16" s="1905" t="s">
        <v>591</v>
      </c>
      <c r="D16" s="1906">
        <f>SUM(D18+D22)</f>
        <v>7502576</v>
      </c>
      <c r="E16" s="1984">
        <f>SUM(E18+E22)</f>
        <v>7100660</v>
      </c>
      <c r="F16" s="1880"/>
    </row>
    <row r="17" spans="1:6" ht="12.75">
      <c r="A17" s="1884"/>
      <c r="B17" s="1893"/>
      <c r="C17" s="1894" t="s">
        <v>592</v>
      </c>
      <c r="D17" s="1895"/>
      <c r="E17" s="1896"/>
      <c r="F17" s="1569"/>
    </row>
    <row r="18" spans="1:6" ht="12.75">
      <c r="A18" s="1884"/>
      <c r="B18" s="1893"/>
      <c r="C18" s="1894" t="s">
        <v>1460</v>
      </c>
      <c r="D18" s="1895">
        <f>D20+D21</f>
        <v>6868482</v>
      </c>
      <c r="E18" s="1895">
        <v>6482185</v>
      </c>
      <c r="F18" s="1569"/>
    </row>
    <row r="19" spans="1:6" ht="12.75">
      <c r="A19" s="1884"/>
      <c r="B19" s="1893"/>
      <c r="C19" s="1894" t="s">
        <v>593</v>
      </c>
      <c r="D19" s="1895"/>
      <c r="E19" s="1896"/>
      <c r="F19" s="1569"/>
    </row>
    <row r="20" spans="1:6" ht="12.75">
      <c r="A20" s="1884"/>
      <c r="B20" s="1893"/>
      <c r="C20" s="1897" t="s">
        <v>594</v>
      </c>
      <c r="D20" s="1895">
        <v>5005455</v>
      </c>
      <c r="E20" s="1896">
        <v>4903728</v>
      </c>
      <c r="F20" s="1569"/>
    </row>
    <row r="21" spans="1:6" ht="12.75">
      <c r="A21" s="1884"/>
      <c r="B21" s="1893"/>
      <c r="C21" s="1894" t="s">
        <v>1458</v>
      </c>
      <c r="D21" s="1895">
        <v>1863027</v>
      </c>
      <c r="E21" s="1896">
        <v>1578457</v>
      </c>
      <c r="F21" s="1569"/>
    </row>
    <row r="22" spans="1:6" ht="13.5" thickBot="1">
      <c r="A22" s="1898"/>
      <c r="B22" s="1899"/>
      <c r="C22" s="1909" t="s">
        <v>595</v>
      </c>
      <c r="D22" s="1900">
        <v>634094</v>
      </c>
      <c r="E22" s="1901">
        <v>618475</v>
      </c>
      <c r="F22" s="1569"/>
    </row>
    <row r="23" spans="1:6" ht="13.5" thickBot="1">
      <c r="A23" s="1902"/>
      <c r="B23" s="1885"/>
      <c r="C23" s="1886" t="s">
        <v>596</v>
      </c>
      <c r="D23" s="1903">
        <f>D25+D29</f>
        <v>251132</v>
      </c>
      <c r="E23" s="1888">
        <f>E25+E29</f>
        <v>213360</v>
      </c>
      <c r="F23" s="1880"/>
    </row>
    <row r="24" spans="1:6" ht="12.75">
      <c r="A24" s="1904"/>
      <c r="B24" s="1889"/>
      <c r="C24" s="1890" t="s">
        <v>592</v>
      </c>
      <c r="D24" s="1891"/>
      <c r="E24" s="1892"/>
      <c r="F24" s="1569"/>
    </row>
    <row r="25" spans="1:6" ht="12.75">
      <c r="A25" s="1884"/>
      <c r="B25" s="1893"/>
      <c r="C25" s="1894" t="s">
        <v>1460</v>
      </c>
      <c r="D25" s="1895">
        <f>D27+D28</f>
        <v>223044</v>
      </c>
      <c r="E25" s="1895">
        <f>E27+E28</f>
        <v>190875</v>
      </c>
      <c r="F25" s="1569"/>
    </row>
    <row r="26" spans="1:6" ht="12.75">
      <c r="A26" s="1884"/>
      <c r="B26" s="1893"/>
      <c r="C26" s="1894" t="s">
        <v>593</v>
      </c>
      <c r="D26" s="1895"/>
      <c r="E26" s="1896"/>
      <c r="F26" s="1569"/>
    </row>
    <row r="27" spans="1:6" ht="12.75">
      <c r="A27" s="1884"/>
      <c r="B27" s="1893"/>
      <c r="C27" s="1897" t="s">
        <v>594</v>
      </c>
      <c r="D27" s="1895"/>
      <c r="E27" s="1896"/>
      <c r="F27" s="1569"/>
    </row>
    <row r="28" spans="1:6" ht="12.75">
      <c r="A28" s="1884"/>
      <c r="B28" s="1893"/>
      <c r="C28" s="1894" t="s">
        <v>1458</v>
      </c>
      <c r="D28" s="1895">
        <v>223044</v>
      </c>
      <c r="E28" s="1896">
        <v>190875</v>
      </c>
      <c r="F28" s="1569"/>
    </row>
    <row r="29" spans="1:6" ht="13.5" thickBot="1">
      <c r="A29" s="1898"/>
      <c r="B29" s="1899"/>
      <c r="C29" s="1909" t="s">
        <v>595</v>
      </c>
      <c r="D29" s="1900">
        <v>28088</v>
      </c>
      <c r="E29" s="1901">
        <v>22485</v>
      </c>
      <c r="F29" s="1569"/>
    </row>
    <row r="30" spans="1:6" ht="13.5" thickBot="1">
      <c r="A30" s="1902"/>
      <c r="B30" s="1885"/>
      <c r="C30" s="1886" t="s">
        <v>597</v>
      </c>
      <c r="D30" s="1903">
        <f>D32+D36</f>
        <v>28845</v>
      </c>
      <c r="E30" s="1888">
        <f>E32+E36</f>
        <v>28605</v>
      </c>
      <c r="F30" s="1569"/>
    </row>
    <row r="31" spans="1:5" ht="12.75">
      <c r="A31" s="1904"/>
      <c r="B31" s="1889"/>
      <c r="C31" s="1890" t="s">
        <v>592</v>
      </c>
      <c r="D31" s="1891"/>
      <c r="E31" s="1892"/>
    </row>
    <row r="32" spans="1:5" ht="12.75">
      <c r="A32" s="1884"/>
      <c r="B32" s="1893"/>
      <c r="C32" s="1894" t="s">
        <v>1460</v>
      </c>
      <c r="D32" s="1895">
        <f>D34+D35</f>
        <v>27941</v>
      </c>
      <c r="E32" s="1895">
        <f>E34+E35</f>
        <v>16456</v>
      </c>
    </row>
    <row r="33" spans="1:5" ht="12.75">
      <c r="A33" s="1884"/>
      <c r="B33" s="1893"/>
      <c r="C33" s="1894" t="s">
        <v>593</v>
      </c>
      <c r="D33" s="1895"/>
      <c r="E33" s="1896"/>
    </row>
    <row r="34" spans="1:5" ht="12.75">
      <c r="A34" s="1884"/>
      <c r="B34" s="1893"/>
      <c r="C34" s="1897" t="s">
        <v>594</v>
      </c>
      <c r="D34" s="1895"/>
      <c r="E34" s="1896"/>
    </row>
    <row r="35" spans="1:5" ht="12.75">
      <c r="A35" s="1884"/>
      <c r="B35" s="1893"/>
      <c r="C35" s="1894" t="s">
        <v>1458</v>
      </c>
      <c r="D35" s="1895">
        <v>27941</v>
      </c>
      <c r="E35" s="1896">
        <v>16456</v>
      </c>
    </row>
    <row r="36" spans="1:5" ht="13.5" thickBot="1">
      <c r="A36" s="1898"/>
      <c r="B36" s="1899"/>
      <c r="C36" s="1909" t="s">
        <v>595</v>
      </c>
      <c r="D36" s="1907">
        <v>904</v>
      </c>
      <c r="E36" s="1901">
        <v>12149</v>
      </c>
    </row>
    <row r="37" spans="1:5" ht="13.5" thickBot="1">
      <c r="A37" s="1902"/>
      <c r="B37" s="1885"/>
      <c r="C37" s="1886" t="s">
        <v>598</v>
      </c>
      <c r="D37" s="592"/>
      <c r="E37" s="1908"/>
    </row>
    <row r="38" spans="1:5" ht="12.75">
      <c r="A38" s="1904"/>
      <c r="B38" s="1889"/>
      <c r="C38" s="1890" t="s">
        <v>592</v>
      </c>
      <c r="D38" s="1891"/>
      <c r="E38" s="1892"/>
    </row>
    <row r="39" spans="1:5" ht="12.75">
      <c r="A39" s="1884"/>
      <c r="B39" s="1893"/>
      <c r="C39" s="1894" t="s">
        <v>1460</v>
      </c>
      <c r="D39" s="1895"/>
      <c r="E39" s="1896"/>
    </row>
    <row r="40" spans="1:5" ht="12.75">
      <c r="A40" s="1884"/>
      <c r="B40" s="1893"/>
      <c r="C40" s="1894" t="s">
        <v>593</v>
      </c>
      <c r="D40" s="1895"/>
      <c r="E40" s="1896"/>
    </row>
    <row r="41" spans="1:5" ht="12.75">
      <c r="A41" s="1884"/>
      <c r="B41" s="1893"/>
      <c r="C41" s="1897" t="s">
        <v>594</v>
      </c>
      <c r="D41" s="1895"/>
      <c r="E41" s="1896"/>
    </row>
    <row r="42" spans="1:5" ht="12.75">
      <c r="A42" s="1884"/>
      <c r="B42" s="1893"/>
      <c r="C42" s="1894" t="s">
        <v>1458</v>
      </c>
      <c r="D42" s="1895"/>
      <c r="E42" s="1896"/>
    </row>
    <row r="43" spans="1:5" ht="13.5" customHeight="1">
      <c r="A43" s="1884"/>
      <c r="B43" s="1893"/>
      <c r="C43" s="1894" t="s">
        <v>595</v>
      </c>
      <c r="D43" s="1895"/>
      <c r="E43" s="1896"/>
    </row>
    <row r="44" spans="1:6" ht="12.75">
      <c r="A44" s="1884"/>
      <c r="B44" s="1893"/>
      <c r="C44" s="1894" t="s">
        <v>599</v>
      </c>
      <c r="D44" s="1895">
        <v>118554</v>
      </c>
      <c r="E44" s="1896">
        <v>393941</v>
      </c>
      <c r="F44" s="1880"/>
    </row>
    <row r="45" spans="1:6" ht="12.75">
      <c r="A45" s="1884"/>
      <c r="B45" s="1893"/>
      <c r="C45" s="1894" t="s">
        <v>600</v>
      </c>
      <c r="D45" s="1895"/>
      <c r="E45" s="1896"/>
      <c r="F45" s="1569"/>
    </row>
    <row r="46" spans="1:6" ht="12.75">
      <c r="A46" s="1884"/>
      <c r="B46" s="1893"/>
      <c r="C46" s="1894" t="s">
        <v>601</v>
      </c>
      <c r="D46" s="1895"/>
      <c r="E46" s="1896"/>
      <c r="F46" s="1569"/>
    </row>
    <row r="47" spans="1:6" ht="13.5" thickBot="1">
      <c r="A47" s="1898"/>
      <c r="B47" s="1899"/>
      <c r="C47" s="1909" t="s">
        <v>602</v>
      </c>
      <c r="D47" s="1907"/>
      <c r="E47" s="1901"/>
      <c r="F47" s="1569"/>
    </row>
    <row r="48" spans="1:6" ht="13.5" thickBot="1">
      <c r="A48" s="1902"/>
      <c r="B48" s="1885" t="s">
        <v>603</v>
      </c>
      <c r="C48" s="1886" t="s">
        <v>604</v>
      </c>
      <c r="D48" s="1910">
        <f>D49+D61+D68+D75</f>
        <v>169167</v>
      </c>
      <c r="E48" s="1888">
        <f>E49+E61+E68+E75</f>
        <v>171487</v>
      </c>
      <c r="F48" s="1569"/>
    </row>
    <row r="49" spans="1:6" ht="13.5" thickBot="1">
      <c r="A49" s="1902"/>
      <c r="B49" s="1885"/>
      <c r="C49" s="1886" t="s">
        <v>605</v>
      </c>
      <c r="D49" s="1887">
        <f>D51+D55</f>
        <v>92252</v>
      </c>
      <c r="E49" s="1888">
        <f>E51+E55</f>
        <v>92760</v>
      </c>
      <c r="F49" s="1880"/>
    </row>
    <row r="50" spans="1:5" ht="12.75">
      <c r="A50" s="1904"/>
      <c r="B50" s="1889"/>
      <c r="C50" s="1911" t="s">
        <v>592</v>
      </c>
      <c r="D50" s="1891"/>
      <c r="E50" s="1892"/>
    </row>
    <row r="51" spans="1:5" ht="12.75">
      <c r="A51" s="1884"/>
      <c r="B51" s="1893"/>
      <c r="C51" s="1912" t="s">
        <v>1460</v>
      </c>
      <c r="D51" s="1895">
        <f>D53+D54</f>
        <v>0</v>
      </c>
      <c r="E51" s="1895">
        <v>150</v>
      </c>
    </row>
    <row r="52" spans="1:5" ht="12.75">
      <c r="A52" s="1884"/>
      <c r="B52" s="1893"/>
      <c r="C52" s="1912" t="s">
        <v>593</v>
      </c>
      <c r="D52" s="1895"/>
      <c r="E52" s="1896"/>
    </row>
    <row r="53" spans="1:5" ht="12.75">
      <c r="A53" s="1884"/>
      <c r="B53" s="1893"/>
      <c r="C53" s="1913" t="s">
        <v>594</v>
      </c>
      <c r="D53" s="1895"/>
      <c r="E53" s="1896"/>
    </row>
    <row r="54" spans="1:5" ht="12.75">
      <c r="A54" s="1884"/>
      <c r="B54" s="1893"/>
      <c r="C54" s="1912" t="s">
        <v>1458</v>
      </c>
      <c r="D54" s="1895"/>
      <c r="E54" s="1896">
        <v>150</v>
      </c>
    </row>
    <row r="55" spans="1:5" ht="13.5" thickBot="1">
      <c r="A55" s="1914"/>
      <c r="B55" s="1915"/>
      <c r="C55" s="1932" t="s">
        <v>595</v>
      </c>
      <c r="D55" s="1907">
        <v>92252</v>
      </c>
      <c r="E55" s="1986">
        <v>92610</v>
      </c>
    </row>
    <row r="56" spans="1:5" ht="12.75">
      <c r="A56" s="617"/>
      <c r="B56" s="617"/>
      <c r="C56" s="1916"/>
      <c r="D56" s="617"/>
      <c r="E56" s="617"/>
    </row>
    <row r="57" spans="1:5" ht="12.75">
      <c r="A57" s="2267" t="s">
        <v>576</v>
      </c>
      <c r="B57" s="2267"/>
      <c r="C57" s="2267"/>
      <c r="D57" s="2267"/>
      <c r="E57" s="2267"/>
    </row>
    <row r="58" spans="1:5" ht="12.75">
      <c r="A58" s="2069">
        <v>2</v>
      </c>
      <c r="B58" s="2069"/>
      <c r="C58" s="2069"/>
      <c r="D58" s="2069"/>
      <c r="E58" s="2069"/>
    </row>
    <row r="59" spans="1:5" ht="15.75" customHeight="1">
      <c r="A59" s="832"/>
      <c r="B59" s="832"/>
      <c r="C59" s="832"/>
      <c r="D59" s="832"/>
      <c r="E59" s="832"/>
    </row>
    <row r="60" spans="1:5" ht="24" customHeight="1" thickBot="1">
      <c r="A60" s="832"/>
      <c r="B60" s="832"/>
      <c r="C60" s="832"/>
      <c r="D60" s="832"/>
      <c r="E60" s="832" t="s">
        <v>578</v>
      </c>
    </row>
    <row r="61" spans="1:5" ht="13.5" thickBot="1">
      <c r="A61" s="1884"/>
      <c r="B61" s="1885"/>
      <c r="C61" s="1886" t="s">
        <v>606</v>
      </c>
      <c r="D61" s="593">
        <f>D63+D67</f>
        <v>58458</v>
      </c>
      <c r="E61" s="1917">
        <f>E63+E67</f>
        <v>58458</v>
      </c>
    </row>
    <row r="62" spans="1:5" ht="12.75">
      <c r="A62" s="1884"/>
      <c r="B62" s="1889"/>
      <c r="C62" s="1911" t="s">
        <v>592</v>
      </c>
      <c r="D62" s="1891"/>
      <c r="E62" s="1892"/>
    </row>
    <row r="63" spans="1:5" ht="12.75">
      <c r="A63" s="1884"/>
      <c r="B63" s="1893"/>
      <c r="C63" s="1912" t="s">
        <v>1460</v>
      </c>
      <c r="D63" s="1895"/>
      <c r="E63" s="1896"/>
    </row>
    <row r="64" spans="1:5" ht="12.75">
      <c r="A64" s="1884"/>
      <c r="B64" s="1893"/>
      <c r="C64" s="1912" t="s">
        <v>593</v>
      </c>
      <c r="D64" s="1895"/>
      <c r="E64" s="1896"/>
    </row>
    <row r="65" spans="1:5" ht="12.75">
      <c r="A65" s="1884"/>
      <c r="B65" s="1893"/>
      <c r="C65" s="1913" t="s">
        <v>594</v>
      </c>
      <c r="D65" s="1895"/>
      <c r="E65" s="1896"/>
    </row>
    <row r="66" spans="1:5" ht="12.75">
      <c r="A66" s="1884"/>
      <c r="B66" s="1893"/>
      <c r="C66" s="1912" t="s">
        <v>1458</v>
      </c>
      <c r="D66" s="1895"/>
      <c r="E66" s="1896"/>
    </row>
    <row r="67" spans="1:5" ht="13.5" thickBot="1">
      <c r="A67" s="1884"/>
      <c r="B67" s="1899"/>
      <c r="C67" s="1932" t="s">
        <v>595</v>
      </c>
      <c r="D67" s="1907">
        <v>58458</v>
      </c>
      <c r="E67" s="1901">
        <v>58458</v>
      </c>
    </row>
    <row r="68" spans="1:5" ht="13.5" thickBot="1">
      <c r="A68" s="1884"/>
      <c r="B68" s="1885"/>
      <c r="C68" s="1886" t="s">
        <v>607</v>
      </c>
      <c r="D68" s="445">
        <f>D70+D74</f>
        <v>18457</v>
      </c>
      <c r="E68" s="1888">
        <f>E70+E74</f>
        <v>20269</v>
      </c>
    </row>
    <row r="69" spans="1:5" ht="12.75">
      <c r="A69" s="1884"/>
      <c r="B69" s="1889"/>
      <c r="C69" s="1918" t="s">
        <v>592</v>
      </c>
      <c r="D69" s="1891"/>
      <c r="E69" s="1892"/>
    </row>
    <row r="70" spans="1:5" ht="12.75">
      <c r="A70" s="1884"/>
      <c r="B70" s="1893"/>
      <c r="C70" s="1912" t="s">
        <v>1460</v>
      </c>
      <c r="D70" s="1895"/>
      <c r="E70" s="1896"/>
    </row>
    <row r="71" spans="1:5" ht="12.75">
      <c r="A71" s="1884"/>
      <c r="B71" s="1893"/>
      <c r="C71" s="1912" t="s">
        <v>593</v>
      </c>
      <c r="D71" s="1895"/>
      <c r="E71" s="1896"/>
    </row>
    <row r="72" spans="1:5" ht="12.75">
      <c r="A72" s="1884"/>
      <c r="B72" s="1893"/>
      <c r="C72" s="1913" t="s">
        <v>594</v>
      </c>
      <c r="D72" s="1895"/>
      <c r="E72" s="1896"/>
    </row>
    <row r="73" spans="1:5" ht="12.75">
      <c r="A73" s="1884"/>
      <c r="B73" s="1893"/>
      <c r="C73" s="1912" t="s">
        <v>1458</v>
      </c>
      <c r="D73" s="1895"/>
      <c r="E73" s="1896"/>
    </row>
    <row r="74" spans="1:5" ht="13.5" thickBot="1">
      <c r="A74" s="1884"/>
      <c r="B74" s="1899"/>
      <c r="C74" s="1932" t="s">
        <v>595</v>
      </c>
      <c r="D74" s="1900">
        <v>18457</v>
      </c>
      <c r="E74" s="1901">
        <v>20269</v>
      </c>
    </row>
    <row r="75" spans="1:5" ht="13.5" thickBot="1">
      <c r="A75" s="1884"/>
      <c r="B75" s="1885"/>
      <c r="C75" s="1886" t="s">
        <v>608</v>
      </c>
      <c r="D75" s="1919"/>
      <c r="E75" s="1908"/>
    </row>
    <row r="76" spans="1:5" ht="12.75">
      <c r="A76" s="1884"/>
      <c r="B76" s="1889"/>
      <c r="C76" s="1911" t="s">
        <v>592</v>
      </c>
      <c r="D76" s="1920"/>
      <c r="E76" s="1892"/>
    </row>
    <row r="77" spans="1:5" ht="12.75">
      <c r="A77" s="1884"/>
      <c r="B77" s="1893"/>
      <c r="C77" s="1912" t="s">
        <v>1460</v>
      </c>
      <c r="D77" s="1921"/>
      <c r="E77" s="1896"/>
    </row>
    <row r="78" spans="1:5" ht="12.75">
      <c r="A78" s="1884"/>
      <c r="B78" s="1893"/>
      <c r="C78" s="1912" t="s">
        <v>593</v>
      </c>
      <c r="D78" s="1921"/>
      <c r="E78" s="1896"/>
    </row>
    <row r="79" spans="1:5" ht="12.75">
      <c r="A79" s="1884"/>
      <c r="B79" s="1893"/>
      <c r="C79" s="1913" t="s">
        <v>594</v>
      </c>
      <c r="D79" s="1921"/>
      <c r="E79" s="1896"/>
    </row>
    <row r="80" spans="1:5" ht="12.75">
      <c r="A80" s="1884"/>
      <c r="B80" s="1893"/>
      <c r="C80" s="1912" t="s">
        <v>1458</v>
      </c>
      <c r="D80" s="1921"/>
      <c r="E80" s="1896"/>
    </row>
    <row r="81" spans="1:5" ht="13.5" thickBot="1">
      <c r="A81" s="1884"/>
      <c r="B81" s="1899"/>
      <c r="C81" s="1932" t="s">
        <v>595</v>
      </c>
      <c r="D81" s="1922"/>
      <c r="E81" s="1901"/>
    </row>
    <row r="82" spans="1:5" ht="13.5" thickBot="1">
      <c r="A82" s="1884"/>
      <c r="B82" s="1885"/>
      <c r="C82" s="1886" t="s">
        <v>609</v>
      </c>
      <c r="D82" s="1923"/>
      <c r="E82" s="1908"/>
    </row>
    <row r="83" spans="1:5" ht="12.75">
      <c r="A83" s="1884"/>
      <c r="B83" s="1889"/>
      <c r="C83" s="1911" t="s">
        <v>592</v>
      </c>
      <c r="D83" s="1920"/>
      <c r="E83" s="1892"/>
    </row>
    <row r="84" spans="1:5" ht="12.75">
      <c r="A84" s="1884"/>
      <c r="B84" s="1893"/>
      <c r="C84" s="1912" t="s">
        <v>1460</v>
      </c>
      <c r="D84" s="1921"/>
      <c r="E84" s="1896"/>
    </row>
    <row r="85" spans="1:5" ht="12.75">
      <c r="A85" s="1884"/>
      <c r="B85" s="1893"/>
      <c r="C85" s="1912" t="s">
        <v>593</v>
      </c>
      <c r="D85" s="1921"/>
      <c r="E85" s="1896"/>
    </row>
    <row r="86" spans="1:5" ht="12.75">
      <c r="A86" s="1884"/>
      <c r="B86" s="1893"/>
      <c r="C86" s="1913" t="s">
        <v>594</v>
      </c>
      <c r="D86" s="1921"/>
      <c r="E86" s="1896"/>
    </row>
    <row r="87" spans="1:5" ht="12.75">
      <c r="A87" s="1884"/>
      <c r="B87" s="1893"/>
      <c r="C87" s="1912" t="s">
        <v>1458</v>
      </c>
      <c r="D87" s="1921"/>
      <c r="E87" s="1896"/>
    </row>
    <row r="88" spans="1:5" ht="13.5" thickBot="1">
      <c r="A88" s="1884"/>
      <c r="B88" s="1899"/>
      <c r="C88" s="1932" t="s">
        <v>595</v>
      </c>
      <c r="D88" s="1922"/>
      <c r="E88" s="1901"/>
    </row>
    <row r="89" spans="1:5" ht="13.5" thickBot="1">
      <c r="A89" s="1884"/>
      <c r="B89" s="1885"/>
      <c r="C89" s="1924" t="s">
        <v>610</v>
      </c>
      <c r="D89" s="1923"/>
      <c r="E89" s="1908"/>
    </row>
    <row r="90" spans="1:5" ht="13.5" thickBot="1">
      <c r="A90" s="1898"/>
      <c r="B90" s="1925"/>
      <c r="C90" s="1926"/>
      <c r="D90" s="1927"/>
      <c r="E90" s="673"/>
    </row>
    <row r="91" spans="1:5" ht="24.75" thickBot="1">
      <c r="A91" s="1902"/>
      <c r="B91" s="1928" t="s">
        <v>611</v>
      </c>
      <c r="C91" s="1929" t="s">
        <v>612</v>
      </c>
      <c r="D91" s="1930">
        <f>D93+D97</f>
        <v>3405680</v>
      </c>
      <c r="E91" s="1931">
        <f>E93+E97</f>
        <v>3582015</v>
      </c>
    </row>
    <row r="92" spans="1:5" ht="12.75">
      <c r="A92" s="1904"/>
      <c r="B92" s="1889"/>
      <c r="C92" s="1911" t="s">
        <v>592</v>
      </c>
      <c r="D92" s="1891"/>
      <c r="E92" s="1892"/>
    </row>
    <row r="93" spans="1:5" ht="12.75">
      <c r="A93" s="1884"/>
      <c r="B93" s="1893"/>
      <c r="C93" s="1912" t="s">
        <v>1460</v>
      </c>
      <c r="D93" s="1895">
        <f>D95+D96</f>
        <v>2209142</v>
      </c>
      <c r="E93" s="1895">
        <f>E95+E96</f>
        <v>2417703</v>
      </c>
    </row>
    <row r="94" spans="1:5" ht="12.75">
      <c r="A94" s="1884"/>
      <c r="B94" s="1893"/>
      <c r="C94" s="1912" t="s">
        <v>593</v>
      </c>
      <c r="D94" s="1895"/>
      <c r="E94" s="1896"/>
    </row>
    <row r="95" spans="1:5" ht="12.75">
      <c r="A95" s="1884"/>
      <c r="B95" s="1893"/>
      <c r="C95" s="1913" t="s">
        <v>594</v>
      </c>
      <c r="D95" s="1895">
        <v>65513</v>
      </c>
      <c r="E95" s="1896">
        <v>79323</v>
      </c>
    </row>
    <row r="96" spans="1:5" ht="12.75">
      <c r="A96" s="1884"/>
      <c r="B96" s="1893"/>
      <c r="C96" s="1912" t="s">
        <v>1458</v>
      </c>
      <c r="D96" s="1895">
        <v>2143629</v>
      </c>
      <c r="E96" s="1896">
        <v>2338380</v>
      </c>
    </row>
    <row r="97" spans="1:5" ht="12.75">
      <c r="A97" s="1884"/>
      <c r="B97" s="1893"/>
      <c r="C97" s="1912" t="s">
        <v>595</v>
      </c>
      <c r="D97" s="1895">
        <v>1196538</v>
      </c>
      <c r="E97" s="1896">
        <v>1164312</v>
      </c>
    </row>
    <row r="98" spans="1:5" ht="13.5" thickBot="1">
      <c r="A98" s="1898"/>
      <c r="B98" s="1899"/>
      <c r="C98" s="1932"/>
      <c r="D98" s="1907"/>
      <c r="E98" s="1901"/>
    </row>
    <row r="99" spans="1:5" ht="13.5" thickBot="1">
      <c r="A99" s="1933" t="s">
        <v>613</v>
      </c>
      <c r="B99" s="1885"/>
      <c r="C99" s="1934" t="s">
        <v>614</v>
      </c>
      <c r="D99" s="445">
        <f>SUM(D100:D104)</f>
        <v>6261332</v>
      </c>
      <c r="E99" s="1888">
        <f>SUM(E100:E104)</f>
        <v>6769865</v>
      </c>
    </row>
    <row r="100" spans="1:5" ht="12.75">
      <c r="A100" s="1904"/>
      <c r="B100" s="1935" t="s">
        <v>584</v>
      </c>
      <c r="C100" s="1911" t="s">
        <v>615</v>
      </c>
      <c r="D100" s="1936">
        <v>10266</v>
      </c>
      <c r="E100" s="1892">
        <v>11467</v>
      </c>
    </row>
    <row r="101" spans="1:5" ht="12.75">
      <c r="A101" s="1884"/>
      <c r="B101" s="1893" t="s">
        <v>616</v>
      </c>
      <c r="C101" s="1912" t="s">
        <v>617</v>
      </c>
      <c r="D101" s="1895">
        <v>80049</v>
      </c>
      <c r="E101" s="1896">
        <v>103790</v>
      </c>
    </row>
    <row r="102" spans="1:5" ht="12.75">
      <c r="A102" s="1884"/>
      <c r="B102" s="1893" t="s">
        <v>618</v>
      </c>
      <c r="C102" s="1912" t="s">
        <v>619</v>
      </c>
      <c r="D102" s="1895"/>
      <c r="E102" s="1896"/>
    </row>
    <row r="103" spans="1:5" ht="12.75">
      <c r="A103" s="1898"/>
      <c r="B103" s="1925" t="s">
        <v>611</v>
      </c>
      <c r="C103" s="1937" t="s">
        <v>620</v>
      </c>
      <c r="D103" s="1900">
        <v>3143728</v>
      </c>
      <c r="E103" s="1901">
        <v>3370396</v>
      </c>
    </row>
    <row r="104" spans="1:5" ht="13.5" thickBot="1">
      <c r="A104" s="1898"/>
      <c r="B104" s="1915" t="s">
        <v>621</v>
      </c>
      <c r="C104" s="1937" t="s">
        <v>622</v>
      </c>
      <c r="D104" s="1900">
        <v>3027289</v>
      </c>
      <c r="E104" s="1901">
        <v>3284212</v>
      </c>
    </row>
    <row r="105" spans="1:5" ht="13.5" thickBot="1">
      <c r="A105" s="2262" t="s">
        <v>623</v>
      </c>
      <c r="B105" s="2263"/>
      <c r="C105" s="2263"/>
      <c r="D105" s="550">
        <f>SUM(D99+D7)</f>
        <v>17762027</v>
      </c>
      <c r="E105" s="1938">
        <f>SUM(E99+E7)</f>
        <v>18278446</v>
      </c>
    </row>
    <row r="106" spans="1:5" ht="12.75">
      <c r="A106" s="170"/>
      <c r="B106" s="170"/>
      <c r="C106" s="170"/>
      <c r="D106" s="170"/>
      <c r="E106" s="170"/>
    </row>
    <row r="107" spans="1:5" ht="12.75">
      <c r="A107" s="170"/>
      <c r="B107" s="170"/>
      <c r="C107" s="170"/>
      <c r="D107" s="170"/>
      <c r="E107" s="170"/>
    </row>
    <row r="108" spans="1:5" ht="12.75">
      <c r="A108" s="170"/>
      <c r="B108" s="170"/>
      <c r="C108" s="170"/>
      <c r="D108" s="170"/>
      <c r="E108" s="170"/>
    </row>
    <row r="109" spans="1:5" ht="12.75">
      <c r="A109" s="2267" t="s">
        <v>576</v>
      </c>
      <c r="B109" s="2267"/>
      <c r="C109" s="2267"/>
      <c r="D109" s="2267"/>
      <c r="E109" s="2267"/>
    </row>
    <row r="110" spans="1:5" ht="12.75">
      <c r="A110" s="2069">
        <v>3</v>
      </c>
      <c r="B110" s="2069"/>
      <c r="C110" s="2069"/>
      <c r="D110" s="2069"/>
      <c r="E110" s="2069"/>
    </row>
    <row r="111" spans="1:5" ht="12.75">
      <c r="A111" s="170"/>
      <c r="B111" s="617"/>
      <c r="C111" s="1939"/>
      <c r="D111" s="617"/>
      <c r="E111" s="831"/>
    </row>
    <row r="112" spans="1:5" ht="12.75">
      <c r="A112" s="170"/>
      <c r="B112" s="617"/>
      <c r="C112" s="1939"/>
      <c r="D112" s="617"/>
      <c r="E112" s="831" t="s">
        <v>578</v>
      </c>
    </row>
    <row r="113" spans="1:5" ht="13.5" thickBot="1">
      <c r="A113" s="170"/>
      <c r="B113" s="617"/>
      <c r="C113" s="1939"/>
      <c r="D113" s="617"/>
      <c r="E113" s="831"/>
    </row>
    <row r="114" spans="1:5" ht="13.5" thickBot="1">
      <c r="A114" s="2253" t="s">
        <v>624</v>
      </c>
      <c r="B114" s="2254"/>
      <c r="C114" s="2254"/>
      <c r="D114" s="1940" t="s">
        <v>580</v>
      </c>
      <c r="E114" s="1941" t="s">
        <v>625</v>
      </c>
    </row>
    <row r="115" spans="1:5" ht="12.75">
      <c r="A115" s="1942"/>
      <c r="B115" s="1943"/>
      <c r="C115" s="1944"/>
      <c r="D115" s="1945"/>
      <c r="E115" s="1946"/>
    </row>
    <row r="116" spans="1:5" ht="12.75">
      <c r="A116" s="1884"/>
      <c r="B116" s="1893">
        <v>1</v>
      </c>
      <c r="C116" s="1912" t="s">
        <v>626</v>
      </c>
      <c r="D116" s="1895">
        <v>576201</v>
      </c>
      <c r="E116" s="1896">
        <v>576201</v>
      </c>
    </row>
    <row r="117" spans="1:5" ht="12.75">
      <c r="A117" s="1884"/>
      <c r="B117" s="1893">
        <v>2</v>
      </c>
      <c r="C117" s="1912" t="s">
        <v>627</v>
      </c>
      <c r="D117" s="1895">
        <v>7620676</v>
      </c>
      <c r="E117" s="1896">
        <v>7642264</v>
      </c>
    </row>
    <row r="118" spans="1:5" ht="13.5" thickBot="1">
      <c r="A118" s="1947"/>
      <c r="B118" s="1948"/>
      <c r="C118" s="1916"/>
      <c r="D118" s="124"/>
      <c r="E118" s="673"/>
    </row>
    <row r="119" spans="1:5" ht="13.5" thickBot="1">
      <c r="A119" s="1928" t="s">
        <v>628</v>
      </c>
      <c r="B119" s="1949"/>
      <c r="C119" s="1924" t="s">
        <v>629</v>
      </c>
      <c r="D119" s="1950">
        <f>D116+D117</f>
        <v>8196877</v>
      </c>
      <c r="E119" s="1951">
        <f>E116+E117</f>
        <v>8218465</v>
      </c>
    </row>
    <row r="120" spans="1:5" ht="12.75">
      <c r="A120" s="1947"/>
      <c r="B120" s="1952"/>
      <c r="C120" s="1953"/>
      <c r="D120" s="592"/>
      <c r="E120" s="696"/>
    </row>
    <row r="121" spans="1:5" ht="12.75">
      <c r="A121" s="1898"/>
      <c r="B121" s="1893"/>
      <c r="C121" s="1894" t="s">
        <v>630</v>
      </c>
      <c r="D121" s="1900">
        <f>D122+D123</f>
        <v>2949869</v>
      </c>
      <c r="E121" s="1900">
        <f>E122+E123</f>
        <v>3182270</v>
      </c>
    </row>
    <row r="122" spans="1:5" ht="12.75">
      <c r="A122" s="1898"/>
      <c r="B122" s="1893"/>
      <c r="C122" s="1894" t="s">
        <v>631</v>
      </c>
      <c r="D122" s="1900">
        <v>3255988</v>
      </c>
      <c r="E122" s="1901">
        <v>2447490</v>
      </c>
    </row>
    <row r="123" spans="1:5" ht="12.75">
      <c r="A123" s="1898"/>
      <c r="B123" s="1893"/>
      <c r="C123" s="1894" t="s">
        <v>632</v>
      </c>
      <c r="D123" s="1900">
        <v>-306119</v>
      </c>
      <c r="E123" s="1901">
        <v>734780</v>
      </c>
    </row>
    <row r="124" spans="1:5" ht="13.5" thickBot="1">
      <c r="A124" s="1898"/>
      <c r="B124" s="1899"/>
      <c r="C124" s="1909" t="s">
        <v>633</v>
      </c>
      <c r="D124" s="1900"/>
      <c r="E124" s="1901"/>
    </row>
    <row r="125" spans="1:5" ht="13.5" thickBot="1">
      <c r="A125" s="1898"/>
      <c r="B125" s="1928" t="s">
        <v>584</v>
      </c>
      <c r="C125" s="1886" t="s">
        <v>634</v>
      </c>
      <c r="D125" s="1954">
        <f>D121+D124</f>
        <v>2949869</v>
      </c>
      <c r="E125" s="1888">
        <f>E121+E124</f>
        <v>3182270</v>
      </c>
    </row>
    <row r="126" spans="1:5" ht="13.5" thickBot="1">
      <c r="A126" s="1898"/>
      <c r="B126" s="1928" t="s">
        <v>616</v>
      </c>
      <c r="C126" s="1886" t="s">
        <v>635</v>
      </c>
      <c r="D126" s="1954"/>
      <c r="E126" s="1888"/>
    </row>
    <row r="127" spans="1:5" ht="13.5" thickBot="1">
      <c r="A127" s="1898"/>
      <c r="B127" s="1925"/>
      <c r="C127" s="1955"/>
      <c r="D127" s="124"/>
      <c r="E127" s="673"/>
    </row>
    <row r="128" spans="1:5" ht="13.5" thickBot="1">
      <c r="A128" s="1928" t="s">
        <v>636</v>
      </c>
      <c r="B128" s="1928"/>
      <c r="C128" s="1886" t="s">
        <v>637</v>
      </c>
      <c r="D128" s="1954">
        <f>D125+D126</f>
        <v>2949869</v>
      </c>
      <c r="E128" s="1888">
        <f>E125+E126</f>
        <v>3182270</v>
      </c>
    </row>
    <row r="129" spans="1:5" ht="12.75">
      <c r="A129" s="1898"/>
      <c r="B129" s="1889"/>
      <c r="C129" s="1890"/>
      <c r="D129" s="124"/>
      <c r="E129" s="673"/>
    </row>
    <row r="130" spans="1:5" ht="12.75">
      <c r="A130" s="1898"/>
      <c r="B130" s="1893"/>
      <c r="C130" s="1894" t="s">
        <v>517</v>
      </c>
      <c r="D130" s="1900">
        <v>3220662</v>
      </c>
      <c r="E130" s="1901">
        <v>3300918</v>
      </c>
    </row>
    <row r="131" spans="1:5" ht="13.5" thickBot="1">
      <c r="A131" s="1898"/>
      <c r="B131" s="1899"/>
      <c r="C131" s="1909" t="s">
        <v>638</v>
      </c>
      <c r="D131" s="1900">
        <v>10000</v>
      </c>
      <c r="E131" s="1901">
        <v>8750</v>
      </c>
    </row>
    <row r="132" spans="1:5" ht="13.5" thickBot="1">
      <c r="A132" s="1898"/>
      <c r="B132" s="1885" t="s">
        <v>584</v>
      </c>
      <c r="C132" s="1955" t="s">
        <v>639</v>
      </c>
      <c r="D132" s="128">
        <f>D130+D131</f>
        <v>3230662</v>
      </c>
      <c r="E132" s="1908">
        <f>E130+E131</f>
        <v>3309668</v>
      </c>
    </row>
    <row r="133" spans="1:5" ht="12.75">
      <c r="A133" s="1898"/>
      <c r="B133" s="1935"/>
      <c r="C133" s="1890"/>
      <c r="D133" s="1891"/>
      <c r="E133" s="1956"/>
    </row>
    <row r="134" spans="1:5" ht="12.75">
      <c r="A134" s="1898"/>
      <c r="B134" s="1889"/>
      <c r="C134" s="1894" t="s">
        <v>640</v>
      </c>
      <c r="D134" s="124">
        <v>0</v>
      </c>
      <c r="E134" s="673"/>
    </row>
    <row r="135" spans="1:5" ht="12.75">
      <c r="A135" s="1898"/>
      <c r="B135" s="1893"/>
      <c r="C135" s="1894" t="s">
        <v>641</v>
      </c>
      <c r="D135" s="1900">
        <f>D136+D137</f>
        <v>11612</v>
      </c>
      <c r="E135" s="1900">
        <f>E136+E137</f>
        <v>9978</v>
      </c>
    </row>
    <row r="136" spans="1:5" ht="12.75">
      <c r="A136" s="1898"/>
      <c r="B136" s="1893"/>
      <c r="C136" s="1894" t="s">
        <v>642</v>
      </c>
      <c r="D136" s="1900">
        <v>11612</v>
      </c>
      <c r="E136" s="1901">
        <v>9978</v>
      </c>
    </row>
    <row r="137" spans="1:5" ht="12.75">
      <c r="A137" s="1898"/>
      <c r="B137" s="1893"/>
      <c r="C137" s="1894" t="s">
        <v>643</v>
      </c>
      <c r="D137" s="1900">
        <v>0</v>
      </c>
      <c r="E137" s="1901">
        <v>0</v>
      </c>
    </row>
    <row r="138" spans="1:5" ht="12.75">
      <c r="A138" s="1898"/>
      <c r="B138" s="1893"/>
      <c r="C138" s="1894" t="s">
        <v>644</v>
      </c>
      <c r="D138" s="1900"/>
      <c r="E138" s="1901"/>
    </row>
    <row r="139" spans="1:5" ht="12.75">
      <c r="A139" s="1898"/>
      <c r="B139" s="1893"/>
      <c r="C139" s="1894" t="s">
        <v>645</v>
      </c>
      <c r="D139" s="1900">
        <v>151860</v>
      </c>
      <c r="E139" s="1901">
        <v>85727</v>
      </c>
    </row>
    <row r="140" spans="1:5" ht="12.75">
      <c r="A140" s="1898"/>
      <c r="B140" s="1893"/>
      <c r="C140" s="1894" t="s">
        <v>646</v>
      </c>
      <c r="D140" s="1900">
        <v>13511</v>
      </c>
      <c r="E140" s="1901">
        <v>14428</v>
      </c>
    </row>
    <row r="141" spans="1:5" ht="12.75">
      <c r="A141" s="1898"/>
      <c r="B141" s="1893"/>
      <c r="C141" s="1894" t="s">
        <v>647</v>
      </c>
      <c r="D141" s="1900"/>
      <c r="E141" s="1901"/>
    </row>
    <row r="142" spans="1:5" ht="12.75">
      <c r="A142" s="1898"/>
      <c r="B142" s="1893"/>
      <c r="C142" s="1894" t="s">
        <v>648</v>
      </c>
      <c r="D142" s="1900">
        <v>27092</v>
      </c>
      <c r="E142" s="1901">
        <v>11567</v>
      </c>
    </row>
    <row r="143" spans="1:5" ht="13.5" thickBot="1">
      <c r="A143" s="1898"/>
      <c r="B143" s="1899"/>
      <c r="C143" s="1909" t="s">
        <v>649</v>
      </c>
      <c r="D143" s="1907">
        <v>0</v>
      </c>
      <c r="E143" s="1901"/>
    </row>
    <row r="144" spans="1:5" ht="13.5" thickBot="1">
      <c r="A144" s="1898"/>
      <c r="B144" s="1885" t="s">
        <v>616</v>
      </c>
      <c r="C144" s="1955" t="s">
        <v>650</v>
      </c>
      <c r="D144" s="1957">
        <f>D134+D135+D138+D139</f>
        <v>163472</v>
      </c>
      <c r="E144" s="1958">
        <f>E134+E135+E138+E139</f>
        <v>95705</v>
      </c>
    </row>
    <row r="145" spans="1:5" ht="13.5" thickBot="1">
      <c r="A145" s="1898"/>
      <c r="B145" s="1925"/>
      <c r="C145" s="1959"/>
      <c r="D145" s="124"/>
      <c r="E145" s="455"/>
    </row>
    <row r="146" spans="1:5" ht="13.5" thickBot="1">
      <c r="A146" s="1898"/>
      <c r="B146" s="1885" t="s">
        <v>603</v>
      </c>
      <c r="C146" s="1955" t="s">
        <v>651</v>
      </c>
      <c r="D146" s="128">
        <v>3221147</v>
      </c>
      <c r="E146" s="455">
        <v>3472338</v>
      </c>
    </row>
    <row r="147" spans="1:8" ht="13.5" thickBot="1">
      <c r="A147" s="1898"/>
      <c r="B147" s="1925"/>
      <c r="C147" s="1960"/>
      <c r="D147" s="124"/>
      <c r="E147" s="1351" t="s">
        <v>652</v>
      </c>
      <c r="F147" s="56"/>
      <c r="G147" s="56"/>
      <c r="H147" s="56"/>
    </row>
    <row r="148" spans="1:5" ht="13.5" thickBot="1">
      <c r="A148" s="1928" t="s">
        <v>653</v>
      </c>
      <c r="B148" s="1928"/>
      <c r="C148" s="1886" t="s">
        <v>654</v>
      </c>
      <c r="D148" s="1954">
        <f>D146+D144+D132</f>
        <v>6615281</v>
      </c>
      <c r="E148" s="1910">
        <f>E146+E144+E132</f>
        <v>6877711</v>
      </c>
    </row>
    <row r="149" spans="1:5" ht="13.5" thickBot="1">
      <c r="A149" s="1947"/>
      <c r="B149" s="1948"/>
      <c r="C149" s="1960"/>
      <c r="D149" s="124"/>
      <c r="E149" s="124"/>
    </row>
    <row r="150" spans="1:5" ht="13.5" thickBot="1">
      <c r="A150" s="2262" t="s">
        <v>655</v>
      </c>
      <c r="B150" s="2263"/>
      <c r="C150" s="2263"/>
      <c r="D150" s="1961">
        <f>D148+D128+D119</f>
        <v>17762027</v>
      </c>
      <c r="E150" s="1961">
        <f>E148+E128+E119</f>
        <v>18278446</v>
      </c>
    </row>
    <row r="151" spans="1:5" ht="12.75">
      <c r="A151" s="170"/>
      <c r="B151" s="617"/>
      <c r="C151" s="1939"/>
      <c r="D151" s="617"/>
      <c r="E151" s="170"/>
    </row>
    <row r="152" spans="1:5" ht="12.75">
      <c r="A152" s="170"/>
      <c r="B152" s="617"/>
      <c r="C152" s="591"/>
      <c r="D152" s="617"/>
      <c r="E152" s="170"/>
    </row>
    <row r="153" spans="1:5" ht="12.75">
      <c r="A153" s="170"/>
      <c r="B153" s="617"/>
      <c r="C153" s="591"/>
      <c r="D153" s="617"/>
      <c r="E153" s="170"/>
    </row>
    <row r="154" spans="1:5" ht="12.75">
      <c r="A154" s="170"/>
      <c r="B154" s="617"/>
      <c r="C154" s="1939"/>
      <c r="D154" s="617"/>
      <c r="E154" s="170"/>
    </row>
    <row r="155" spans="1:5" ht="12.75">
      <c r="A155" s="170"/>
      <c r="B155" s="617"/>
      <c r="C155" s="1962"/>
      <c r="D155" s="617"/>
      <c r="E155" s="170"/>
    </row>
    <row r="156" spans="1:5" ht="12.75">
      <c r="A156" s="170"/>
      <c r="B156" s="617"/>
      <c r="C156" s="591"/>
      <c r="D156" s="617"/>
      <c r="E156" s="170"/>
    </row>
    <row r="157" spans="1:5" ht="12.75">
      <c r="A157" s="170"/>
      <c r="B157" s="617"/>
      <c r="C157" s="1963"/>
      <c r="D157" s="617"/>
      <c r="E157" s="170"/>
    </row>
    <row r="158" spans="1:5" ht="12.75">
      <c r="A158" s="170"/>
      <c r="B158" s="617"/>
      <c r="C158" s="1963"/>
      <c r="D158" s="617"/>
      <c r="E158" s="170"/>
    </row>
    <row r="159" spans="1:5" ht="12.75">
      <c r="A159" s="170"/>
      <c r="B159" s="617"/>
      <c r="C159" s="1963"/>
      <c r="D159" s="617"/>
      <c r="E159" s="170"/>
    </row>
    <row r="160" spans="1:5" ht="12.75">
      <c r="A160" s="170"/>
      <c r="B160" s="617"/>
      <c r="C160" s="1963"/>
      <c r="D160" s="617"/>
      <c r="E160" s="170"/>
    </row>
    <row r="161" spans="1:5" ht="12.75">
      <c r="A161" s="170"/>
      <c r="B161" s="617"/>
      <c r="C161" s="1963"/>
      <c r="D161" s="617"/>
      <c r="E161" s="170"/>
    </row>
    <row r="162" spans="1:5" ht="12.75">
      <c r="A162" s="170"/>
      <c r="B162" s="617"/>
      <c r="C162" s="1963"/>
      <c r="D162" s="617"/>
      <c r="E162" s="170"/>
    </row>
    <row r="163" spans="1:5" ht="12.75">
      <c r="A163" s="170"/>
      <c r="B163" s="617"/>
      <c r="C163" s="1963"/>
      <c r="D163" s="617"/>
      <c r="E163" s="170"/>
    </row>
    <row r="164" spans="1:5" ht="12.75">
      <c r="A164" s="170"/>
      <c r="B164" s="617"/>
      <c r="C164" s="1963"/>
      <c r="D164" s="617"/>
      <c r="E164" s="170"/>
    </row>
    <row r="165" spans="1:5" ht="12.75">
      <c r="A165" s="2267" t="s">
        <v>576</v>
      </c>
      <c r="B165" s="2267"/>
      <c r="C165" s="2267"/>
      <c r="D165" s="2267"/>
      <c r="E165" s="2267"/>
    </row>
    <row r="166" spans="1:5" ht="12.75">
      <c r="A166" s="170"/>
      <c r="B166" s="617"/>
      <c r="C166" s="1963"/>
      <c r="D166" s="617"/>
      <c r="E166" s="170"/>
    </row>
    <row r="167" spans="1:5" ht="12.75">
      <c r="A167" s="2069">
        <v>4</v>
      </c>
      <c r="B167" s="2069"/>
      <c r="C167" s="2069"/>
      <c r="D167" s="2069"/>
      <c r="E167" s="2069"/>
    </row>
    <row r="168" spans="1:5" ht="12.75">
      <c r="A168" s="170"/>
      <c r="B168" s="617"/>
      <c r="C168" s="1962"/>
      <c r="D168" s="617"/>
      <c r="E168" s="170"/>
    </row>
    <row r="169" spans="1:5" ht="12.75">
      <c r="A169" s="2069" t="s">
        <v>656</v>
      </c>
      <c r="B169" s="2069"/>
      <c r="C169" s="2069"/>
      <c r="D169" s="2069"/>
      <c r="E169" s="2069"/>
    </row>
    <row r="170" spans="1:5" ht="12.75">
      <c r="A170" s="2069" t="s">
        <v>657</v>
      </c>
      <c r="B170" s="2069"/>
      <c r="C170" s="2069"/>
      <c r="D170" s="2069"/>
      <c r="E170" s="2069"/>
    </row>
    <row r="171" spans="1:5" ht="12.75">
      <c r="A171" s="835"/>
      <c r="B171" s="835"/>
      <c r="C171" s="835"/>
      <c r="D171" s="835"/>
      <c r="E171" s="835"/>
    </row>
    <row r="172" spans="1:5" ht="13.5" thickBot="1">
      <c r="A172" s="835"/>
      <c r="B172" s="835"/>
      <c r="C172" s="835"/>
      <c r="D172" s="835"/>
      <c r="E172" s="835" t="s">
        <v>578</v>
      </c>
    </row>
    <row r="173" spans="1:5" ht="13.5" thickBot="1">
      <c r="A173" s="2253" t="s">
        <v>294</v>
      </c>
      <c r="B173" s="2254"/>
      <c r="C173" s="2254"/>
      <c r="D173" s="184" t="s">
        <v>580</v>
      </c>
      <c r="E173" s="1964" t="s">
        <v>581</v>
      </c>
    </row>
    <row r="174" spans="1:5" ht="12.75">
      <c r="A174" s="2256" t="s">
        <v>585</v>
      </c>
      <c r="B174" s="2257"/>
      <c r="C174" s="2257"/>
      <c r="D174" s="1965">
        <v>90170</v>
      </c>
      <c r="E174" s="1966">
        <v>96920</v>
      </c>
    </row>
    <row r="175" spans="1:5" ht="12.75">
      <c r="A175" s="2259" t="s">
        <v>658</v>
      </c>
      <c r="B175" s="2260"/>
      <c r="C175" s="2260"/>
      <c r="D175" s="1895">
        <v>7205</v>
      </c>
      <c r="E175" s="1896">
        <v>678</v>
      </c>
    </row>
    <row r="176" spans="1:5" ht="12.75">
      <c r="A176" s="2259" t="s">
        <v>659</v>
      </c>
      <c r="B176" s="2260"/>
      <c r="C176" s="2260"/>
      <c r="D176" s="1895">
        <v>421873</v>
      </c>
      <c r="E176" s="1896">
        <v>412984</v>
      </c>
    </row>
    <row r="177" spans="1:5" ht="12.75">
      <c r="A177" s="2259" t="s">
        <v>660</v>
      </c>
      <c r="B177" s="2260"/>
      <c r="C177" s="2260"/>
      <c r="D177" s="1895">
        <v>141304</v>
      </c>
      <c r="E177" s="1896">
        <v>123781</v>
      </c>
    </row>
    <row r="178" spans="1:5" ht="12.75">
      <c r="A178" s="2259" t="s">
        <v>661</v>
      </c>
      <c r="B178" s="2260"/>
      <c r="C178" s="2260"/>
      <c r="D178" s="1895"/>
      <c r="E178" s="1896"/>
    </row>
    <row r="179" spans="1:5" ht="12.75">
      <c r="A179" s="2265" t="s">
        <v>662</v>
      </c>
      <c r="B179" s="2266"/>
      <c r="C179" s="2266"/>
      <c r="D179" s="1967">
        <v>77112</v>
      </c>
      <c r="E179" s="1968">
        <v>102126</v>
      </c>
    </row>
    <row r="180" spans="1:5" ht="13.5" thickBot="1">
      <c r="A180" s="1969"/>
      <c r="B180" s="421"/>
      <c r="C180" s="421"/>
      <c r="D180" s="159"/>
      <c r="E180" s="673"/>
    </row>
    <row r="181" spans="1:5" ht="13.5" thickBot="1">
      <c r="A181" s="2262" t="s">
        <v>663</v>
      </c>
      <c r="B181" s="2263"/>
      <c r="C181" s="2263"/>
      <c r="D181" s="1970">
        <f>SUM(D174:D179)</f>
        <v>737664</v>
      </c>
      <c r="E181" s="1971">
        <f>SUM(E174:E179)</f>
        <v>736489</v>
      </c>
    </row>
    <row r="182" spans="1:5" ht="12.75">
      <c r="A182" s="458"/>
      <c r="B182" s="458"/>
      <c r="C182" s="458"/>
      <c r="D182" s="617"/>
      <c r="E182" s="617"/>
    </row>
    <row r="183" spans="1:5" ht="13.5" customHeight="1">
      <c r="A183" s="458"/>
      <c r="B183" s="458"/>
      <c r="C183" s="458"/>
      <c r="D183" s="617"/>
      <c r="E183" s="617"/>
    </row>
    <row r="184" spans="1:5" ht="12.75">
      <c r="A184" s="458"/>
      <c r="B184" s="458"/>
      <c r="C184" s="458"/>
      <c r="D184" s="617"/>
      <c r="E184" s="617"/>
    </row>
    <row r="185" spans="1:5" ht="12.75">
      <c r="A185" s="2069" t="s">
        <v>664</v>
      </c>
      <c r="B185" s="2069"/>
      <c r="C185" s="2069"/>
      <c r="D185" s="2069"/>
      <c r="E185" s="2069"/>
    </row>
    <row r="186" spans="1:5" ht="12.75">
      <c r="A186" s="2069" t="s">
        <v>665</v>
      </c>
      <c r="B186" s="2069"/>
      <c r="C186" s="2069"/>
      <c r="D186" s="2069"/>
      <c r="E186" s="2069"/>
    </row>
    <row r="187" spans="1:5" ht="12.75">
      <c r="A187" s="2069" t="s">
        <v>666</v>
      </c>
      <c r="B187" s="2069"/>
      <c r="C187" s="2069"/>
      <c r="D187" s="2069"/>
      <c r="E187" s="2069"/>
    </row>
    <row r="188" spans="1:5" ht="12.75">
      <c r="A188" s="835"/>
      <c r="B188" s="835"/>
      <c r="C188" s="835"/>
      <c r="D188" s="835"/>
      <c r="E188" s="835"/>
    </row>
    <row r="189" spans="1:5" ht="13.5" thickBot="1">
      <c r="A189" s="835"/>
      <c r="B189" s="835"/>
      <c r="C189" s="835"/>
      <c r="D189" s="835"/>
      <c r="E189" s="835"/>
    </row>
    <row r="190" spans="1:5" ht="12.75">
      <c r="A190" s="2238" t="s">
        <v>518</v>
      </c>
      <c r="B190" s="2239"/>
      <c r="C190" s="2193"/>
      <c r="D190" s="2245">
        <v>197110</v>
      </c>
      <c r="E190" s="2246"/>
    </row>
    <row r="191" spans="1:5" ht="12.75">
      <c r="A191" s="2243"/>
      <c r="B191" s="2244"/>
      <c r="C191" s="2244"/>
      <c r="D191" s="2244"/>
      <c r="E191" s="2247"/>
    </row>
    <row r="192" spans="1:5" ht="13.5" thickBot="1">
      <c r="A192" s="2240" t="s">
        <v>519</v>
      </c>
      <c r="B192" s="2241"/>
      <c r="C192" s="2242"/>
      <c r="D192" s="2248">
        <v>56</v>
      </c>
      <c r="E192" s="2249"/>
    </row>
    <row r="193" spans="1:5" ht="12.75">
      <c r="A193" s="835"/>
      <c r="B193" s="835"/>
      <c r="C193" s="835"/>
      <c r="D193" s="835"/>
      <c r="E193" s="1089"/>
    </row>
    <row r="194" spans="1:5" ht="12.75">
      <c r="A194" s="835"/>
      <c r="B194" s="835"/>
      <c r="C194" s="835"/>
      <c r="D194" s="835"/>
      <c r="E194" s="835"/>
    </row>
    <row r="195" spans="1:5" ht="12.75">
      <c r="A195" s="835"/>
      <c r="B195" s="835"/>
      <c r="C195" s="835"/>
      <c r="D195" s="835"/>
      <c r="E195" s="835"/>
    </row>
    <row r="196" spans="1:5" ht="12.75">
      <c r="A196" s="835"/>
      <c r="B196" s="835"/>
      <c r="C196" s="835"/>
      <c r="D196" s="835"/>
      <c r="E196" s="835"/>
    </row>
    <row r="197" spans="1:5" ht="12.75">
      <c r="A197" s="835"/>
      <c r="B197" s="835"/>
      <c r="C197" s="835"/>
      <c r="D197" s="835"/>
      <c r="E197" s="835"/>
    </row>
    <row r="198" spans="1:5" ht="12.75">
      <c r="A198" s="835"/>
      <c r="B198" s="835"/>
      <c r="C198" s="835"/>
      <c r="D198" s="835"/>
      <c r="E198" s="835"/>
    </row>
    <row r="199" spans="1:5" ht="12.75">
      <c r="A199" s="2069" t="s">
        <v>667</v>
      </c>
      <c r="B199" s="2069"/>
      <c r="C199" s="2069"/>
      <c r="D199" s="2069"/>
      <c r="E199" s="2069"/>
    </row>
    <row r="200" spans="1:5" ht="12.75">
      <c r="A200" s="835"/>
      <c r="B200" s="835"/>
      <c r="C200" s="835"/>
      <c r="D200" s="835"/>
      <c r="E200" s="835"/>
    </row>
    <row r="201" spans="1:5" ht="12.75">
      <c r="A201" s="835"/>
      <c r="B201" s="835"/>
      <c r="C201" s="835"/>
      <c r="D201" s="835"/>
      <c r="E201" s="835"/>
    </row>
    <row r="202" spans="1:5" ht="13.5" thickBot="1">
      <c r="A202" s="1972"/>
      <c r="B202" s="1972"/>
      <c r="C202" s="1972"/>
      <c r="D202" s="1972"/>
      <c r="E202" s="1973" t="s">
        <v>668</v>
      </c>
    </row>
    <row r="203" spans="1:5" ht="13.5" thickBot="1">
      <c r="A203" s="2253" t="s">
        <v>294</v>
      </c>
      <c r="B203" s="2254"/>
      <c r="C203" s="2255"/>
      <c r="D203" s="1974" t="s">
        <v>580</v>
      </c>
      <c r="E203" s="1975" t="s">
        <v>581</v>
      </c>
    </row>
    <row r="204" spans="1:5" ht="12.75">
      <c r="A204" s="2256"/>
      <c r="B204" s="2257"/>
      <c r="C204" s="2258"/>
      <c r="D204" s="1976"/>
      <c r="E204" s="1977"/>
    </row>
    <row r="205" spans="1:5" ht="12.75">
      <c r="A205" s="2259" t="s">
        <v>669</v>
      </c>
      <c r="B205" s="2260"/>
      <c r="C205" s="2261"/>
      <c r="D205" s="1921"/>
      <c r="E205" s="1896"/>
    </row>
    <row r="206" spans="1:5" ht="12.75">
      <c r="A206" s="2259" t="s">
        <v>670</v>
      </c>
      <c r="B206" s="2260"/>
      <c r="C206" s="2261"/>
      <c r="D206" s="1921">
        <v>363558</v>
      </c>
      <c r="E206" s="1896"/>
    </row>
    <row r="207" spans="1:5" ht="12.75">
      <c r="A207" s="2259" t="s">
        <v>671</v>
      </c>
      <c r="B207" s="2260"/>
      <c r="C207" s="2261"/>
      <c r="D207" s="1922">
        <v>500000</v>
      </c>
      <c r="E207" s="1901">
        <v>500000</v>
      </c>
    </row>
    <row r="208" spans="1:5" ht="13.5" thickBot="1">
      <c r="A208" s="2250" t="s">
        <v>674</v>
      </c>
      <c r="B208" s="2251"/>
      <c r="C208" s="2252"/>
      <c r="D208" s="1978"/>
      <c r="E208" s="1979">
        <v>150000</v>
      </c>
    </row>
    <row r="209" spans="1:5" ht="13.5" thickBot="1">
      <c r="A209" s="2262" t="s">
        <v>672</v>
      </c>
      <c r="B209" s="2263"/>
      <c r="C209" s="2264"/>
      <c r="D209" s="1980">
        <f>D206+D207+D208</f>
        <v>863558</v>
      </c>
      <c r="E209" s="1980">
        <f>E206+E207+E208</f>
        <v>650000</v>
      </c>
    </row>
    <row r="210" spans="1:5" ht="12.75">
      <c r="A210" s="1981"/>
      <c r="B210" s="1982"/>
      <c r="C210" s="1982"/>
      <c r="D210" s="1983"/>
      <c r="E210" s="1984"/>
    </row>
    <row r="211" spans="1:5" ht="12.75">
      <c r="A211" s="2259" t="s">
        <v>673</v>
      </c>
      <c r="B211" s="2260"/>
      <c r="C211" s="2261"/>
      <c r="D211" s="1921">
        <v>0</v>
      </c>
      <c r="E211" s="1896">
        <v>0</v>
      </c>
    </row>
    <row r="212" spans="1:5" ht="13.5" thickBot="1">
      <c r="A212" s="2250"/>
      <c r="B212" s="2251"/>
      <c r="C212" s="2252"/>
      <c r="D212" s="1985"/>
      <c r="E212" s="1986"/>
    </row>
    <row r="213" spans="1:5" ht="12.75">
      <c r="A213" s="170"/>
      <c r="B213" s="170"/>
      <c r="C213" s="170"/>
      <c r="D213" s="170"/>
      <c r="E213" s="170"/>
    </row>
    <row r="214" spans="1:5" ht="12.75">
      <c r="A214" s="170"/>
      <c r="B214" s="170"/>
      <c r="C214" s="170"/>
      <c r="D214" s="170"/>
      <c r="E214" s="170"/>
    </row>
    <row r="215" spans="1:5" ht="12.75">
      <c r="A215" s="170"/>
      <c r="B215" s="170"/>
      <c r="C215" s="170"/>
      <c r="D215" s="170"/>
      <c r="E215" s="170"/>
    </row>
    <row r="216" spans="1:5" ht="12.75">
      <c r="A216" s="170"/>
      <c r="B216" s="170"/>
      <c r="C216" s="170"/>
      <c r="D216" s="170"/>
      <c r="E216" s="170"/>
    </row>
    <row r="217" spans="1:5" ht="12.75">
      <c r="A217" s="170"/>
      <c r="B217" s="170"/>
      <c r="C217" s="170"/>
      <c r="D217" s="170"/>
      <c r="E217" s="170"/>
    </row>
    <row r="218" spans="1:5" ht="12.75">
      <c r="A218" s="170"/>
      <c r="B218" s="170"/>
      <c r="C218" s="170"/>
      <c r="D218" s="170"/>
      <c r="E218" s="170"/>
    </row>
  </sheetData>
  <sheetProtection/>
  <mergeCells count="43">
    <mergeCell ref="A58:E58"/>
    <mergeCell ref="A57:E57"/>
    <mergeCell ref="A1:E1"/>
    <mergeCell ref="A2:E2"/>
    <mergeCell ref="A4:E4"/>
    <mergeCell ref="A6:C6"/>
    <mergeCell ref="B7:C7"/>
    <mergeCell ref="A186:E186"/>
    <mergeCell ref="A105:C105"/>
    <mergeCell ref="A109:E109"/>
    <mergeCell ref="A110:E110"/>
    <mergeCell ref="A114:C114"/>
    <mergeCell ref="A165:E165"/>
    <mergeCell ref="A178:C178"/>
    <mergeCell ref="A167:E167"/>
    <mergeCell ref="A169:E169"/>
    <mergeCell ref="A150:C150"/>
    <mergeCell ref="A187:E187"/>
    <mergeCell ref="A170:E170"/>
    <mergeCell ref="A175:C175"/>
    <mergeCell ref="A176:C176"/>
    <mergeCell ref="A177:C177"/>
    <mergeCell ref="A179:C179"/>
    <mergeCell ref="A181:C181"/>
    <mergeCell ref="A185:E185"/>
    <mergeCell ref="A173:C173"/>
    <mergeCell ref="A174:C174"/>
    <mergeCell ref="A212:C212"/>
    <mergeCell ref="A203:C203"/>
    <mergeCell ref="A199:E199"/>
    <mergeCell ref="A208:C208"/>
    <mergeCell ref="A204:C204"/>
    <mergeCell ref="A205:C205"/>
    <mergeCell ref="A206:C206"/>
    <mergeCell ref="A207:C207"/>
    <mergeCell ref="A209:C209"/>
    <mergeCell ref="A211:C211"/>
    <mergeCell ref="A190:C190"/>
    <mergeCell ref="A192:C192"/>
    <mergeCell ref="A191:C191"/>
    <mergeCell ref="D190:E190"/>
    <mergeCell ref="D191:E191"/>
    <mergeCell ref="D192:E19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29" sqref="A1:E29"/>
    </sheetView>
  </sheetViews>
  <sheetFormatPr defaultColWidth="9.140625" defaultRowHeight="12.75"/>
  <cols>
    <col min="1" max="1" width="24.00390625" style="0" customWidth="1"/>
    <col min="2" max="2" width="17.140625" style="0" customWidth="1"/>
    <col min="3" max="3" width="18.140625" style="0" customWidth="1"/>
    <col min="4" max="4" width="17.140625" style="0" customWidth="1"/>
    <col min="5" max="5" width="10.7109375" style="0" customWidth="1"/>
  </cols>
  <sheetData>
    <row r="1" spans="4:5" ht="12.75">
      <c r="D1" s="2274" t="s">
        <v>1283</v>
      </c>
      <c r="E1" s="2274"/>
    </row>
    <row r="3" spans="1:9" ht="15.75">
      <c r="A3" s="2064" t="s">
        <v>1278</v>
      </c>
      <c r="B3" s="2064"/>
      <c r="C3" s="2064"/>
      <c r="D3" s="2064"/>
      <c r="E3" s="2064"/>
      <c r="F3" s="574"/>
      <c r="G3" s="574"/>
      <c r="H3" s="574"/>
      <c r="I3" s="574"/>
    </row>
    <row r="4" spans="1:9" ht="15.75">
      <c r="A4" s="2064" t="s">
        <v>437</v>
      </c>
      <c r="B4" s="2064"/>
      <c r="C4" s="2064"/>
      <c r="D4" s="2064"/>
      <c r="E4" s="2064"/>
      <c r="F4" s="574"/>
      <c r="G4" s="574"/>
      <c r="H4" s="574"/>
      <c r="I4" s="574"/>
    </row>
    <row r="5" spans="1:9" ht="15.75">
      <c r="A5" s="759"/>
      <c r="B5" s="759"/>
      <c r="C5" s="759"/>
      <c r="D5" s="759"/>
      <c r="E5" s="759"/>
      <c r="F5" s="759"/>
      <c r="G5" s="759"/>
      <c r="H5" s="759"/>
      <c r="I5" s="759"/>
    </row>
    <row r="6" spans="1:9" ht="15.75">
      <c r="A6" s="1798" t="s">
        <v>42</v>
      </c>
      <c r="B6" s="759"/>
      <c r="C6" s="759"/>
      <c r="D6" s="759"/>
      <c r="E6" s="759"/>
      <c r="F6" s="759"/>
      <c r="G6" s="759"/>
      <c r="H6" s="759"/>
      <c r="I6" s="759"/>
    </row>
    <row r="7" spans="1:9" ht="15.75">
      <c r="A7" s="759"/>
      <c r="B7" s="759"/>
      <c r="C7" s="759"/>
      <c r="D7" s="2273" t="s">
        <v>1284</v>
      </c>
      <c r="E7" s="2273"/>
      <c r="F7" s="759"/>
      <c r="G7" s="759"/>
      <c r="H7" s="759"/>
      <c r="I7" s="759"/>
    </row>
    <row r="8" spans="1:9" ht="31.5">
      <c r="A8" s="1799" t="s">
        <v>294</v>
      </c>
      <c r="B8" s="1800" t="s">
        <v>228</v>
      </c>
      <c r="C8" s="1800" t="s">
        <v>229</v>
      </c>
      <c r="D8" s="1800" t="s">
        <v>233</v>
      </c>
      <c r="E8" s="1800" t="s">
        <v>234</v>
      </c>
      <c r="F8" s="759"/>
      <c r="G8" s="759"/>
      <c r="H8" s="759"/>
      <c r="I8" s="759"/>
    </row>
    <row r="9" spans="1:9" ht="30">
      <c r="A9" s="561" t="s">
        <v>1282</v>
      </c>
      <c r="B9" s="1804">
        <v>1000</v>
      </c>
      <c r="C9" s="1804">
        <v>1000</v>
      </c>
      <c r="D9" s="1804">
        <v>1036</v>
      </c>
      <c r="E9" s="1805">
        <f>D9/C9</f>
        <v>1.036</v>
      </c>
      <c r="F9" s="759"/>
      <c r="G9" s="759"/>
      <c r="H9" s="759"/>
      <c r="I9" s="759"/>
    </row>
    <row r="10" spans="1:9" ht="31.5" customHeight="1">
      <c r="A10" s="561" t="s">
        <v>1295</v>
      </c>
      <c r="B10" s="1804"/>
      <c r="C10" s="1804">
        <v>45</v>
      </c>
      <c r="D10" s="1804">
        <v>45</v>
      </c>
      <c r="E10" s="1805">
        <f>D10/C10</f>
        <v>1</v>
      </c>
      <c r="F10" s="759"/>
      <c r="G10" s="759"/>
      <c r="H10" s="759"/>
      <c r="I10" s="759"/>
    </row>
    <row r="11" spans="1:9" ht="45">
      <c r="A11" s="561" t="s">
        <v>1296</v>
      </c>
      <c r="B11" s="1804"/>
      <c r="C11" s="1804"/>
      <c r="D11" s="1804"/>
      <c r="E11" s="1805">
        <v>0</v>
      </c>
      <c r="F11" s="759"/>
      <c r="G11" s="759"/>
      <c r="H11" s="759"/>
      <c r="I11" s="759"/>
    </row>
    <row r="12" spans="1:9" ht="15.75">
      <c r="A12" s="1802" t="s">
        <v>1279</v>
      </c>
      <c r="B12" s="1804"/>
      <c r="C12" s="1804"/>
      <c r="D12" s="1804"/>
      <c r="E12" s="1805">
        <v>0</v>
      </c>
      <c r="F12" s="759"/>
      <c r="G12" s="759"/>
      <c r="H12" s="759"/>
      <c r="I12" s="759"/>
    </row>
    <row r="13" spans="1:9" ht="30">
      <c r="A13" s="561" t="s">
        <v>1280</v>
      </c>
      <c r="B13" s="1804"/>
      <c r="C13" s="1804"/>
      <c r="D13" s="1804"/>
      <c r="E13" s="1805">
        <v>0</v>
      </c>
      <c r="F13" s="759"/>
      <c r="G13" s="759"/>
      <c r="H13" s="759"/>
      <c r="I13" s="759"/>
    </row>
    <row r="14" spans="1:9" ht="15.75">
      <c r="A14" s="1801" t="s">
        <v>1281</v>
      </c>
      <c r="B14" s="1804">
        <f>SUM(B9:B13)</f>
        <v>1000</v>
      </c>
      <c r="C14" s="1804">
        <f>SUM(C9:C13)</f>
        <v>1045</v>
      </c>
      <c r="D14" s="1804">
        <f>SUM(D9:D13)</f>
        <v>1081</v>
      </c>
      <c r="E14" s="1805">
        <f>D14/C14</f>
        <v>1.0344497607655503</v>
      </c>
      <c r="F14" s="759"/>
      <c r="G14" s="759"/>
      <c r="H14" s="759"/>
      <c r="I14" s="759"/>
    </row>
    <row r="15" spans="1:9" ht="15.75">
      <c r="A15" s="759"/>
      <c r="B15" s="759"/>
      <c r="C15" s="759"/>
      <c r="D15" s="759"/>
      <c r="E15" s="759"/>
      <c r="F15" s="759"/>
      <c r="G15" s="759"/>
      <c r="H15" s="759"/>
      <c r="I15" s="759"/>
    </row>
    <row r="16" spans="1:9" ht="15.75">
      <c r="A16" s="759"/>
      <c r="B16" s="759"/>
      <c r="C16" s="759"/>
      <c r="D16" s="759"/>
      <c r="E16" s="759"/>
      <c r="F16" s="759"/>
      <c r="G16" s="759"/>
      <c r="H16" s="759"/>
      <c r="I16" s="759"/>
    </row>
    <row r="17" spans="1:9" ht="15.75">
      <c r="A17" s="1798" t="s">
        <v>1285</v>
      </c>
      <c r="B17" s="759"/>
      <c r="C17" s="759"/>
      <c r="D17" s="759"/>
      <c r="E17" s="759"/>
      <c r="F17" s="759"/>
      <c r="G17" s="759"/>
      <c r="H17" s="759"/>
      <c r="I17" s="759"/>
    </row>
    <row r="18" spans="1:9" ht="15.75">
      <c r="A18" s="759"/>
      <c r="B18" s="759"/>
      <c r="C18" s="759"/>
      <c r="D18" s="2273" t="s">
        <v>1284</v>
      </c>
      <c r="E18" s="2273"/>
      <c r="F18" s="759"/>
      <c r="G18" s="759"/>
      <c r="H18" s="759"/>
      <c r="I18" s="759"/>
    </row>
    <row r="19" spans="1:9" ht="31.5">
      <c r="A19" s="1799" t="s">
        <v>294</v>
      </c>
      <c r="B19" s="1800" t="s">
        <v>228</v>
      </c>
      <c r="C19" s="1800" t="s">
        <v>229</v>
      </c>
      <c r="D19" s="1800" t="s">
        <v>233</v>
      </c>
      <c r="E19" s="1800" t="s">
        <v>234</v>
      </c>
      <c r="F19" s="759"/>
      <c r="G19" s="759"/>
      <c r="H19" s="759"/>
      <c r="I19" s="759"/>
    </row>
    <row r="20" spans="1:9" ht="32.25" customHeight="1">
      <c r="A20" s="561" t="s">
        <v>1286</v>
      </c>
      <c r="B20" s="1804">
        <v>1000</v>
      </c>
      <c r="C20" s="1804">
        <v>1000</v>
      </c>
      <c r="D20" s="1804">
        <v>1081</v>
      </c>
      <c r="E20" s="1805">
        <f>D20/C20</f>
        <v>1.081</v>
      </c>
      <c r="F20" s="759"/>
      <c r="G20" s="759"/>
      <c r="H20" s="759"/>
      <c r="I20" s="759"/>
    </row>
    <row r="21" spans="1:9" ht="15.75">
      <c r="A21" s="1802" t="s">
        <v>1287</v>
      </c>
      <c r="B21" s="1804"/>
      <c r="C21" s="1804"/>
      <c r="D21" s="1804"/>
      <c r="E21" s="1805">
        <v>0</v>
      </c>
      <c r="F21" s="759"/>
      <c r="G21" s="759"/>
      <c r="H21" s="759"/>
      <c r="I21" s="759"/>
    </row>
    <row r="22" spans="1:9" ht="60">
      <c r="A22" s="561" t="s">
        <v>1288</v>
      </c>
      <c r="B22" s="1804"/>
      <c r="C22" s="1804"/>
      <c r="D22" s="1804"/>
      <c r="E22" s="1805">
        <v>0</v>
      </c>
      <c r="F22" s="759"/>
      <c r="G22" s="759"/>
      <c r="H22" s="759"/>
      <c r="I22" s="759"/>
    </row>
    <row r="23" spans="1:9" ht="60">
      <c r="A23" s="561" t="s">
        <v>1290</v>
      </c>
      <c r="B23" s="1804"/>
      <c r="C23" s="1804"/>
      <c r="D23" s="1804"/>
      <c r="E23" s="1805">
        <v>0</v>
      </c>
      <c r="F23" s="759"/>
      <c r="G23" s="759"/>
      <c r="H23" s="759"/>
      <c r="I23" s="759"/>
    </row>
    <row r="24" spans="1:9" ht="15.75">
      <c r="A24" s="1802" t="s">
        <v>1289</v>
      </c>
      <c r="B24" s="1804"/>
      <c r="C24" s="1804"/>
      <c r="D24" s="1804"/>
      <c r="E24" s="1805">
        <v>0</v>
      </c>
      <c r="F24" s="759"/>
      <c r="G24" s="759"/>
      <c r="H24" s="759"/>
      <c r="I24" s="759"/>
    </row>
    <row r="25" spans="1:9" ht="15.75">
      <c r="A25" s="1803" t="s">
        <v>1291</v>
      </c>
      <c r="B25" s="1804"/>
      <c r="C25" s="1804"/>
      <c r="D25" s="1804"/>
      <c r="E25" s="1805">
        <v>0</v>
      </c>
      <c r="F25" s="759"/>
      <c r="G25" s="759"/>
      <c r="H25" s="759"/>
      <c r="I25" s="759"/>
    </row>
    <row r="26" spans="1:9" ht="80.25" customHeight="1">
      <c r="A26" s="1803" t="s">
        <v>1292</v>
      </c>
      <c r="B26" s="1806"/>
      <c r="C26" s="1804"/>
      <c r="D26" s="1804"/>
      <c r="E26" s="1805">
        <v>0</v>
      </c>
      <c r="F26" s="759"/>
      <c r="G26" s="759"/>
      <c r="H26" s="759"/>
      <c r="I26" s="759"/>
    </row>
    <row r="27" spans="1:9" ht="45">
      <c r="A27" s="561" t="s">
        <v>1293</v>
      </c>
      <c r="B27" s="1804"/>
      <c r="C27" s="1804"/>
      <c r="D27" s="1804"/>
      <c r="E27" s="1805">
        <v>0</v>
      </c>
      <c r="F27" s="759"/>
      <c r="G27" s="759"/>
      <c r="H27" s="759"/>
      <c r="I27" s="759"/>
    </row>
    <row r="28" spans="1:9" ht="15.75">
      <c r="A28" s="1801" t="s">
        <v>1294</v>
      </c>
      <c r="B28" s="1804">
        <f>SUM(B20:B27)</f>
        <v>1000</v>
      </c>
      <c r="C28" s="1804">
        <f>SUM(C20:C27)</f>
        <v>1000</v>
      </c>
      <c r="D28" s="1804">
        <f>SUM(D20:D27)</f>
        <v>1081</v>
      </c>
      <c r="E28" s="1805">
        <f>D28/C28</f>
        <v>1.081</v>
      </c>
      <c r="F28" s="759"/>
      <c r="G28" s="759"/>
      <c r="H28" s="759"/>
      <c r="I28" s="759"/>
    </row>
    <row r="29" spans="1:9" ht="15.75">
      <c r="A29" s="759"/>
      <c r="B29" s="759"/>
      <c r="C29" s="759"/>
      <c r="D29" s="759"/>
      <c r="E29" s="759"/>
      <c r="F29" s="759"/>
      <c r="G29" s="759"/>
      <c r="H29" s="759"/>
      <c r="I29" s="759"/>
    </row>
    <row r="30" spans="1:9" ht="15.75">
      <c r="A30" s="759"/>
      <c r="B30" s="759"/>
      <c r="C30" s="759"/>
      <c r="D30" s="759"/>
      <c r="E30" s="759"/>
      <c r="F30" s="759"/>
      <c r="G30" s="759"/>
      <c r="H30" s="759"/>
      <c r="I30" s="759"/>
    </row>
    <row r="31" spans="1:9" ht="15.75">
      <c r="A31" s="759"/>
      <c r="B31" s="759"/>
      <c r="C31" s="759"/>
      <c r="D31" s="759"/>
      <c r="E31" s="759"/>
      <c r="F31" s="759"/>
      <c r="G31" s="759"/>
      <c r="H31" s="759"/>
      <c r="I31" s="759"/>
    </row>
    <row r="32" spans="1:9" ht="15.75">
      <c r="A32" s="759"/>
      <c r="B32" s="759"/>
      <c r="C32" s="759"/>
      <c r="D32" s="759"/>
      <c r="E32" s="759"/>
      <c r="F32" s="759"/>
      <c r="G32" s="759"/>
      <c r="H32" s="759"/>
      <c r="I32" s="759"/>
    </row>
    <row r="33" spans="1:9" ht="15.75">
      <c r="A33" s="759"/>
      <c r="B33" s="759"/>
      <c r="C33" s="759"/>
      <c r="D33" s="759"/>
      <c r="E33" s="759"/>
      <c r="F33" s="759"/>
      <c r="G33" s="759"/>
      <c r="H33" s="759"/>
      <c r="I33" s="759"/>
    </row>
    <row r="34" spans="1:9" ht="15.75">
      <c r="A34" s="759"/>
      <c r="B34" s="759"/>
      <c r="C34" s="759"/>
      <c r="D34" s="759"/>
      <c r="E34" s="759"/>
      <c r="F34" s="759"/>
      <c r="G34" s="759"/>
      <c r="H34" s="759"/>
      <c r="I34" s="759"/>
    </row>
    <row r="35" spans="1:9" ht="15.75">
      <c r="A35" s="759"/>
      <c r="B35" s="759"/>
      <c r="C35" s="759"/>
      <c r="D35" s="759"/>
      <c r="E35" s="759"/>
      <c r="F35" s="759"/>
      <c r="G35" s="759"/>
      <c r="H35" s="759"/>
      <c r="I35" s="759"/>
    </row>
    <row r="36" spans="1:9" ht="15.75">
      <c r="A36" s="759"/>
      <c r="B36" s="759"/>
      <c r="C36" s="759"/>
      <c r="D36" s="759"/>
      <c r="E36" s="759"/>
      <c r="F36" s="759"/>
      <c r="G36" s="759"/>
      <c r="H36" s="759"/>
      <c r="I36" s="759"/>
    </row>
    <row r="37" spans="1:9" ht="15.75">
      <c r="A37" s="759"/>
      <c r="B37" s="759"/>
      <c r="C37" s="759"/>
      <c r="D37" s="759"/>
      <c r="E37" s="759"/>
      <c r="F37" s="759"/>
      <c r="G37" s="759"/>
      <c r="H37" s="759"/>
      <c r="I37" s="759"/>
    </row>
    <row r="38" spans="1:9" ht="15.75">
      <c r="A38" s="759"/>
      <c r="B38" s="759"/>
      <c r="C38" s="759"/>
      <c r="D38" s="759"/>
      <c r="E38" s="759"/>
      <c r="F38" s="759"/>
      <c r="G38" s="759"/>
      <c r="H38" s="759"/>
      <c r="I38" s="759"/>
    </row>
  </sheetData>
  <sheetProtection/>
  <mergeCells count="5">
    <mergeCell ref="A3:E3"/>
    <mergeCell ref="A4:E4"/>
    <mergeCell ref="D18:E18"/>
    <mergeCell ref="D7:E7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57" sqref="A1:E57"/>
    </sheetView>
  </sheetViews>
  <sheetFormatPr defaultColWidth="9.140625" defaultRowHeight="12.75"/>
  <cols>
    <col min="1" max="1" width="41.8515625" style="0" customWidth="1"/>
    <col min="2" max="2" width="13.00390625" style="0" customWidth="1"/>
    <col min="3" max="3" width="10.8515625" style="0" customWidth="1"/>
    <col min="4" max="4" width="9.7109375" style="0" customWidth="1"/>
  </cols>
  <sheetData>
    <row r="1" ht="12.75">
      <c r="D1" t="s">
        <v>1303</v>
      </c>
    </row>
    <row r="3" spans="1:5" ht="15.75">
      <c r="A3" s="2275" t="s">
        <v>1366</v>
      </c>
      <c r="B3" s="2275"/>
      <c r="C3" s="2063"/>
      <c r="D3" s="2063"/>
      <c r="E3" s="2063"/>
    </row>
    <row r="4" spans="1:5" ht="12.75">
      <c r="A4" s="2276" t="s">
        <v>437</v>
      </c>
      <c r="B4" s="2276"/>
      <c r="C4" s="2276"/>
      <c r="D4" s="2276"/>
      <c r="E4" s="2276"/>
    </row>
    <row r="7" ht="13.5" thickBot="1">
      <c r="D7" s="98" t="s">
        <v>578</v>
      </c>
    </row>
    <row r="8" spans="1:5" ht="26.25" thickBot="1">
      <c r="A8" s="1863" t="s">
        <v>294</v>
      </c>
      <c r="B8" s="1864" t="s">
        <v>82</v>
      </c>
      <c r="C8" s="1864" t="s">
        <v>1317</v>
      </c>
      <c r="D8" s="1865" t="s">
        <v>233</v>
      </c>
      <c r="E8" s="1866" t="s">
        <v>84</v>
      </c>
    </row>
    <row r="9" spans="1:5" ht="12.75">
      <c r="A9" s="1852"/>
      <c r="B9" s="1810"/>
      <c r="C9" s="1847"/>
      <c r="D9" s="1847"/>
      <c r="E9" s="1862"/>
    </row>
    <row r="10" spans="1:5" ht="12.75">
      <c r="A10" s="1853" t="s">
        <v>1304</v>
      </c>
      <c r="B10" s="1811"/>
      <c r="C10" s="1814"/>
      <c r="D10" s="1814"/>
      <c r="E10" s="1217"/>
    </row>
    <row r="11" spans="1:5" ht="12.75">
      <c r="A11" s="1853" t="s">
        <v>1305</v>
      </c>
      <c r="B11" s="1811"/>
      <c r="C11" s="1814"/>
      <c r="D11" s="1814"/>
      <c r="E11" s="1217"/>
    </row>
    <row r="12" spans="1:5" ht="12.75">
      <c r="A12" s="1854" t="s">
        <v>1306</v>
      </c>
      <c r="B12" s="1812">
        <v>4924</v>
      </c>
      <c r="C12" s="1812">
        <v>4218</v>
      </c>
      <c r="D12" s="1812">
        <v>4219</v>
      </c>
      <c r="E12" s="1855">
        <f aca="true" t="shared" si="0" ref="E12:E26">D12/C12</f>
        <v>1.0002370791844477</v>
      </c>
    </row>
    <row r="13" spans="1:5" ht="12.75">
      <c r="A13" s="1854" t="s">
        <v>1307</v>
      </c>
      <c r="B13" s="1812">
        <v>76499</v>
      </c>
      <c r="C13" s="1812">
        <v>4037</v>
      </c>
      <c r="D13" s="1812">
        <v>4037</v>
      </c>
      <c r="E13" s="1855">
        <f t="shared" si="0"/>
        <v>1</v>
      </c>
    </row>
    <row r="14" spans="1:5" ht="12.75">
      <c r="A14" s="1854" t="s">
        <v>1308</v>
      </c>
      <c r="B14" s="1812">
        <v>19588</v>
      </c>
      <c r="C14" s="1812">
        <v>12504</v>
      </c>
      <c r="D14" s="1812">
        <v>12504</v>
      </c>
      <c r="E14" s="1855">
        <f t="shared" si="0"/>
        <v>1</v>
      </c>
    </row>
    <row r="15" spans="1:5" ht="12.75">
      <c r="A15" s="1854" t="s">
        <v>1309</v>
      </c>
      <c r="B15" s="1812">
        <v>9707</v>
      </c>
      <c r="C15" s="1812">
        <v>9339</v>
      </c>
      <c r="D15" s="1812">
        <v>9339</v>
      </c>
      <c r="E15" s="1855">
        <f t="shared" si="0"/>
        <v>1</v>
      </c>
    </row>
    <row r="16" spans="1:5" ht="12.75">
      <c r="A16" s="1854" t="s">
        <v>1310</v>
      </c>
      <c r="B16" s="1813">
        <v>19710</v>
      </c>
      <c r="C16" s="1812">
        <v>9835</v>
      </c>
      <c r="D16" s="1812">
        <v>9835</v>
      </c>
      <c r="E16" s="1855">
        <f t="shared" si="0"/>
        <v>1</v>
      </c>
    </row>
    <row r="17" spans="1:5" ht="12.75">
      <c r="A17" s="1854" t="s">
        <v>1311</v>
      </c>
      <c r="B17" s="1813">
        <v>19250</v>
      </c>
      <c r="C17" s="1812">
        <v>11378</v>
      </c>
      <c r="D17" s="1812">
        <v>11378</v>
      </c>
      <c r="E17" s="1855">
        <f t="shared" si="0"/>
        <v>1</v>
      </c>
    </row>
    <row r="18" spans="1:5" ht="12.75">
      <c r="A18" s="1854" t="s">
        <v>1312</v>
      </c>
      <c r="B18" s="1813">
        <v>9655</v>
      </c>
      <c r="C18" s="1812">
        <v>9655</v>
      </c>
      <c r="D18" s="1812">
        <v>9655</v>
      </c>
      <c r="E18" s="1855">
        <f t="shared" si="0"/>
        <v>1</v>
      </c>
    </row>
    <row r="19" spans="1:5" ht="12.75">
      <c r="A19" s="1859" t="s">
        <v>1363</v>
      </c>
      <c r="B19" s="1813">
        <v>0</v>
      </c>
      <c r="C19" s="1812">
        <v>0</v>
      </c>
      <c r="D19" s="1812">
        <v>0</v>
      </c>
      <c r="E19" s="1855">
        <v>0</v>
      </c>
    </row>
    <row r="20" spans="1:5" ht="12.75">
      <c r="A20" s="1859" t="s">
        <v>1364</v>
      </c>
      <c r="B20" s="1813">
        <v>0</v>
      </c>
      <c r="C20" s="1812">
        <v>10822</v>
      </c>
      <c r="D20" s="1812">
        <v>10822</v>
      </c>
      <c r="E20" s="1855">
        <f t="shared" si="0"/>
        <v>1</v>
      </c>
    </row>
    <row r="21" spans="1:5" ht="12.75">
      <c r="A21" s="1859" t="s">
        <v>1365</v>
      </c>
      <c r="B21" s="1813">
        <v>0</v>
      </c>
      <c r="C21" s="1812">
        <v>0</v>
      </c>
      <c r="D21" s="1812">
        <v>0</v>
      </c>
      <c r="E21" s="1855">
        <v>0</v>
      </c>
    </row>
    <row r="22" spans="1:5" ht="12.75">
      <c r="A22" s="1856" t="s">
        <v>1367</v>
      </c>
      <c r="B22" s="1813">
        <v>0</v>
      </c>
      <c r="C22" s="1812">
        <v>0</v>
      </c>
      <c r="D22" s="1812">
        <v>0</v>
      </c>
      <c r="E22" s="1855">
        <v>0</v>
      </c>
    </row>
    <row r="23" spans="1:5" ht="12.75">
      <c r="A23" s="1856" t="s">
        <v>1369</v>
      </c>
      <c r="B23" s="1812">
        <v>0</v>
      </c>
      <c r="C23" s="1812">
        <v>2242</v>
      </c>
      <c r="D23" s="1812">
        <v>2242</v>
      </c>
      <c r="E23" s="1855">
        <f t="shared" si="0"/>
        <v>1</v>
      </c>
    </row>
    <row r="24" spans="1:6" ht="12.75">
      <c r="A24" s="1856" t="s">
        <v>1370</v>
      </c>
      <c r="B24" s="1812">
        <v>0</v>
      </c>
      <c r="C24" s="1812">
        <v>7428</v>
      </c>
      <c r="D24" s="1812">
        <v>5085</v>
      </c>
      <c r="E24" s="1855">
        <f t="shared" si="0"/>
        <v>0.6845718901453958</v>
      </c>
      <c r="F24" s="401"/>
    </row>
    <row r="25" spans="1:5" ht="12.75">
      <c r="A25" s="1856" t="s">
        <v>1371</v>
      </c>
      <c r="B25" s="1812">
        <v>0</v>
      </c>
      <c r="C25" s="1812">
        <v>42183</v>
      </c>
      <c r="D25" s="1812">
        <v>42183</v>
      </c>
      <c r="E25" s="1855">
        <f t="shared" si="0"/>
        <v>1</v>
      </c>
    </row>
    <row r="26" spans="1:5" ht="12.75">
      <c r="A26" s="2037" t="s">
        <v>1505</v>
      </c>
      <c r="B26" s="1812">
        <v>0</v>
      </c>
      <c r="C26" s="1812">
        <v>29871</v>
      </c>
      <c r="D26" s="1812">
        <v>29871</v>
      </c>
      <c r="E26" s="1855">
        <f t="shared" si="0"/>
        <v>1</v>
      </c>
    </row>
    <row r="27" spans="1:5" ht="12.75">
      <c r="A27" s="2037" t="s">
        <v>1506</v>
      </c>
      <c r="B27" s="1812">
        <v>0</v>
      </c>
      <c r="C27" s="1812">
        <v>0</v>
      </c>
      <c r="D27" s="1812">
        <v>0</v>
      </c>
      <c r="E27" s="1855">
        <v>0</v>
      </c>
    </row>
    <row r="28" spans="1:5" ht="12.75">
      <c r="A28" s="2037" t="s">
        <v>1507</v>
      </c>
      <c r="B28" s="1812">
        <v>0</v>
      </c>
      <c r="C28" s="1812">
        <v>0</v>
      </c>
      <c r="D28" s="1812">
        <v>0</v>
      </c>
      <c r="E28" s="1855">
        <v>0</v>
      </c>
    </row>
    <row r="29" spans="1:5" ht="12.75">
      <c r="A29" s="1853" t="s">
        <v>1313</v>
      </c>
      <c r="B29" s="1812">
        <v>29000</v>
      </c>
      <c r="C29" s="1812">
        <v>28928</v>
      </c>
      <c r="D29" s="1812">
        <v>24949</v>
      </c>
      <c r="E29" s="1855">
        <f>D29/C29</f>
        <v>0.8624516039823009</v>
      </c>
    </row>
    <row r="30" spans="1:5" ht="13.5" thickBot="1">
      <c r="A30" s="1857" t="s">
        <v>1375</v>
      </c>
      <c r="B30" s="1845">
        <v>24242</v>
      </c>
      <c r="C30" s="1812">
        <v>187158</v>
      </c>
      <c r="D30" s="1812">
        <v>188163</v>
      </c>
      <c r="E30" s="1855">
        <f>D30/C30</f>
        <v>1.0053697945051774</v>
      </c>
    </row>
    <row r="31" spans="1:5" ht="13.5" thickBot="1">
      <c r="A31" s="1848" t="s">
        <v>1281</v>
      </c>
      <c r="B31" s="1849">
        <f>SUM(B12:B30)</f>
        <v>212575</v>
      </c>
      <c r="C31" s="1849">
        <f>SUM(C12:C30)</f>
        <v>369598</v>
      </c>
      <c r="D31" s="1849">
        <f>SUM(D12:D30)</f>
        <v>364282</v>
      </c>
      <c r="E31" s="1850">
        <f>D31/C31</f>
        <v>0.9856168052857429</v>
      </c>
    </row>
    <row r="32" spans="1:5" ht="12.75">
      <c r="A32" s="1852"/>
      <c r="B32" s="1810"/>
      <c r="C32" s="1847"/>
      <c r="D32" s="1847"/>
      <c r="E32" s="1858"/>
    </row>
    <row r="33" spans="1:5" ht="12.75">
      <c r="A33" s="1853" t="s">
        <v>1314</v>
      </c>
      <c r="B33" s="1811"/>
      <c r="C33" s="1814"/>
      <c r="D33" s="1814"/>
      <c r="E33" s="1855"/>
    </row>
    <row r="34" spans="1:5" ht="12.75">
      <c r="A34" s="1854" t="s">
        <v>1315</v>
      </c>
      <c r="B34" s="1812">
        <v>33955</v>
      </c>
      <c r="C34" s="1812">
        <v>27434</v>
      </c>
      <c r="D34" s="1812">
        <v>27434</v>
      </c>
      <c r="E34" s="1855">
        <f>D34/C34</f>
        <v>1</v>
      </c>
    </row>
    <row r="35" spans="1:5" ht="12.75">
      <c r="A35" s="1854" t="s">
        <v>1307</v>
      </c>
      <c r="B35" s="1812">
        <v>90000</v>
      </c>
      <c r="C35" s="1812">
        <v>8980</v>
      </c>
      <c r="D35" s="1812">
        <v>8980</v>
      </c>
      <c r="E35" s="1855">
        <f aca="true" t="shared" si="1" ref="E35:E50">D35/C35</f>
        <v>1</v>
      </c>
    </row>
    <row r="36" spans="1:5" ht="12.75">
      <c r="A36" s="1854" t="s">
        <v>1308</v>
      </c>
      <c r="B36" s="1812">
        <v>22080</v>
      </c>
      <c r="C36" s="1812">
        <v>35472</v>
      </c>
      <c r="D36" s="1812">
        <v>35426</v>
      </c>
      <c r="E36" s="1855">
        <f t="shared" si="1"/>
        <v>0.9987032025259359</v>
      </c>
    </row>
    <row r="37" spans="1:5" ht="12.75">
      <c r="A37" s="1854" t="s">
        <v>1309</v>
      </c>
      <c r="B37" s="1812">
        <v>11100</v>
      </c>
      <c r="C37" s="1812">
        <v>10251</v>
      </c>
      <c r="D37" s="1812">
        <v>10250</v>
      </c>
      <c r="E37" s="1855">
        <f t="shared" si="1"/>
        <v>0.9999024485416057</v>
      </c>
    </row>
    <row r="38" spans="1:5" ht="12.75">
      <c r="A38" s="1854" t="s">
        <v>1310</v>
      </c>
      <c r="B38" s="1812">
        <v>22200</v>
      </c>
      <c r="C38" s="1812">
        <v>26946</v>
      </c>
      <c r="D38" s="1812">
        <v>26946</v>
      </c>
      <c r="E38" s="1855">
        <f t="shared" si="1"/>
        <v>1</v>
      </c>
    </row>
    <row r="39" spans="1:5" ht="12.75">
      <c r="A39" s="1854" t="s">
        <v>1311</v>
      </c>
      <c r="B39" s="1812">
        <v>22200</v>
      </c>
      <c r="C39" s="1812">
        <v>35478</v>
      </c>
      <c r="D39" s="1812">
        <v>35478</v>
      </c>
      <c r="E39" s="1855">
        <f t="shared" si="1"/>
        <v>1</v>
      </c>
    </row>
    <row r="40" spans="1:5" ht="12.75">
      <c r="A40" s="1854" t="s">
        <v>1312</v>
      </c>
      <c r="B40" s="1812">
        <v>11040</v>
      </c>
      <c r="C40" s="1812">
        <v>10632</v>
      </c>
      <c r="D40" s="1812">
        <v>10631</v>
      </c>
      <c r="E40" s="1855">
        <f t="shared" si="1"/>
        <v>0.9999059443190369</v>
      </c>
    </row>
    <row r="41" spans="1:5" ht="12.75">
      <c r="A41" s="1859" t="s">
        <v>1363</v>
      </c>
      <c r="B41" s="1812">
        <v>0</v>
      </c>
      <c r="C41" s="1812">
        <v>80556</v>
      </c>
      <c r="D41" s="1812">
        <v>80556</v>
      </c>
      <c r="E41" s="1855">
        <f t="shared" si="1"/>
        <v>1</v>
      </c>
    </row>
    <row r="42" spans="1:5" ht="12.75">
      <c r="A42" s="1859" t="s">
        <v>1364</v>
      </c>
      <c r="B42" s="1812">
        <v>0</v>
      </c>
      <c r="C42" s="1812">
        <v>13762</v>
      </c>
      <c r="D42" s="1812">
        <v>13762</v>
      </c>
      <c r="E42" s="1855">
        <f t="shared" si="1"/>
        <v>1</v>
      </c>
    </row>
    <row r="43" spans="1:5" ht="12.75">
      <c r="A43" s="1856" t="s">
        <v>1365</v>
      </c>
      <c r="B43" s="1812">
        <v>0</v>
      </c>
      <c r="C43" s="1812">
        <v>32730</v>
      </c>
      <c r="D43" s="1812">
        <v>32730</v>
      </c>
      <c r="E43" s="1855">
        <f t="shared" si="1"/>
        <v>1</v>
      </c>
    </row>
    <row r="44" spans="1:5" ht="12.75">
      <c r="A44" s="1859" t="s">
        <v>1367</v>
      </c>
      <c r="B44" s="1812">
        <v>0</v>
      </c>
      <c r="C44" s="1812">
        <v>1126</v>
      </c>
      <c r="D44" s="1812">
        <v>1126</v>
      </c>
      <c r="E44" s="1855">
        <f t="shared" si="1"/>
        <v>1</v>
      </c>
    </row>
    <row r="45" spans="1:5" ht="12.75">
      <c r="A45" s="1856" t="s">
        <v>1372</v>
      </c>
      <c r="B45" s="1812">
        <v>0</v>
      </c>
      <c r="C45" s="1812">
        <v>0</v>
      </c>
      <c r="D45" s="1812">
        <v>0</v>
      </c>
      <c r="E45" s="1855">
        <v>0</v>
      </c>
    </row>
    <row r="46" spans="1:5" ht="12.75">
      <c r="A46" s="1856" t="s">
        <v>1373</v>
      </c>
      <c r="B46" s="1845">
        <v>0</v>
      </c>
      <c r="C46" s="1812">
        <v>7428</v>
      </c>
      <c r="D46" s="1812">
        <v>5085</v>
      </c>
      <c r="E46" s="1855">
        <f t="shared" si="1"/>
        <v>0.6845718901453958</v>
      </c>
    </row>
    <row r="47" spans="1:5" ht="12.75">
      <c r="A47" s="1856" t="s">
        <v>1374</v>
      </c>
      <c r="B47" s="1696">
        <v>0</v>
      </c>
      <c r="C47" s="1812">
        <v>42183</v>
      </c>
      <c r="D47" s="1812">
        <v>39258</v>
      </c>
      <c r="E47" s="1855">
        <f t="shared" si="1"/>
        <v>0.9306592703221677</v>
      </c>
    </row>
    <row r="48" spans="1:5" ht="12.75">
      <c r="A48" s="2037" t="s">
        <v>1508</v>
      </c>
      <c r="B48" s="2036"/>
      <c r="C48" s="1812">
        <v>29871</v>
      </c>
      <c r="D48" s="1812">
        <v>29871</v>
      </c>
      <c r="E48" s="1855">
        <f t="shared" si="1"/>
        <v>1</v>
      </c>
    </row>
    <row r="49" spans="1:5" ht="12.75">
      <c r="A49" s="2037" t="s">
        <v>1509</v>
      </c>
      <c r="B49" s="2036"/>
      <c r="C49" s="1812">
        <v>2911</v>
      </c>
      <c r="D49" s="1812">
        <v>2911</v>
      </c>
      <c r="E49" s="1855">
        <f t="shared" si="1"/>
        <v>1</v>
      </c>
    </row>
    <row r="50" spans="1:5" ht="12.75">
      <c r="A50" s="2037" t="s">
        <v>1510</v>
      </c>
      <c r="B50" s="1861"/>
      <c r="C50" s="1812">
        <v>3838</v>
      </c>
      <c r="D50" s="1812">
        <v>3838</v>
      </c>
      <c r="E50" s="1855">
        <f t="shared" si="1"/>
        <v>1</v>
      </c>
    </row>
    <row r="51" spans="1:5" ht="13.5" thickBot="1">
      <c r="A51" s="1860"/>
      <c r="B51" s="1851"/>
      <c r="C51" s="1846"/>
      <c r="D51" s="1846"/>
      <c r="E51" s="1855"/>
    </row>
    <row r="52" spans="1:5" ht="13.5" thickBot="1">
      <c r="A52" s="1848" t="s">
        <v>1316</v>
      </c>
      <c r="B52" s="1849">
        <f>SUM(B34:B51)</f>
        <v>212575</v>
      </c>
      <c r="C52" s="1849">
        <f>SUM(C34:C51)</f>
        <v>369598</v>
      </c>
      <c r="D52" s="1849">
        <f>SUM(D34:D51)</f>
        <v>364282</v>
      </c>
      <c r="E52" s="1850">
        <f>D52/C52</f>
        <v>0.9856168052857429</v>
      </c>
    </row>
    <row r="54" ht="12.75">
      <c r="A54" t="s">
        <v>1376</v>
      </c>
    </row>
    <row r="55" ht="12.75">
      <c r="A55" t="s">
        <v>1377</v>
      </c>
    </row>
  </sheetData>
  <sheetProtection/>
  <mergeCells count="2"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3"/>
  <sheetViews>
    <sheetView zoomScalePageLayoutView="0" workbookViewId="0" topLeftCell="A1">
      <selection activeCell="A635" sqref="A1:E635"/>
    </sheetView>
  </sheetViews>
  <sheetFormatPr defaultColWidth="9.140625" defaultRowHeight="12.75"/>
  <cols>
    <col min="1" max="1" width="27.7109375" style="0" customWidth="1"/>
    <col min="2" max="2" width="14.140625" style="0" customWidth="1"/>
    <col min="3" max="3" width="15.28125" style="0" customWidth="1"/>
    <col min="4" max="5" width="13.421875" style="0" customWidth="1"/>
    <col min="6" max="6" width="14.00390625" style="0" customWidth="1"/>
  </cols>
  <sheetData>
    <row r="1" spans="1:5" ht="15">
      <c r="A1" s="7"/>
      <c r="B1" s="7"/>
      <c r="C1" s="7"/>
      <c r="D1" s="7"/>
      <c r="E1" s="277" t="s">
        <v>363</v>
      </c>
    </row>
    <row r="2" spans="1:5" ht="15.75">
      <c r="A2" s="2064" t="s">
        <v>1385</v>
      </c>
      <c r="B2" s="2076"/>
      <c r="C2" s="2076"/>
      <c r="D2" s="2076"/>
      <c r="E2" s="2076"/>
    </row>
    <row r="3" spans="1:5" ht="15.75">
      <c r="A3" s="2064" t="s">
        <v>246</v>
      </c>
      <c r="B3" s="2076"/>
      <c r="C3" s="2076"/>
      <c r="D3" s="2076"/>
      <c r="E3" s="2076"/>
    </row>
    <row r="5" ht="13.5" thickBot="1">
      <c r="E5" s="10" t="s">
        <v>344</v>
      </c>
    </row>
    <row r="6" spans="1:5" ht="13.5" customHeight="1" thickBot="1">
      <c r="A6" s="120" t="s">
        <v>314</v>
      </c>
      <c r="B6" s="2095" t="s">
        <v>441</v>
      </c>
      <c r="C6" s="2087"/>
      <c r="D6" s="2087"/>
      <c r="E6" s="2088"/>
    </row>
    <row r="7" spans="1:5" ht="26.25" thickBot="1">
      <c r="A7" s="121" t="s">
        <v>315</v>
      </c>
      <c r="B7" s="261" t="s">
        <v>228</v>
      </c>
      <c r="C7" s="267" t="s">
        <v>229</v>
      </c>
      <c r="D7" s="267" t="s">
        <v>233</v>
      </c>
      <c r="E7" s="267" t="s">
        <v>245</v>
      </c>
    </row>
    <row r="8" spans="1:5" ht="12.75">
      <c r="A8" s="34" t="s">
        <v>316</v>
      </c>
      <c r="B8" s="83"/>
      <c r="C8" s="35"/>
      <c r="D8" s="23"/>
      <c r="E8" s="23"/>
    </row>
    <row r="9" spans="1:5" ht="12.75">
      <c r="A9" s="36" t="s">
        <v>317</v>
      </c>
      <c r="B9" s="74">
        <v>74906</v>
      </c>
      <c r="C9" s="80">
        <v>93300</v>
      </c>
      <c r="D9" s="75">
        <v>93136</v>
      </c>
      <c r="E9" s="371">
        <f>D9/C9</f>
        <v>0.9982422293676313</v>
      </c>
    </row>
    <row r="10" spans="1:5" ht="12.75">
      <c r="A10" s="5" t="s">
        <v>318</v>
      </c>
      <c r="B10" s="74">
        <v>23038</v>
      </c>
      <c r="C10" s="80">
        <v>27405</v>
      </c>
      <c r="D10" s="75">
        <v>25236</v>
      </c>
      <c r="E10" s="371">
        <f>D10/C10</f>
        <v>0.9208538587848932</v>
      </c>
    </row>
    <row r="11" spans="1:5" ht="12.75">
      <c r="A11" s="5" t="s">
        <v>319</v>
      </c>
      <c r="B11" s="74">
        <v>119030</v>
      </c>
      <c r="C11" s="80">
        <v>126493</v>
      </c>
      <c r="D11" s="75">
        <v>116140</v>
      </c>
      <c r="E11" s="371">
        <f>D11/C11</f>
        <v>0.9181535737155416</v>
      </c>
    </row>
    <row r="12" spans="1:5" ht="12.75">
      <c r="A12" s="1279" t="s">
        <v>447</v>
      </c>
      <c r="B12" s="74"/>
      <c r="C12" s="76"/>
      <c r="D12" s="74"/>
      <c r="E12" s="371"/>
    </row>
    <row r="13" spans="1:5" ht="12.75">
      <c r="A13" s="5" t="s">
        <v>320</v>
      </c>
      <c r="B13" s="74"/>
      <c r="C13" s="76"/>
      <c r="D13" s="74"/>
      <c r="E13" s="371">
        <v>0</v>
      </c>
    </row>
    <row r="14" spans="1:5" ht="12.75">
      <c r="A14" s="15" t="s">
        <v>346</v>
      </c>
      <c r="B14" s="75"/>
      <c r="C14" s="80"/>
      <c r="D14" s="75"/>
      <c r="E14" s="371">
        <v>0</v>
      </c>
    </row>
    <row r="15" spans="1:5" ht="12.75">
      <c r="A15" s="15" t="s">
        <v>322</v>
      </c>
      <c r="B15" s="75"/>
      <c r="C15" s="80"/>
      <c r="D15" s="75"/>
      <c r="E15" s="371"/>
    </row>
    <row r="16" spans="1:5" s="116" customFormat="1" ht="13.5" thickBot="1">
      <c r="A16" s="38" t="s">
        <v>347</v>
      </c>
      <c r="B16" s="75">
        <v>0</v>
      </c>
      <c r="C16" s="80">
        <v>0</v>
      </c>
      <c r="D16" s="75">
        <v>0</v>
      </c>
      <c r="E16" s="371">
        <v>0</v>
      </c>
    </row>
    <row r="17" spans="1:5" ht="13.5" thickBot="1">
      <c r="A17" s="20" t="s">
        <v>348</v>
      </c>
      <c r="B17" s="275">
        <f>SUM(B9:B14)</f>
        <v>216974</v>
      </c>
      <c r="C17" s="135">
        <f>SUM(C9:C14)</f>
        <v>247198</v>
      </c>
      <c r="D17" s="135">
        <f>SUM(D9:D14)</f>
        <v>234512</v>
      </c>
      <c r="E17" s="373">
        <f>D17/C17</f>
        <v>0.9486808145696972</v>
      </c>
    </row>
    <row r="18" spans="1:5" ht="12.75">
      <c r="A18" s="230"/>
      <c r="B18" s="83"/>
      <c r="C18" s="16"/>
      <c r="D18" s="52"/>
      <c r="E18" s="5"/>
    </row>
    <row r="19" spans="1:5" ht="12.75">
      <c r="A19" s="231" t="s">
        <v>324</v>
      </c>
      <c r="B19" s="75"/>
      <c r="C19" s="80"/>
      <c r="D19" s="85"/>
      <c r="E19" s="15"/>
    </row>
    <row r="20" spans="1:5" ht="12.75">
      <c r="A20" s="52" t="s">
        <v>325</v>
      </c>
      <c r="B20" s="74">
        <v>0</v>
      </c>
      <c r="C20" s="74">
        <v>0</v>
      </c>
      <c r="D20" s="74">
        <v>0</v>
      </c>
      <c r="E20" s="371">
        <v>0</v>
      </c>
    </row>
    <row r="21" spans="1:5" ht="12.75">
      <c r="A21" s="52" t="s">
        <v>349</v>
      </c>
      <c r="B21" s="74">
        <v>0</v>
      </c>
      <c r="C21" s="74">
        <v>0</v>
      </c>
      <c r="D21" s="74">
        <v>0</v>
      </c>
      <c r="E21" s="371">
        <v>0</v>
      </c>
    </row>
    <row r="22" spans="1:5" ht="12.75">
      <c r="A22" s="52" t="s">
        <v>327</v>
      </c>
      <c r="B22" s="74">
        <v>0</v>
      </c>
      <c r="C22" s="74">
        <v>0</v>
      </c>
      <c r="D22" s="74">
        <v>0</v>
      </c>
      <c r="E22" s="371">
        <v>0</v>
      </c>
    </row>
    <row r="23" spans="1:5" ht="12.75">
      <c r="A23" s="37" t="s">
        <v>328</v>
      </c>
      <c r="B23" s="75">
        <v>0</v>
      </c>
      <c r="C23" s="75">
        <v>0</v>
      </c>
      <c r="D23" s="75">
        <v>0</v>
      </c>
      <c r="E23" s="371">
        <v>0</v>
      </c>
    </row>
    <row r="24" spans="1:5" ht="13.5" thickBot="1">
      <c r="A24" s="48"/>
      <c r="B24" s="91"/>
      <c r="C24" s="158"/>
      <c r="D24" s="139"/>
      <c r="E24" s="6"/>
    </row>
    <row r="25" spans="1:5" ht="13.5" thickBot="1">
      <c r="A25" s="20" t="s">
        <v>350</v>
      </c>
      <c r="B25" s="133">
        <f>B20+B21+B22+B23</f>
        <v>0</v>
      </c>
      <c r="C25" s="133">
        <f>C20+C21+C22+C23</f>
        <v>0</v>
      </c>
      <c r="D25" s="136">
        <f>D20+D21+D22+D23</f>
        <v>0</v>
      </c>
      <c r="E25" s="375">
        <v>0</v>
      </c>
    </row>
    <row r="26" spans="1:5" ht="12.75">
      <c r="A26" s="230"/>
      <c r="B26" s="82"/>
      <c r="C26" s="76"/>
      <c r="D26" s="84"/>
      <c r="E26" s="5"/>
    </row>
    <row r="27" spans="1:5" ht="12.75">
      <c r="A27" s="231" t="s">
        <v>351</v>
      </c>
      <c r="B27" s="75"/>
      <c r="C27" s="80"/>
      <c r="D27" s="85"/>
      <c r="E27" s="15"/>
    </row>
    <row r="28" spans="1:5" ht="12.75">
      <c r="A28" s="272" t="s">
        <v>330</v>
      </c>
      <c r="B28" s="75">
        <v>0</v>
      </c>
      <c r="C28" s="75">
        <v>0</v>
      </c>
      <c r="D28" s="75">
        <v>0</v>
      </c>
      <c r="E28" s="371">
        <v>0</v>
      </c>
    </row>
    <row r="29" spans="1:5" ht="13.5" thickBot="1">
      <c r="A29" s="274" t="s">
        <v>331</v>
      </c>
      <c r="B29" s="91">
        <v>0</v>
      </c>
      <c r="C29" s="91">
        <v>0</v>
      </c>
      <c r="D29" s="91">
        <v>0</v>
      </c>
      <c r="E29" s="372">
        <v>0</v>
      </c>
    </row>
    <row r="30" spans="1:5" ht="13.5" thickBot="1">
      <c r="A30" s="27" t="s">
        <v>352</v>
      </c>
      <c r="B30" s="380">
        <f>B28+B29</f>
        <v>0</v>
      </c>
      <c r="C30" s="380">
        <f>C28+C29</f>
        <v>0</v>
      </c>
      <c r="D30" s="304">
        <f>D28+D29</f>
        <v>0</v>
      </c>
      <c r="E30" s="375">
        <v>0</v>
      </c>
    </row>
    <row r="31" spans="1:5" ht="12.75">
      <c r="A31" s="276"/>
      <c r="B31" s="82"/>
      <c r="C31" s="76"/>
      <c r="D31" s="84"/>
      <c r="E31" s="5"/>
    </row>
    <row r="32" spans="1:5" ht="12.75">
      <c r="A32" s="271" t="s">
        <v>353</v>
      </c>
      <c r="B32" s="75"/>
      <c r="C32" s="80"/>
      <c r="D32" s="85"/>
      <c r="E32" s="15"/>
    </row>
    <row r="33" spans="1:5" ht="12.75">
      <c r="A33" s="272" t="s">
        <v>330</v>
      </c>
      <c r="B33" s="75">
        <v>0</v>
      </c>
      <c r="C33" s="75">
        <v>0</v>
      </c>
      <c r="D33" s="75">
        <v>0</v>
      </c>
      <c r="E33" s="371">
        <v>0</v>
      </c>
    </row>
    <row r="34" spans="1:5" ht="13.5" thickBot="1">
      <c r="A34" s="273" t="s">
        <v>331</v>
      </c>
      <c r="B34" s="91">
        <v>0</v>
      </c>
      <c r="C34" s="91">
        <v>0</v>
      </c>
      <c r="D34" s="91">
        <v>0</v>
      </c>
      <c r="E34" s="371">
        <v>0</v>
      </c>
    </row>
    <row r="35" spans="1:5" ht="13.5" thickBot="1">
      <c r="A35" s="27" t="s">
        <v>354</v>
      </c>
      <c r="B35" s="296">
        <f>B33+B34</f>
        <v>0</v>
      </c>
      <c r="C35" s="296">
        <f>C33+C34</f>
        <v>0</v>
      </c>
      <c r="D35" s="297">
        <f>D33+D34</f>
        <v>0</v>
      </c>
      <c r="E35" s="375">
        <v>0</v>
      </c>
    </row>
    <row r="36" spans="1:5" ht="12.75">
      <c r="A36" s="215"/>
      <c r="B36" s="82"/>
      <c r="C36" s="76"/>
      <c r="D36" s="84"/>
      <c r="E36" s="5"/>
    </row>
    <row r="37" spans="1:5" ht="12.75">
      <c r="A37" s="231" t="s">
        <v>332</v>
      </c>
      <c r="B37" s="75"/>
      <c r="C37" s="80"/>
      <c r="D37" s="85"/>
      <c r="E37" s="15"/>
    </row>
    <row r="38" spans="1:5" ht="12.75">
      <c r="A38" s="268" t="s">
        <v>355</v>
      </c>
      <c r="B38" s="75">
        <v>0</v>
      </c>
      <c r="C38" s="75">
        <v>0</v>
      </c>
      <c r="D38" s="75">
        <v>0</v>
      </c>
      <c r="E38" s="371">
        <v>0</v>
      </c>
    </row>
    <row r="39" spans="1:5" ht="13.5" thickBot="1">
      <c r="A39" s="269" t="s">
        <v>356</v>
      </c>
      <c r="B39" s="91">
        <v>0</v>
      </c>
      <c r="C39" s="91">
        <v>0</v>
      </c>
      <c r="D39" s="91">
        <v>0</v>
      </c>
      <c r="E39" s="371">
        <v>0</v>
      </c>
    </row>
    <row r="40" spans="1:5" ht="13.5" thickBot="1">
      <c r="A40" s="20" t="s">
        <v>357</v>
      </c>
      <c r="B40" s="379">
        <f>B38+B39</f>
        <v>0</v>
      </c>
      <c r="C40" s="379">
        <f>C38+C39</f>
        <v>0</v>
      </c>
      <c r="D40" s="297">
        <f>D38+D39</f>
        <v>0</v>
      </c>
      <c r="E40" s="375">
        <v>0</v>
      </c>
    </row>
    <row r="41" spans="1:5" ht="12.75">
      <c r="A41" s="230"/>
      <c r="B41" s="82"/>
      <c r="C41" s="82"/>
      <c r="D41" s="86"/>
      <c r="E41" s="5"/>
    </row>
    <row r="42" spans="1:5" ht="12.75">
      <c r="A42" s="231" t="s">
        <v>336</v>
      </c>
      <c r="B42" s="75"/>
      <c r="C42" s="75"/>
      <c r="D42" s="80"/>
      <c r="E42" s="15"/>
    </row>
    <row r="43" spans="1:5" ht="12.75">
      <c r="A43" s="30" t="s">
        <v>337</v>
      </c>
      <c r="B43" s="75">
        <v>0</v>
      </c>
      <c r="C43" s="75">
        <v>0</v>
      </c>
      <c r="D43" s="75">
        <v>0</v>
      </c>
      <c r="E43" s="371">
        <v>0</v>
      </c>
    </row>
    <row r="44" spans="1:5" ht="13.5" thickBot="1">
      <c r="A44" s="31" t="s">
        <v>338</v>
      </c>
      <c r="B44" s="91">
        <v>0</v>
      </c>
      <c r="C44" s="91">
        <v>0</v>
      </c>
      <c r="D44" s="91">
        <v>0</v>
      </c>
      <c r="E44" s="371">
        <v>0</v>
      </c>
    </row>
    <row r="45" spans="1:5" ht="13.5" thickBot="1">
      <c r="A45" s="20" t="s">
        <v>339</v>
      </c>
      <c r="B45" s="379">
        <f>B43+B44</f>
        <v>0</v>
      </c>
      <c r="C45" s="296">
        <f>C43+C44</f>
        <v>0</v>
      </c>
      <c r="D45" s="297">
        <f>D43+D44</f>
        <v>0</v>
      </c>
      <c r="E45" s="375">
        <v>0</v>
      </c>
    </row>
    <row r="46" spans="1:5" s="116" customFormat="1" ht="13.5" thickBot="1">
      <c r="A46" s="45"/>
      <c r="B46" s="87"/>
      <c r="C46" s="86"/>
      <c r="D46" s="86"/>
      <c r="E46" s="18"/>
    </row>
    <row r="47" spans="1:5" ht="13.5" thickBot="1">
      <c r="A47" s="64" t="s">
        <v>340</v>
      </c>
      <c r="B47" s="254">
        <f>B45+B40+B35+B30+B25+B17</f>
        <v>216974</v>
      </c>
      <c r="C47" s="254">
        <f>C45+C40+C35+C30+C25+C17</f>
        <v>247198</v>
      </c>
      <c r="D47" s="254">
        <f>D45+D40+D35+D30+D25+D17</f>
        <v>234512</v>
      </c>
      <c r="E47" s="373">
        <f>D47/C47</f>
        <v>0.9486808145696972</v>
      </c>
    </row>
    <row r="48" spans="1:5" ht="13.5" thickBot="1">
      <c r="A48" s="46"/>
      <c r="B48" s="92"/>
      <c r="C48" s="86"/>
      <c r="D48" s="86"/>
      <c r="E48" s="18"/>
    </row>
    <row r="49" spans="1:5" ht="13.5" thickBot="1">
      <c r="A49" s="25" t="s">
        <v>341</v>
      </c>
      <c r="B49" s="513">
        <v>0</v>
      </c>
      <c r="C49" s="297">
        <v>0</v>
      </c>
      <c r="D49" s="297">
        <v>0</v>
      </c>
      <c r="E49" s="373">
        <v>0</v>
      </c>
    </row>
    <row r="50" spans="1:5" ht="13.5" thickBot="1">
      <c r="A50" s="53"/>
      <c r="B50" s="87"/>
      <c r="C50" s="86"/>
      <c r="D50" s="86"/>
      <c r="E50" s="18"/>
    </row>
    <row r="51" spans="1:5" s="13" customFormat="1" ht="13.5" thickBot="1">
      <c r="A51" s="69" t="s">
        <v>402</v>
      </c>
      <c r="B51" s="132">
        <f>B47+B49</f>
        <v>216974</v>
      </c>
      <c r="C51" s="132">
        <f>C47+C49</f>
        <v>247198</v>
      </c>
      <c r="D51" s="132">
        <f>D47+D49</f>
        <v>234512</v>
      </c>
      <c r="E51" s="373">
        <f>D51/C51</f>
        <v>0.9486808145696972</v>
      </c>
    </row>
    <row r="52" spans="1:5" s="13" customFormat="1" ht="12.75">
      <c r="A52" s="70"/>
      <c r="B52" s="502"/>
      <c r="C52" s="502"/>
      <c r="D52" s="502"/>
      <c r="E52" s="503"/>
    </row>
    <row r="53" spans="1:5" s="13" customFormat="1" ht="12.75">
      <c r="A53" s="70"/>
      <c r="B53" s="502"/>
      <c r="C53" s="502"/>
      <c r="D53" s="502"/>
      <c r="E53" s="503"/>
    </row>
    <row r="54" spans="1:5" ht="12.75">
      <c r="A54" s="2085">
        <v>2</v>
      </c>
      <c r="B54" s="2085"/>
      <c r="C54" s="2085"/>
      <c r="D54" s="2085"/>
      <c r="E54" s="2085"/>
    </row>
    <row r="55" spans="1:5" ht="14.25">
      <c r="A55" s="2089" t="s">
        <v>368</v>
      </c>
      <c r="B55" s="2089"/>
      <c r="C55" s="2089"/>
      <c r="D55" s="2089"/>
      <c r="E55" s="2089"/>
    </row>
    <row r="56" spans="1:5" ht="15.75">
      <c r="A56" s="2064" t="s">
        <v>1385</v>
      </c>
      <c r="B56" s="2076"/>
      <c r="C56" s="2076"/>
      <c r="D56" s="2076"/>
      <c r="E56" s="2076"/>
    </row>
    <row r="57" spans="1:5" ht="15.75">
      <c r="A57" s="2064" t="s">
        <v>246</v>
      </c>
      <c r="B57" s="2076"/>
      <c r="C57" s="2076"/>
      <c r="D57" s="2076"/>
      <c r="E57" s="2076"/>
    </row>
    <row r="58" spans="1:5" ht="15.75">
      <c r="A58" s="256"/>
      <c r="B58" s="56"/>
      <c r="C58" s="56"/>
      <c r="D58" s="56"/>
      <c r="E58" s="56"/>
    </row>
    <row r="59" ht="15.75" customHeight="1" thickBot="1">
      <c r="E59" s="10" t="s">
        <v>344</v>
      </c>
    </row>
    <row r="60" spans="1:5" ht="25.5" customHeight="1" thickBot="1">
      <c r="A60" s="2093" t="s">
        <v>707</v>
      </c>
      <c r="B60" s="2091" t="s">
        <v>364</v>
      </c>
      <c r="C60" s="2087"/>
      <c r="D60" s="2087"/>
      <c r="E60" s="2088"/>
    </row>
    <row r="61" spans="1:5" ht="26.25" thickBot="1">
      <c r="A61" s="2094"/>
      <c r="B61" s="278" t="s">
        <v>228</v>
      </c>
      <c r="C61" s="267" t="s">
        <v>229</v>
      </c>
      <c r="D61" s="267" t="s">
        <v>233</v>
      </c>
      <c r="E61" s="267" t="s">
        <v>245</v>
      </c>
    </row>
    <row r="62" spans="1:5" ht="12.75">
      <c r="A62" s="29" t="s">
        <v>316</v>
      </c>
      <c r="B62" s="280"/>
      <c r="C62" s="35"/>
      <c r="D62" s="23"/>
      <c r="E62" s="58"/>
    </row>
    <row r="63" spans="1:5" ht="12.75">
      <c r="A63" s="30" t="s">
        <v>317</v>
      </c>
      <c r="B63" s="75">
        <v>132589</v>
      </c>
      <c r="C63" s="80">
        <v>153520</v>
      </c>
      <c r="D63" s="75">
        <v>151011</v>
      </c>
      <c r="E63" s="376">
        <f>D63/C63</f>
        <v>0.983656852527358</v>
      </c>
    </row>
    <row r="64" spans="1:5" ht="12.75">
      <c r="A64" s="52" t="s">
        <v>318</v>
      </c>
      <c r="B64" s="74">
        <v>41654</v>
      </c>
      <c r="C64" s="80">
        <v>47989</v>
      </c>
      <c r="D64" s="75">
        <v>44993</v>
      </c>
      <c r="E64" s="376">
        <f>D64/C64</f>
        <v>0.9375690262351789</v>
      </c>
    </row>
    <row r="65" spans="1:5" ht="12.75">
      <c r="A65" s="52" t="s">
        <v>319</v>
      </c>
      <c r="B65" s="74">
        <v>7568</v>
      </c>
      <c r="C65" s="80">
        <v>12873</v>
      </c>
      <c r="D65" s="75">
        <v>10453</v>
      </c>
      <c r="E65" s="376">
        <f>D65/C65</f>
        <v>0.8120096325642818</v>
      </c>
    </row>
    <row r="66" spans="1:5" ht="12.75">
      <c r="A66" s="1279" t="s">
        <v>447</v>
      </c>
      <c r="B66" s="74"/>
      <c r="C66" s="76"/>
      <c r="D66" s="74"/>
      <c r="E66" s="376"/>
    </row>
    <row r="67" spans="1:5" ht="12.75">
      <c r="A67" s="52" t="s">
        <v>320</v>
      </c>
      <c r="B67" s="74"/>
      <c r="C67" s="74"/>
      <c r="D67" s="74"/>
      <c r="E67" s="376">
        <v>0</v>
      </c>
    </row>
    <row r="68" spans="1:5" ht="12.75">
      <c r="A68" s="37" t="s">
        <v>346</v>
      </c>
      <c r="B68" s="74"/>
      <c r="C68" s="74"/>
      <c r="D68" s="74"/>
      <c r="E68" s="376">
        <v>0</v>
      </c>
    </row>
    <row r="69" spans="1:5" ht="12.75">
      <c r="A69" s="37" t="s">
        <v>322</v>
      </c>
      <c r="B69" s="74"/>
      <c r="C69" s="74"/>
      <c r="D69" s="74"/>
      <c r="E69" s="376"/>
    </row>
    <row r="70" spans="1:5" s="116" customFormat="1" ht="13.5" thickBot="1">
      <c r="A70" s="61" t="s">
        <v>347</v>
      </c>
      <c r="B70" s="75">
        <v>0</v>
      </c>
      <c r="C70" s="75">
        <v>0</v>
      </c>
      <c r="D70" s="75">
        <v>0</v>
      </c>
      <c r="E70" s="376">
        <v>0</v>
      </c>
    </row>
    <row r="71" spans="1:5" ht="13.5" thickBot="1">
      <c r="A71" s="20" t="s">
        <v>348</v>
      </c>
      <c r="B71" s="279">
        <f>SUM(B63:B68)</f>
        <v>181811</v>
      </c>
      <c r="C71" s="115">
        <f>SUM(C63:C68)</f>
        <v>214382</v>
      </c>
      <c r="D71" s="115">
        <f>SUM(D63:D68)</f>
        <v>206457</v>
      </c>
      <c r="E71" s="377">
        <f>D71/C71</f>
        <v>0.9630332770475133</v>
      </c>
    </row>
    <row r="72" spans="1:5" ht="12.75">
      <c r="A72" s="230"/>
      <c r="B72" s="83"/>
      <c r="C72" s="76"/>
      <c r="D72" s="74"/>
      <c r="E72" s="47"/>
    </row>
    <row r="73" spans="1:5" ht="12.75">
      <c r="A73" s="231" t="s">
        <v>324</v>
      </c>
      <c r="B73" s="75"/>
      <c r="C73" s="80"/>
      <c r="D73" s="75"/>
      <c r="E73" s="50"/>
    </row>
    <row r="74" spans="1:5" ht="12.75">
      <c r="A74" s="52" t="s">
        <v>325</v>
      </c>
      <c r="B74" s="74">
        <v>0</v>
      </c>
      <c r="C74" s="74">
        <v>0</v>
      </c>
      <c r="D74" s="74">
        <v>0</v>
      </c>
      <c r="E74" s="376">
        <v>0</v>
      </c>
    </row>
    <row r="75" spans="1:5" ht="12.75">
      <c r="A75" s="52" t="s">
        <v>349</v>
      </c>
      <c r="B75" s="74">
        <v>0</v>
      </c>
      <c r="C75" s="74">
        <v>0</v>
      </c>
      <c r="D75" s="74">
        <v>0</v>
      </c>
      <c r="E75" s="376">
        <v>0</v>
      </c>
    </row>
    <row r="76" spans="1:5" ht="12.75">
      <c r="A76" s="52" t="s">
        <v>327</v>
      </c>
      <c r="B76" s="74">
        <v>0</v>
      </c>
      <c r="C76" s="74">
        <v>0</v>
      </c>
      <c r="D76" s="74">
        <v>0</v>
      </c>
      <c r="E76" s="376">
        <v>0</v>
      </c>
    </row>
    <row r="77" spans="1:5" ht="12.75">
      <c r="A77" s="37" t="s">
        <v>328</v>
      </c>
      <c r="B77" s="74">
        <v>0</v>
      </c>
      <c r="C77" s="74">
        <v>0</v>
      </c>
      <c r="D77" s="74">
        <v>0</v>
      </c>
      <c r="E77" s="376">
        <v>0</v>
      </c>
    </row>
    <row r="78" spans="1:5" s="116" customFormat="1" ht="13.5" thickBot="1">
      <c r="A78" s="48"/>
      <c r="B78" s="91"/>
      <c r="C78" s="158"/>
      <c r="D78" s="78"/>
      <c r="E78" s="59"/>
    </row>
    <row r="79" spans="1:5" ht="13.5" thickBot="1">
      <c r="A79" s="20" t="s">
        <v>350</v>
      </c>
      <c r="B79" s="133">
        <f>B74+B75+B76+B77</f>
        <v>0</v>
      </c>
      <c r="C79" s="133">
        <f>C74+C75+C76+C77</f>
        <v>0</v>
      </c>
      <c r="D79" s="133">
        <f>D74+D75+D76+D77</f>
        <v>0</v>
      </c>
      <c r="E79" s="378">
        <v>0</v>
      </c>
    </row>
    <row r="80" spans="1:5" ht="12.75">
      <c r="A80" s="230"/>
      <c r="B80" s="82"/>
      <c r="C80" s="76"/>
      <c r="D80" s="74"/>
      <c r="E80" s="47"/>
    </row>
    <row r="81" spans="1:5" ht="12.75">
      <c r="A81" s="231" t="s">
        <v>351</v>
      </c>
      <c r="B81" s="75"/>
      <c r="C81" s="80"/>
      <c r="D81" s="75"/>
      <c r="E81" s="50"/>
    </row>
    <row r="82" spans="1:5" ht="12.75">
      <c r="A82" s="272" t="s">
        <v>330</v>
      </c>
      <c r="B82" s="75">
        <v>0</v>
      </c>
      <c r="C82" s="75">
        <v>0</v>
      </c>
      <c r="D82" s="75">
        <v>0</v>
      </c>
      <c r="E82" s="371">
        <v>0</v>
      </c>
    </row>
    <row r="83" spans="1:5" ht="13.5" thickBot="1">
      <c r="A83" s="274" t="s">
        <v>331</v>
      </c>
      <c r="B83" s="91">
        <v>0</v>
      </c>
      <c r="C83" s="91">
        <v>0</v>
      </c>
      <c r="D83" s="91">
        <v>0</v>
      </c>
      <c r="E83" s="371">
        <v>0</v>
      </c>
    </row>
    <row r="84" spans="1:5" ht="13.5" thickBot="1">
      <c r="A84" s="27" t="s">
        <v>352</v>
      </c>
      <c r="B84" s="379">
        <f>B82+B83</f>
        <v>0</v>
      </c>
      <c r="C84" s="296">
        <f>C82+C83</f>
        <v>0</v>
      </c>
      <c r="D84" s="297">
        <f>D82+D83</f>
        <v>0</v>
      </c>
      <c r="E84" s="375">
        <v>0</v>
      </c>
    </row>
    <row r="85" spans="1:5" ht="12.75">
      <c r="A85" s="276"/>
      <c r="B85" s="82"/>
      <c r="C85" s="76"/>
      <c r="D85" s="74"/>
      <c r="E85" s="47"/>
    </row>
    <row r="86" spans="1:5" ht="12.75">
      <c r="A86" s="271" t="s">
        <v>353</v>
      </c>
      <c r="B86" s="75"/>
      <c r="C86" s="80"/>
      <c r="D86" s="75"/>
      <c r="E86" s="50"/>
    </row>
    <row r="87" spans="1:5" ht="12.75">
      <c r="A87" s="272" t="s">
        <v>330</v>
      </c>
      <c r="B87" s="75">
        <v>0</v>
      </c>
      <c r="C87" s="75">
        <v>0</v>
      </c>
      <c r="D87" s="75">
        <v>0</v>
      </c>
      <c r="E87" s="371">
        <v>0</v>
      </c>
    </row>
    <row r="88" spans="1:5" ht="13.5" thickBot="1">
      <c r="A88" s="273" t="s">
        <v>331</v>
      </c>
      <c r="B88" s="91">
        <v>0</v>
      </c>
      <c r="C88" s="91">
        <v>0</v>
      </c>
      <c r="D88" s="91">
        <v>0</v>
      </c>
      <c r="E88" s="371">
        <v>0</v>
      </c>
    </row>
    <row r="89" spans="1:5" ht="13.5" thickBot="1">
      <c r="A89" s="27" t="s">
        <v>354</v>
      </c>
      <c r="B89" s="379">
        <f>B87+B88</f>
        <v>0</v>
      </c>
      <c r="C89" s="296">
        <f>C87+C88</f>
        <v>0</v>
      </c>
      <c r="D89" s="297">
        <f>D87+D88</f>
        <v>0</v>
      </c>
      <c r="E89" s="375">
        <v>0</v>
      </c>
    </row>
    <row r="90" spans="1:5" ht="12.75">
      <c r="A90" s="101"/>
      <c r="B90" s="82"/>
      <c r="C90" s="76"/>
      <c r="D90" s="74"/>
      <c r="E90" s="47"/>
    </row>
    <row r="91" spans="1:5" ht="12.75">
      <c r="A91" s="22" t="s">
        <v>332</v>
      </c>
      <c r="B91" s="75"/>
      <c r="C91" s="80"/>
      <c r="D91" s="75"/>
      <c r="E91" s="50"/>
    </row>
    <row r="92" spans="1:5" ht="12.75">
      <c r="A92" s="36" t="s">
        <v>355</v>
      </c>
      <c r="B92" s="75">
        <v>0</v>
      </c>
      <c r="C92" s="75">
        <v>0</v>
      </c>
      <c r="D92" s="75">
        <v>0</v>
      </c>
      <c r="E92" s="371">
        <v>0</v>
      </c>
    </row>
    <row r="93" spans="1:5" ht="13.5" thickBot="1">
      <c r="A93" s="42" t="s">
        <v>356</v>
      </c>
      <c r="B93" s="91">
        <v>0</v>
      </c>
      <c r="C93" s="91">
        <v>0</v>
      </c>
      <c r="D93" s="91">
        <v>0</v>
      </c>
      <c r="E93" s="371">
        <v>0</v>
      </c>
    </row>
    <row r="94" spans="1:5" ht="13.5" thickBot="1">
      <c r="A94" s="11" t="s">
        <v>357</v>
      </c>
      <c r="B94" s="379">
        <f>B92+B93</f>
        <v>0</v>
      </c>
      <c r="C94" s="379">
        <f>C92+C93</f>
        <v>0</v>
      </c>
      <c r="D94" s="297">
        <f>D92+D93</f>
        <v>0</v>
      </c>
      <c r="E94" s="375">
        <v>0</v>
      </c>
    </row>
    <row r="95" spans="1:5" ht="12.75">
      <c r="A95" s="34"/>
      <c r="B95" s="131"/>
      <c r="C95" s="82"/>
      <c r="D95" s="86"/>
      <c r="E95" s="5"/>
    </row>
    <row r="96" spans="1:5" ht="12.75">
      <c r="A96" s="17" t="s">
        <v>336</v>
      </c>
      <c r="B96" s="75"/>
      <c r="C96" s="75"/>
      <c r="D96" s="80"/>
      <c r="E96" s="15"/>
    </row>
    <row r="97" spans="1:5" ht="12.75">
      <c r="A97" s="30" t="s">
        <v>337</v>
      </c>
      <c r="B97" s="75">
        <v>0</v>
      </c>
      <c r="C97" s="75">
        <v>0</v>
      </c>
      <c r="D97" s="75">
        <v>0</v>
      </c>
      <c r="E97" s="371">
        <v>0</v>
      </c>
    </row>
    <row r="98" spans="1:5" ht="13.5" thickBot="1">
      <c r="A98" s="31" t="s">
        <v>338</v>
      </c>
      <c r="B98" s="91">
        <v>0</v>
      </c>
      <c r="C98" s="91">
        <v>0</v>
      </c>
      <c r="D98" s="91">
        <v>0</v>
      </c>
      <c r="E98" s="371">
        <v>0</v>
      </c>
    </row>
    <row r="99" spans="1:5" ht="13.5" thickBot="1">
      <c r="A99" s="20" t="s">
        <v>339</v>
      </c>
      <c r="B99" s="296">
        <f>B97+B98</f>
        <v>0</v>
      </c>
      <c r="C99" s="380">
        <f>C97+C98</f>
        <v>0</v>
      </c>
      <c r="D99" s="297">
        <f>D97+D98</f>
        <v>0</v>
      </c>
      <c r="E99" s="375">
        <v>0</v>
      </c>
    </row>
    <row r="100" spans="1:5" s="116" customFormat="1" ht="13.5" thickBot="1">
      <c r="A100" s="45"/>
      <c r="B100" s="86"/>
      <c r="C100" s="86"/>
      <c r="D100" s="77"/>
      <c r="E100" s="44"/>
    </row>
    <row r="101" spans="1:5" ht="14.25" customHeight="1" thickBot="1">
      <c r="A101" s="64" t="s">
        <v>340</v>
      </c>
      <c r="B101" s="134">
        <f>B99+B94+B89+B84+B79+B71</f>
        <v>181811</v>
      </c>
      <c r="C101" s="134">
        <f>C99+C94+C89+C84+C79+C71</f>
        <v>214382</v>
      </c>
      <c r="D101" s="134">
        <f>D99+D94+D89+D84+D79+D71</f>
        <v>206457</v>
      </c>
      <c r="E101" s="373">
        <f>D101/C101</f>
        <v>0.9630332770475133</v>
      </c>
    </row>
    <row r="102" spans="1:5" ht="13.5" thickBot="1">
      <c r="A102" s="46"/>
      <c r="B102" s="86"/>
      <c r="C102" s="86"/>
      <c r="D102" s="77"/>
      <c r="E102" s="44"/>
    </row>
    <row r="103" spans="1:5" ht="14.25" customHeight="1" thickBot="1">
      <c r="A103" s="25" t="s">
        <v>341</v>
      </c>
      <c r="B103" s="297">
        <v>0</v>
      </c>
      <c r="C103" s="297">
        <v>0</v>
      </c>
      <c r="D103" s="297">
        <v>0</v>
      </c>
      <c r="E103" s="373">
        <v>0</v>
      </c>
    </row>
    <row r="104" spans="1:5" s="149" customFormat="1" ht="8.25" customHeight="1" thickBot="1">
      <c r="A104" s="53"/>
      <c r="B104" s="86"/>
      <c r="C104" s="86"/>
      <c r="D104" s="77"/>
      <c r="E104" s="44"/>
    </row>
    <row r="105" spans="1:5" s="149" customFormat="1" ht="13.5" thickBot="1">
      <c r="A105" s="69" t="s">
        <v>402</v>
      </c>
      <c r="B105" s="132">
        <f>B101+B103</f>
        <v>181811</v>
      </c>
      <c r="C105" s="132">
        <f>C101+C103</f>
        <v>214382</v>
      </c>
      <c r="D105" s="132">
        <f>D101+D103</f>
        <v>206457</v>
      </c>
      <c r="E105" s="373">
        <f>D105/C105</f>
        <v>0.9630332770475133</v>
      </c>
    </row>
    <row r="106" spans="1:5" ht="12.75">
      <c r="A106" s="70"/>
      <c r="B106" s="502"/>
      <c r="C106" s="502"/>
      <c r="D106" s="502"/>
      <c r="E106" s="503"/>
    </row>
    <row r="107" spans="1:5" ht="12.75">
      <c r="A107" s="2085">
        <v>3</v>
      </c>
      <c r="B107" s="2085"/>
      <c r="C107" s="2085"/>
      <c r="D107" s="2085"/>
      <c r="E107" s="2085"/>
    </row>
    <row r="108" spans="1:5" ht="14.25">
      <c r="A108" s="2089" t="s">
        <v>368</v>
      </c>
      <c r="B108" s="2089"/>
      <c r="C108" s="2089"/>
      <c r="D108" s="2089"/>
      <c r="E108" s="2089"/>
    </row>
    <row r="109" spans="1:5" ht="15.75">
      <c r="A109" s="2064" t="s">
        <v>1385</v>
      </c>
      <c r="B109" s="2076"/>
      <c r="C109" s="2076"/>
      <c r="D109" s="2076"/>
      <c r="E109" s="2076"/>
    </row>
    <row r="110" spans="1:5" ht="15.75">
      <c r="A110" s="2064" t="s">
        <v>246</v>
      </c>
      <c r="B110" s="2076"/>
      <c r="C110" s="2076"/>
      <c r="D110" s="2076"/>
      <c r="E110" s="2076"/>
    </row>
    <row r="111" ht="12.75">
      <c r="E111" s="10" t="s">
        <v>344</v>
      </c>
    </row>
    <row r="112" ht="13.5" thickBot="1"/>
    <row r="113" spans="1:5" ht="16.5" thickBot="1">
      <c r="A113" s="120" t="s">
        <v>314</v>
      </c>
      <c r="B113" s="2091" t="s">
        <v>365</v>
      </c>
      <c r="C113" s="2087"/>
      <c r="D113" s="2087"/>
      <c r="E113" s="2088"/>
    </row>
    <row r="114" spans="1:5" ht="26.25" thickBot="1">
      <c r="A114" s="121" t="s">
        <v>315</v>
      </c>
      <c r="B114" s="257" t="s">
        <v>228</v>
      </c>
      <c r="C114" s="281" t="s">
        <v>229</v>
      </c>
      <c r="D114" s="281" t="s">
        <v>233</v>
      </c>
      <c r="E114" s="281" t="s">
        <v>245</v>
      </c>
    </row>
    <row r="115" spans="1:5" ht="12.75">
      <c r="A115" s="34" t="s">
        <v>316</v>
      </c>
      <c r="B115" s="83"/>
      <c r="C115" s="35"/>
      <c r="D115" s="23"/>
      <c r="E115" s="58"/>
    </row>
    <row r="116" spans="1:5" ht="12.75">
      <c r="A116" s="36" t="s">
        <v>317</v>
      </c>
      <c r="B116" s="75">
        <v>346992</v>
      </c>
      <c r="C116" s="80">
        <v>381647</v>
      </c>
      <c r="D116" s="75">
        <v>375602</v>
      </c>
      <c r="E116" s="376">
        <f>D116/C116</f>
        <v>0.9841607558817441</v>
      </c>
    </row>
    <row r="117" spans="1:5" ht="12.75">
      <c r="A117" s="5" t="s">
        <v>318</v>
      </c>
      <c r="B117" s="75">
        <v>109150</v>
      </c>
      <c r="C117" s="80">
        <v>120723</v>
      </c>
      <c r="D117" s="75">
        <v>111474</v>
      </c>
      <c r="E117" s="376">
        <f>D117/C117</f>
        <v>0.9233865957605427</v>
      </c>
    </row>
    <row r="118" spans="1:5" ht="12.75">
      <c r="A118" s="5" t="s">
        <v>319</v>
      </c>
      <c r="B118" s="75">
        <v>17188</v>
      </c>
      <c r="C118" s="75">
        <v>31331</v>
      </c>
      <c r="D118" s="75">
        <v>26186</v>
      </c>
      <c r="E118" s="376">
        <f>D118/C118</f>
        <v>0.8357856436117583</v>
      </c>
    </row>
    <row r="119" spans="1:5" ht="12.75">
      <c r="A119" s="1279" t="s">
        <v>447</v>
      </c>
      <c r="B119" s="75"/>
      <c r="C119" s="75"/>
      <c r="D119" s="75"/>
      <c r="E119" s="376"/>
    </row>
    <row r="120" spans="1:5" ht="12.75">
      <c r="A120" s="5" t="s">
        <v>320</v>
      </c>
      <c r="B120" s="75"/>
      <c r="C120" s="75">
        <v>18</v>
      </c>
      <c r="D120" s="75">
        <v>18</v>
      </c>
      <c r="E120" s="376">
        <v>0</v>
      </c>
    </row>
    <row r="121" spans="1:5" ht="12.75">
      <c r="A121" s="1184" t="s">
        <v>321</v>
      </c>
      <c r="B121" s="75"/>
      <c r="C121" s="75"/>
      <c r="D121" s="75"/>
      <c r="E121" s="376">
        <v>0</v>
      </c>
    </row>
    <row r="122" spans="1:5" ht="9" customHeight="1">
      <c r="A122" s="15" t="s">
        <v>322</v>
      </c>
      <c r="B122" s="75"/>
      <c r="C122" s="75"/>
      <c r="D122" s="75"/>
      <c r="E122" s="376"/>
    </row>
    <row r="123" spans="1:5" ht="13.5" thickBot="1">
      <c r="A123" s="38" t="s">
        <v>347</v>
      </c>
      <c r="B123" s="75">
        <v>0</v>
      </c>
      <c r="C123" s="75">
        <v>0</v>
      </c>
      <c r="D123" s="75">
        <v>0</v>
      </c>
      <c r="E123" s="376">
        <v>0</v>
      </c>
    </row>
    <row r="124" spans="1:5" ht="13.5" customHeight="1" thickBot="1">
      <c r="A124" s="20" t="s">
        <v>348</v>
      </c>
      <c r="B124" s="279">
        <f>SUM(B116:B121)</f>
        <v>473330</v>
      </c>
      <c r="C124" s="115">
        <f>SUM(C116:C121)</f>
        <v>533719</v>
      </c>
      <c r="D124" s="133">
        <f>SUM(D116:D121)</f>
        <v>513280</v>
      </c>
      <c r="E124" s="377">
        <f>D124/C124</f>
        <v>0.9617045673847099</v>
      </c>
    </row>
    <row r="125" spans="1:5" ht="9.75" customHeight="1">
      <c r="A125" s="283"/>
      <c r="B125" s="83"/>
      <c r="C125" s="83"/>
      <c r="D125" s="83"/>
      <c r="E125" s="47"/>
    </row>
    <row r="126" spans="1:5" ht="12.75">
      <c r="A126" s="1867" t="s">
        <v>324</v>
      </c>
      <c r="B126" s="75"/>
      <c r="C126" s="75"/>
      <c r="D126" s="75"/>
      <c r="E126" s="50"/>
    </row>
    <row r="127" spans="1:5" ht="12.75">
      <c r="A127" s="52" t="s">
        <v>325</v>
      </c>
      <c r="B127" s="74">
        <v>0</v>
      </c>
      <c r="C127" s="75">
        <f>'4.sz. melléklet'!C35</f>
        <v>4097</v>
      </c>
      <c r="D127" s="75">
        <f>'4.sz. melléklet'!D35</f>
        <v>4097</v>
      </c>
      <c r="E127" s="376">
        <f>D127/C127</f>
        <v>1</v>
      </c>
    </row>
    <row r="128" spans="1:5" ht="12.75">
      <c r="A128" s="52" t="s">
        <v>349</v>
      </c>
      <c r="B128" s="74">
        <v>0</v>
      </c>
      <c r="C128" s="74">
        <v>0</v>
      </c>
      <c r="D128" s="74">
        <v>0</v>
      </c>
      <c r="E128" s="376">
        <v>0</v>
      </c>
    </row>
    <row r="129" spans="1:5" ht="12.75">
      <c r="A129" s="52" t="s">
        <v>327</v>
      </c>
      <c r="B129" s="74">
        <v>0</v>
      </c>
      <c r="C129" s="74">
        <v>0</v>
      </c>
      <c r="D129" s="74">
        <v>0</v>
      </c>
      <c r="E129" s="376">
        <v>0</v>
      </c>
    </row>
    <row r="130" spans="1:5" ht="12.75">
      <c r="A130" s="37" t="s">
        <v>328</v>
      </c>
      <c r="B130" s="75">
        <v>0</v>
      </c>
      <c r="C130" s="75">
        <v>0</v>
      </c>
      <c r="D130" s="75">
        <v>0</v>
      </c>
      <c r="E130" s="376">
        <v>0</v>
      </c>
    </row>
    <row r="131" spans="1:5" ht="13.5" thickBot="1">
      <c r="A131" s="48"/>
      <c r="B131" s="91"/>
      <c r="C131" s="88"/>
      <c r="D131" s="88"/>
      <c r="E131" s="59"/>
    </row>
    <row r="132" spans="1:5" ht="13.5" customHeight="1" thickBot="1">
      <c r="A132" s="20" t="s">
        <v>350</v>
      </c>
      <c r="B132" s="133">
        <f>B127+B128+B129+B130</f>
        <v>0</v>
      </c>
      <c r="C132" s="133">
        <f>C127+C128+C129+C130</f>
        <v>4097</v>
      </c>
      <c r="D132" s="133">
        <f>D127+D128+D129+D130</f>
        <v>4097</v>
      </c>
      <c r="E132" s="378">
        <f>D132/C132</f>
        <v>1</v>
      </c>
    </row>
    <row r="133" spans="1:5" ht="12.75">
      <c r="A133" s="57"/>
      <c r="B133" s="82"/>
      <c r="C133" s="76"/>
      <c r="D133" s="74"/>
      <c r="E133" s="47"/>
    </row>
    <row r="134" spans="1:5" ht="12.75">
      <c r="A134" s="1867" t="s">
        <v>351</v>
      </c>
      <c r="B134" s="75"/>
      <c r="C134" s="80"/>
      <c r="D134" s="75"/>
      <c r="E134" s="50"/>
    </row>
    <row r="135" spans="1:5" ht="12.75">
      <c r="A135" s="272" t="s">
        <v>330</v>
      </c>
      <c r="B135" s="75">
        <v>0</v>
      </c>
      <c r="C135" s="75">
        <v>0</v>
      </c>
      <c r="D135" s="75">
        <v>0</v>
      </c>
      <c r="E135" s="371">
        <v>0</v>
      </c>
    </row>
    <row r="136" spans="1:5" ht="13.5" thickBot="1">
      <c r="A136" s="274" t="s">
        <v>331</v>
      </c>
      <c r="B136" s="91">
        <v>0</v>
      </c>
      <c r="C136" s="91">
        <v>0</v>
      </c>
      <c r="D136" s="91">
        <v>0</v>
      </c>
      <c r="E136" s="371">
        <v>0</v>
      </c>
    </row>
    <row r="137" spans="1:5" ht="14.25" customHeight="1" thickBot="1">
      <c r="A137" s="27" t="s">
        <v>352</v>
      </c>
      <c r="B137" s="379">
        <f>B135+B136</f>
        <v>0</v>
      </c>
      <c r="C137" s="296">
        <f>C135+C136</f>
        <v>0</v>
      </c>
      <c r="D137" s="297">
        <f>D135+D136</f>
        <v>0</v>
      </c>
      <c r="E137" s="375">
        <v>0</v>
      </c>
    </row>
    <row r="138" spans="1:5" ht="12.75">
      <c r="A138" s="101"/>
      <c r="B138" s="82"/>
      <c r="C138" s="76"/>
      <c r="D138" s="74"/>
      <c r="E138" s="47"/>
    </row>
    <row r="139" spans="1:5" ht="12.75">
      <c r="A139" s="28" t="s">
        <v>353</v>
      </c>
      <c r="B139" s="75"/>
      <c r="C139" s="80"/>
      <c r="D139" s="75"/>
      <c r="E139" s="50"/>
    </row>
    <row r="140" spans="1:5" ht="12.75">
      <c r="A140" s="26" t="s">
        <v>330</v>
      </c>
      <c r="B140" s="75">
        <v>0</v>
      </c>
      <c r="C140" s="75">
        <v>0</v>
      </c>
      <c r="D140" s="75">
        <v>0</v>
      </c>
      <c r="E140" s="371">
        <v>0</v>
      </c>
    </row>
    <row r="141" spans="1:5" ht="13.5" thickBot="1">
      <c r="A141" s="41" t="s">
        <v>331</v>
      </c>
      <c r="B141" s="91">
        <v>0</v>
      </c>
      <c r="C141" s="91">
        <v>0</v>
      </c>
      <c r="D141" s="91">
        <v>0</v>
      </c>
      <c r="E141" s="371">
        <v>0</v>
      </c>
    </row>
    <row r="142" spans="1:5" ht="13.5" thickBot="1">
      <c r="A142" s="27" t="s">
        <v>354</v>
      </c>
      <c r="B142" s="379">
        <f>B140+B141</f>
        <v>0</v>
      </c>
      <c r="C142" s="296">
        <f>C140+C141</f>
        <v>0</v>
      </c>
      <c r="D142" s="297">
        <f>D140+D141</f>
        <v>0</v>
      </c>
      <c r="E142" s="375">
        <v>0</v>
      </c>
    </row>
    <row r="143" spans="1:5" ht="12.75">
      <c r="A143" s="1868"/>
      <c r="B143" s="82"/>
      <c r="C143" s="76"/>
      <c r="D143" s="74"/>
      <c r="E143" s="47"/>
    </row>
    <row r="144" spans="1:5" ht="12.75">
      <c r="A144" s="1867" t="s">
        <v>332</v>
      </c>
      <c r="B144" s="75"/>
      <c r="C144" s="80"/>
      <c r="D144" s="75"/>
      <c r="E144" s="50"/>
    </row>
    <row r="145" spans="1:5" ht="12.75">
      <c r="A145" s="30" t="s">
        <v>355</v>
      </c>
      <c r="B145" s="75">
        <v>0</v>
      </c>
      <c r="C145" s="75">
        <v>0</v>
      </c>
      <c r="D145" s="75">
        <v>0</v>
      </c>
      <c r="E145" s="371">
        <v>0</v>
      </c>
    </row>
    <row r="146" spans="1:5" ht="13.5" thickBot="1">
      <c r="A146" s="269" t="s">
        <v>356</v>
      </c>
      <c r="B146" s="91">
        <v>0</v>
      </c>
      <c r="C146" s="91">
        <v>0</v>
      </c>
      <c r="D146" s="91">
        <v>0</v>
      </c>
      <c r="E146" s="371">
        <v>0</v>
      </c>
    </row>
    <row r="147" spans="1:5" ht="13.5" thickBot="1">
      <c r="A147" s="20" t="s">
        <v>357</v>
      </c>
      <c r="B147" s="379">
        <f>B145+B146</f>
        <v>0</v>
      </c>
      <c r="C147" s="379">
        <f>C145+C146</f>
        <v>0</v>
      </c>
      <c r="D147" s="297">
        <f>D145+D146</f>
        <v>0</v>
      </c>
      <c r="E147" s="375">
        <v>0</v>
      </c>
    </row>
    <row r="148" spans="1:5" ht="12.75">
      <c r="A148" s="22"/>
      <c r="B148" s="131"/>
      <c r="C148" s="82"/>
      <c r="D148" s="86"/>
      <c r="E148" s="23"/>
    </row>
    <row r="149" spans="1:5" ht="12.75">
      <c r="A149" s="283" t="s">
        <v>336</v>
      </c>
      <c r="B149" s="75"/>
      <c r="C149" s="75"/>
      <c r="D149" s="80"/>
      <c r="E149" s="15"/>
    </row>
    <row r="150" spans="1:5" ht="12.75">
      <c r="A150" s="30" t="s">
        <v>337</v>
      </c>
      <c r="B150" s="75">
        <v>0</v>
      </c>
      <c r="C150" s="75">
        <v>0</v>
      </c>
      <c r="D150" s="75">
        <v>0</v>
      </c>
      <c r="E150" s="371">
        <v>0</v>
      </c>
    </row>
    <row r="151" spans="1:5" ht="13.5" thickBot="1">
      <c r="A151" s="31" t="s">
        <v>338</v>
      </c>
      <c r="B151" s="91">
        <v>0</v>
      </c>
      <c r="C151" s="91">
        <v>0</v>
      </c>
      <c r="D151" s="91">
        <v>0</v>
      </c>
      <c r="E151" s="371">
        <v>0</v>
      </c>
    </row>
    <row r="152" spans="1:5" ht="13.5" thickBot="1">
      <c r="A152" s="20" t="s">
        <v>339</v>
      </c>
      <c r="B152" s="296">
        <f>B150+B151</f>
        <v>0</v>
      </c>
      <c r="C152" s="380">
        <f>C150+C151</f>
        <v>0</v>
      </c>
      <c r="D152" s="297">
        <f>D150+D151</f>
        <v>0</v>
      </c>
      <c r="E152" s="375">
        <v>0</v>
      </c>
    </row>
    <row r="153" spans="1:5" ht="13.5" thickBot="1">
      <c r="A153" s="45"/>
      <c r="B153" s="77"/>
      <c r="C153" s="86"/>
      <c r="D153" s="77"/>
      <c r="E153" s="44"/>
    </row>
    <row r="154" spans="1:5" ht="13.5" thickBot="1">
      <c r="A154" s="64" t="s">
        <v>340</v>
      </c>
      <c r="B154" s="134">
        <f>B152+B147+B142+B137+B132+B124</f>
        <v>473330</v>
      </c>
      <c r="C154" s="134">
        <f>C152+C147+C142+C137+C132+C124</f>
        <v>537816</v>
      </c>
      <c r="D154" s="134">
        <f>D152+D147+D142+D137+D132+D124</f>
        <v>517377</v>
      </c>
      <c r="E154" s="373">
        <f>D154/C154</f>
        <v>0.9619962961310188</v>
      </c>
    </row>
    <row r="155" spans="1:5" ht="13.5" thickBot="1">
      <c r="A155" s="46"/>
      <c r="B155" s="77"/>
      <c r="C155" s="86"/>
      <c r="D155" s="77"/>
      <c r="E155" s="44"/>
    </row>
    <row r="156" spans="1:5" ht="13.5" thickBot="1">
      <c r="A156" s="25" t="s">
        <v>341</v>
      </c>
      <c r="B156" s="296">
        <v>0</v>
      </c>
      <c r="C156" s="296">
        <v>0</v>
      </c>
      <c r="D156" s="296">
        <v>0</v>
      </c>
      <c r="E156" s="373">
        <v>0</v>
      </c>
    </row>
    <row r="157" spans="1:5" ht="13.5" thickBot="1">
      <c r="A157" s="53"/>
      <c r="B157" s="77"/>
      <c r="C157" s="86"/>
      <c r="D157" s="77"/>
      <c r="E157" s="44"/>
    </row>
    <row r="158" spans="1:5" ht="13.5" thickBot="1">
      <c r="A158" s="69" t="s">
        <v>402</v>
      </c>
      <c r="B158" s="132">
        <f>B154+B156</f>
        <v>473330</v>
      </c>
      <c r="C158" s="132">
        <f>C154+C156</f>
        <v>537816</v>
      </c>
      <c r="D158" s="148">
        <f>D154+D156</f>
        <v>517377</v>
      </c>
      <c r="E158" s="373">
        <f>D158/C158</f>
        <v>0.9619962961310188</v>
      </c>
    </row>
    <row r="159" spans="1:5" ht="12.75">
      <c r="A159" s="70"/>
      <c r="B159" s="502"/>
      <c r="C159" s="502"/>
      <c r="D159" s="502"/>
      <c r="E159" s="503"/>
    </row>
    <row r="160" spans="1:5" ht="12.75">
      <c r="A160" s="2085">
        <v>4</v>
      </c>
      <c r="B160" s="2085"/>
      <c r="C160" s="2085"/>
      <c r="D160" s="2085"/>
      <c r="E160" s="2085"/>
    </row>
    <row r="161" spans="1:5" ht="14.25">
      <c r="A161" s="2089" t="s">
        <v>368</v>
      </c>
      <c r="B161" s="2089"/>
      <c r="C161" s="2089"/>
      <c r="D161" s="2089"/>
      <c r="E161" s="2089"/>
    </row>
    <row r="162" spans="1:5" ht="15.75">
      <c r="A162" s="2064" t="s">
        <v>1385</v>
      </c>
      <c r="B162" s="2076"/>
      <c r="C162" s="2076"/>
      <c r="D162" s="2076"/>
      <c r="E162" s="2076"/>
    </row>
    <row r="163" spans="1:5" ht="15.75">
      <c r="A163" s="2064" t="s">
        <v>246</v>
      </c>
      <c r="B163" s="2076"/>
      <c r="C163" s="2076"/>
      <c r="D163" s="2076"/>
      <c r="E163" s="2076"/>
    </row>
    <row r="164" spans="1:5" ht="15.75">
      <c r="A164" s="256"/>
      <c r="B164" s="56"/>
      <c r="C164" s="56"/>
      <c r="D164" s="56"/>
      <c r="E164" s="56"/>
    </row>
    <row r="165" ht="13.5" thickBot="1">
      <c r="E165" s="10" t="s">
        <v>344</v>
      </c>
    </row>
    <row r="166" spans="1:5" ht="16.5" customHeight="1" thickBot="1">
      <c r="A166" s="120" t="s">
        <v>314</v>
      </c>
      <c r="B166" s="2092" t="s">
        <v>366</v>
      </c>
      <c r="C166" s="2087"/>
      <c r="D166" s="2087"/>
      <c r="E166" s="2088"/>
    </row>
    <row r="167" spans="1:5" ht="26.25" thickBot="1">
      <c r="A167" s="121" t="s">
        <v>315</v>
      </c>
      <c r="B167" s="255" t="s">
        <v>228</v>
      </c>
      <c r="C167" s="281" t="s">
        <v>229</v>
      </c>
      <c r="D167" s="281" t="s">
        <v>233</v>
      </c>
      <c r="E167" s="281" t="s">
        <v>245</v>
      </c>
    </row>
    <row r="168" spans="1:5" ht="12.75">
      <c r="A168" s="34" t="s">
        <v>316</v>
      </c>
      <c r="B168" s="82"/>
      <c r="C168" s="35"/>
      <c r="D168" s="23"/>
      <c r="E168" s="58"/>
    </row>
    <row r="169" spans="1:5" ht="12.75">
      <c r="A169" s="36" t="s">
        <v>317</v>
      </c>
      <c r="B169" s="75">
        <v>12626</v>
      </c>
      <c r="C169" s="80">
        <v>4602</v>
      </c>
      <c r="D169" s="75">
        <v>4602</v>
      </c>
      <c r="E169" s="376">
        <f>D169/C169</f>
        <v>1</v>
      </c>
    </row>
    <row r="170" spans="1:5" ht="12.75">
      <c r="A170" s="5" t="s">
        <v>318</v>
      </c>
      <c r="B170" s="74">
        <v>3578</v>
      </c>
      <c r="C170" s="80">
        <v>1532</v>
      </c>
      <c r="D170" s="75">
        <v>1532</v>
      </c>
      <c r="E170" s="376">
        <f>D170/C170</f>
        <v>1</v>
      </c>
    </row>
    <row r="171" spans="1:5" ht="12.75">
      <c r="A171" s="5" t="s">
        <v>319</v>
      </c>
      <c r="B171" s="74">
        <v>13142</v>
      </c>
      <c r="C171" s="80">
        <v>4232</v>
      </c>
      <c r="D171" s="75">
        <v>4232</v>
      </c>
      <c r="E171" s="376">
        <f>D171/C171</f>
        <v>1</v>
      </c>
    </row>
    <row r="172" spans="1:5" ht="12.75">
      <c r="A172" s="1279" t="s">
        <v>447</v>
      </c>
      <c r="B172" s="74"/>
      <c r="C172" s="76"/>
      <c r="D172" s="74"/>
      <c r="E172" s="376"/>
    </row>
    <row r="173" spans="1:5" ht="12.75">
      <c r="A173" s="5" t="s">
        <v>320</v>
      </c>
      <c r="B173" s="74"/>
      <c r="C173" s="74"/>
      <c r="D173" s="74"/>
      <c r="E173" s="376">
        <v>0</v>
      </c>
    </row>
    <row r="174" spans="1:5" ht="12.75">
      <c r="A174" s="15" t="s">
        <v>346</v>
      </c>
      <c r="B174" s="74"/>
      <c r="C174" s="74"/>
      <c r="D174" s="74"/>
      <c r="E174" s="376">
        <v>0</v>
      </c>
    </row>
    <row r="175" spans="1:5" ht="12.75">
      <c r="A175" s="15" t="s">
        <v>322</v>
      </c>
      <c r="B175" s="74"/>
      <c r="C175" s="74"/>
      <c r="D175" s="74"/>
      <c r="E175" s="376"/>
    </row>
    <row r="176" spans="1:5" ht="13.5" thickBot="1">
      <c r="A176" s="38" t="s">
        <v>347</v>
      </c>
      <c r="B176" s="75">
        <v>0</v>
      </c>
      <c r="C176" s="75">
        <v>0</v>
      </c>
      <c r="D176" s="75">
        <v>0</v>
      </c>
      <c r="E176" s="376">
        <v>0</v>
      </c>
    </row>
    <row r="177" spans="1:5" ht="13.5" thickBot="1">
      <c r="A177" s="20" t="s">
        <v>348</v>
      </c>
      <c r="B177" s="133">
        <f>SUM(B169:B174)</f>
        <v>29346</v>
      </c>
      <c r="C177" s="115">
        <f>SUM(C169:C174)</f>
        <v>10366</v>
      </c>
      <c r="D177" s="133">
        <f>SUM(D169:D174)</f>
        <v>10366</v>
      </c>
      <c r="E177" s="377">
        <f>D177/C177</f>
        <v>1</v>
      </c>
    </row>
    <row r="178" spans="1:5" ht="12.75">
      <c r="A178" s="57"/>
      <c r="B178" s="82"/>
      <c r="C178" s="76"/>
      <c r="D178" s="74"/>
      <c r="E178" s="47"/>
    </row>
    <row r="179" spans="1:5" ht="12.75">
      <c r="A179" s="231" t="s">
        <v>324</v>
      </c>
      <c r="B179" s="75"/>
      <c r="C179" s="80"/>
      <c r="D179" s="75"/>
      <c r="E179" s="50"/>
    </row>
    <row r="180" spans="1:5" ht="12.75">
      <c r="A180" s="72" t="s">
        <v>325</v>
      </c>
      <c r="B180" s="74">
        <v>0</v>
      </c>
      <c r="C180" s="74">
        <v>0</v>
      </c>
      <c r="D180" s="74">
        <v>0</v>
      </c>
      <c r="E180" s="376">
        <v>0</v>
      </c>
    </row>
    <row r="181" spans="1:5" ht="12.75">
      <c r="A181" s="52" t="s">
        <v>349</v>
      </c>
      <c r="B181" s="74">
        <v>0</v>
      </c>
      <c r="C181" s="74">
        <v>0</v>
      </c>
      <c r="D181" s="74">
        <v>0</v>
      </c>
      <c r="E181" s="376">
        <v>0</v>
      </c>
    </row>
    <row r="182" spans="1:5" ht="12.75">
      <c r="A182" s="52" t="s">
        <v>327</v>
      </c>
      <c r="B182" s="74">
        <v>0</v>
      </c>
      <c r="C182" s="74">
        <v>0</v>
      </c>
      <c r="D182" s="74">
        <v>0</v>
      </c>
      <c r="E182" s="376">
        <v>0</v>
      </c>
    </row>
    <row r="183" spans="1:5" ht="12.75">
      <c r="A183" s="37" t="s">
        <v>328</v>
      </c>
      <c r="B183" s="75">
        <v>0</v>
      </c>
      <c r="C183" s="75">
        <v>0</v>
      </c>
      <c r="D183" s="75">
        <v>0</v>
      </c>
      <c r="E183" s="376">
        <v>0</v>
      </c>
    </row>
    <row r="184" spans="1:5" ht="13.5" thickBot="1">
      <c r="A184" s="48"/>
      <c r="B184" s="91"/>
      <c r="C184" s="158"/>
      <c r="D184" s="78"/>
      <c r="E184" s="59"/>
    </row>
    <row r="185" spans="1:5" ht="13.5" thickBot="1">
      <c r="A185" s="20" t="s">
        <v>350</v>
      </c>
      <c r="B185" s="133">
        <f>B180+B181+B182+B183</f>
        <v>0</v>
      </c>
      <c r="C185" s="133">
        <f>C180+C181+C182+C183</f>
        <v>0</v>
      </c>
      <c r="D185" s="133">
        <f>D180+D181+D182+D183</f>
        <v>0</v>
      </c>
      <c r="E185" s="378">
        <v>0</v>
      </c>
    </row>
    <row r="186" spans="1:5" ht="12.75">
      <c r="A186" s="57"/>
      <c r="B186" s="82"/>
      <c r="C186" s="76"/>
      <c r="D186" s="74"/>
      <c r="E186" s="47"/>
    </row>
    <row r="187" spans="1:5" ht="12.75">
      <c r="A187" s="231" t="s">
        <v>351</v>
      </c>
      <c r="B187" s="75"/>
      <c r="C187" s="80"/>
      <c r="D187" s="75"/>
      <c r="E187" s="50"/>
    </row>
    <row r="188" spans="1:5" ht="12.75">
      <c r="A188" s="282" t="s">
        <v>330</v>
      </c>
      <c r="B188" s="75">
        <v>0</v>
      </c>
      <c r="C188" s="75">
        <v>0</v>
      </c>
      <c r="D188" s="75">
        <v>0</v>
      </c>
      <c r="E188" s="371">
        <v>0</v>
      </c>
    </row>
    <row r="189" spans="1:5" ht="13.5" thickBot="1">
      <c r="A189" s="274" t="s">
        <v>331</v>
      </c>
      <c r="B189" s="91">
        <v>0</v>
      </c>
      <c r="C189" s="91">
        <v>0</v>
      </c>
      <c r="D189" s="91">
        <v>0</v>
      </c>
      <c r="E189" s="371">
        <v>0</v>
      </c>
    </row>
    <row r="190" spans="1:5" ht="13.5" thickBot="1">
      <c r="A190" s="27" t="s">
        <v>352</v>
      </c>
      <c r="B190" s="379">
        <f>B188+B189</f>
        <v>0</v>
      </c>
      <c r="C190" s="296">
        <f>C188+C189</f>
        <v>0</v>
      </c>
      <c r="D190" s="297">
        <f>D188+D189</f>
        <v>0</v>
      </c>
      <c r="E190" s="375">
        <v>0</v>
      </c>
    </row>
    <row r="191" spans="1:5" ht="12.75">
      <c r="A191" s="215"/>
      <c r="B191" s="82"/>
      <c r="C191" s="76"/>
      <c r="D191" s="74"/>
      <c r="E191" s="47"/>
    </row>
    <row r="192" spans="1:5" ht="12.75">
      <c r="A192" s="271" t="s">
        <v>353</v>
      </c>
      <c r="B192" s="75"/>
      <c r="C192" s="80"/>
      <c r="D192" s="75"/>
      <c r="E192" s="50"/>
    </row>
    <row r="193" spans="1:5" ht="12.75">
      <c r="A193" s="272" t="s">
        <v>330</v>
      </c>
      <c r="B193" s="75">
        <v>0</v>
      </c>
      <c r="C193" s="75">
        <v>0</v>
      </c>
      <c r="D193" s="75">
        <v>0</v>
      </c>
      <c r="E193" s="371">
        <v>0</v>
      </c>
    </row>
    <row r="194" spans="1:5" ht="13.5" thickBot="1">
      <c r="A194" s="273" t="s">
        <v>331</v>
      </c>
      <c r="B194" s="91">
        <v>0</v>
      </c>
      <c r="C194" s="91">
        <v>0</v>
      </c>
      <c r="D194" s="91">
        <v>0</v>
      </c>
      <c r="E194" s="371">
        <v>0</v>
      </c>
    </row>
    <row r="195" spans="1:5" ht="13.5" thickBot="1">
      <c r="A195" s="27" t="s">
        <v>354</v>
      </c>
      <c r="B195" s="379">
        <f>B193+B194</f>
        <v>0</v>
      </c>
      <c r="C195" s="296">
        <f>C193+C194</f>
        <v>0</v>
      </c>
      <c r="D195" s="297">
        <f>D193+D194</f>
        <v>0</v>
      </c>
      <c r="E195" s="375">
        <v>0</v>
      </c>
    </row>
    <row r="196" spans="1:5" ht="12.75">
      <c r="A196" s="215"/>
      <c r="B196" s="82"/>
      <c r="C196" s="76"/>
      <c r="D196" s="74"/>
      <c r="E196" s="47"/>
    </row>
    <row r="197" spans="1:5" ht="12.75">
      <c r="A197" s="231" t="s">
        <v>332</v>
      </c>
      <c r="B197" s="75"/>
      <c r="C197" s="80"/>
      <c r="D197" s="75"/>
      <c r="E197" s="50"/>
    </row>
    <row r="198" spans="1:5" ht="12.75">
      <c r="A198" s="268" t="s">
        <v>355</v>
      </c>
      <c r="B198" s="75">
        <v>0</v>
      </c>
      <c r="C198" s="75">
        <v>0</v>
      </c>
      <c r="D198" s="75">
        <v>0</v>
      </c>
      <c r="E198" s="371">
        <v>0</v>
      </c>
    </row>
    <row r="199" spans="1:5" ht="13.5" thickBot="1">
      <c r="A199" s="269" t="s">
        <v>356</v>
      </c>
      <c r="B199" s="91">
        <v>0</v>
      </c>
      <c r="C199" s="91">
        <v>0</v>
      </c>
      <c r="D199" s="91">
        <v>0</v>
      </c>
      <c r="E199" s="371">
        <v>0</v>
      </c>
    </row>
    <row r="200" spans="1:5" ht="13.5" thickBot="1">
      <c r="A200" s="57" t="s">
        <v>357</v>
      </c>
      <c r="B200" s="296">
        <f>B198+B199</f>
        <v>0</v>
      </c>
      <c r="C200" s="379">
        <f>C198+C199</f>
        <v>0</v>
      </c>
      <c r="D200" s="297">
        <f>D198+D199</f>
        <v>0</v>
      </c>
      <c r="E200" s="375">
        <v>0</v>
      </c>
    </row>
    <row r="201" spans="1:5" ht="12.75">
      <c r="A201" s="57"/>
      <c r="B201" s="82"/>
      <c r="C201" s="82"/>
      <c r="D201" s="86"/>
      <c r="E201" s="23"/>
    </row>
    <row r="202" spans="1:5" ht="12.75">
      <c r="A202" s="231" t="s">
        <v>336</v>
      </c>
      <c r="B202" s="75"/>
      <c r="C202" s="75"/>
      <c r="D202" s="80"/>
      <c r="E202" s="15"/>
    </row>
    <row r="203" spans="1:5" ht="12.75">
      <c r="A203" s="268" t="s">
        <v>337</v>
      </c>
      <c r="B203" s="75">
        <v>0</v>
      </c>
      <c r="C203" s="75">
        <v>0</v>
      </c>
      <c r="D203" s="75">
        <v>0</v>
      </c>
      <c r="E203" s="371">
        <v>0</v>
      </c>
    </row>
    <row r="204" spans="1:5" ht="13.5" thickBot="1">
      <c r="A204" s="31" t="s">
        <v>338</v>
      </c>
      <c r="B204" s="91">
        <v>0</v>
      </c>
      <c r="C204" s="91">
        <v>0</v>
      </c>
      <c r="D204" s="91">
        <v>0</v>
      </c>
      <c r="E204" s="371">
        <v>0</v>
      </c>
    </row>
    <row r="205" spans="1:5" ht="13.5" thickBot="1">
      <c r="A205" s="45" t="s">
        <v>339</v>
      </c>
      <c r="B205" s="296">
        <f>B203+B204</f>
        <v>0</v>
      </c>
      <c r="C205" s="380">
        <f>C203+C204</f>
        <v>0</v>
      </c>
      <c r="D205" s="297">
        <f>D203+D204</f>
        <v>0</v>
      </c>
      <c r="E205" s="375">
        <v>0</v>
      </c>
    </row>
    <row r="206" spans="1:5" ht="13.5" thickBot="1">
      <c r="A206" s="45"/>
      <c r="B206" s="77"/>
      <c r="C206" s="86"/>
      <c r="D206" s="77"/>
      <c r="E206" s="44"/>
    </row>
    <row r="207" spans="1:5" ht="13.5" thickBot="1">
      <c r="A207" s="64" t="s">
        <v>340</v>
      </c>
      <c r="B207" s="134">
        <f>B205+B200+B195+B190+B185+B177</f>
        <v>29346</v>
      </c>
      <c r="C207" s="134">
        <f>C205+C200+C195+C190+C185+C177</f>
        <v>10366</v>
      </c>
      <c r="D207" s="134">
        <f>D205+D200+D195+D190+D185+D177</f>
        <v>10366</v>
      </c>
      <c r="E207" s="373">
        <f>D207/C207</f>
        <v>1</v>
      </c>
    </row>
    <row r="208" spans="1:5" ht="13.5" thickBot="1">
      <c r="A208" s="46"/>
      <c r="B208" s="77"/>
      <c r="C208" s="86"/>
      <c r="D208" s="77"/>
      <c r="E208" s="44"/>
    </row>
    <row r="209" spans="1:5" ht="13.5" thickBot="1">
      <c r="A209" s="55" t="s">
        <v>341</v>
      </c>
      <c r="B209" s="296">
        <v>0</v>
      </c>
      <c r="C209" s="296">
        <v>0</v>
      </c>
      <c r="D209" s="296">
        <v>0</v>
      </c>
      <c r="E209" s="373">
        <v>0</v>
      </c>
    </row>
    <row r="210" spans="1:5" ht="13.5" thickBot="1">
      <c r="A210" s="53"/>
      <c r="B210" s="77"/>
      <c r="C210" s="86"/>
      <c r="D210" s="77"/>
      <c r="E210" s="44"/>
    </row>
    <row r="211" spans="1:5" ht="13.5" thickBot="1">
      <c r="A211" s="69" t="s">
        <v>402</v>
      </c>
      <c r="B211" s="148">
        <f>B207+B209</f>
        <v>29346</v>
      </c>
      <c r="C211" s="148">
        <f>C207+C209</f>
        <v>10366</v>
      </c>
      <c r="D211" s="148">
        <f>D207+D209</f>
        <v>10366</v>
      </c>
      <c r="E211" s="373">
        <f>D211/C211</f>
        <v>1</v>
      </c>
    </row>
    <row r="212" spans="1:5" ht="12.75">
      <c r="A212" s="70"/>
      <c r="B212" s="502"/>
      <c r="C212" s="502"/>
      <c r="D212" s="502"/>
      <c r="E212" s="503"/>
    </row>
    <row r="213" spans="1:5" ht="12.75">
      <c r="A213" s="2085">
        <v>5</v>
      </c>
      <c r="B213" s="2085"/>
      <c r="C213" s="2085"/>
      <c r="D213" s="2085"/>
      <c r="E213" s="2085"/>
    </row>
    <row r="214" spans="1:5" ht="14.25">
      <c r="A214" s="2089" t="s">
        <v>368</v>
      </c>
      <c r="B214" s="2089"/>
      <c r="C214" s="2089"/>
      <c r="D214" s="2089"/>
      <c r="E214" s="2089"/>
    </row>
    <row r="215" spans="1:5" ht="15.75">
      <c r="A215" s="2064" t="s">
        <v>1385</v>
      </c>
      <c r="B215" s="2076"/>
      <c r="C215" s="2076"/>
      <c r="D215" s="2076"/>
      <c r="E215" s="2076"/>
    </row>
    <row r="216" spans="1:5" ht="15.75">
      <c r="A216" s="2064" t="s">
        <v>246</v>
      </c>
      <c r="B216" s="2076"/>
      <c r="C216" s="2076"/>
      <c r="D216" s="2076"/>
      <c r="E216" s="2076"/>
    </row>
    <row r="217" ht="16.5" customHeight="1" thickBot="1">
      <c r="E217" s="10" t="s">
        <v>344</v>
      </c>
    </row>
    <row r="218" spans="1:5" ht="16.5" thickBot="1">
      <c r="A218" s="120" t="s">
        <v>314</v>
      </c>
      <c r="B218" s="2090" t="s">
        <v>367</v>
      </c>
      <c r="C218" s="2055"/>
      <c r="D218" s="2055"/>
      <c r="E218" s="2056"/>
    </row>
    <row r="219" spans="1:5" ht="30" customHeight="1" thickBot="1">
      <c r="A219" s="121" t="s">
        <v>315</v>
      </c>
      <c r="B219" s="253" t="s">
        <v>228</v>
      </c>
      <c r="C219" s="281" t="s">
        <v>229</v>
      </c>
      <c r="D219" s="281" t="s">
        <v>233</v>
      </c>
      <c r="E219" s="281" t="s">
        <v>245</v>
      </c>
    </row>
    <row r="220" spans="1:5" ht="12.75">
      <c r="A220" s="34" t="s">
        <v>316</v>
      </c>
      <c r="B220" s="82"/>
      <c r="C220" s="35"/>
      <c r="D220" s="23"/>
      <c r="E220" s="58"/>
    </row>
    <row r="221" spans="1:5" ht="12.75">
      <c r="A221" s="36" t="s">
        <v>317</v>
      </c>
      <c r="B221" s="75">
        <v>28343</v>
      </c>
      <c r="C221" s="75">
        <v>14745</v>
      </c>
      <c r="D221" s="75">
        <v>14745</v>
      </c>
      <c r="E221" s="376">
        <f>D221/C221</f>
        <v>1</v>
      </c>
    </row>
    <row r="222" spans="1:5" ht="12.75">
      <c r="A222" s="5" t="s">
        <v>318</v>
      </c>
      <c r="B222" s="74">
        <v>8809</v>
      </c>
      <c r="C222" s="74">
        <v>4682</v>
      </c>
      <c r="D222" s="75">
        <v>4682</v>
      </c>
      <c r="E222" s="376">
        <f>D222/C222</f>
        <v>1</v>
      </c>
    </row>
    <row r="223" spans="1:5" ht="12.75">
      <c r="A223" s="5" t="s">
        <v>319</v>
      </c>
      <c r="B223" s="74">
        <v>3226</v>
      </c>
      <c r="C223" s="74">
        <v>1003</v>
      </c>
      <c r="D223" s="75">
        <v>1003</v>
      </c>
      <c r="E223" s="376">
        <f>D223/C223</f>
        <v>1</v>
      </c>
    </row>
    <row r="224" spans="1:5" ht="12.75">
      <c r="A224" s="1279" t="s">
        <v>447</v>
      </c>
      <c r="B224" s="74"/>
      <c r="C224" s="74"/>
      <c r="D224" s="74"/>
      <c r="E224" s="376"/>
    </row>
    <row r="225" spans="1:5" ht="12.75">
      <c r="A225" s="5" t="s">
        <v>320</v>
      </c>
      <c r="B225" s="74"/>
      <c r="C225" s="74"/>
      <c r="D225" s="74"/>
      <c r="E225" s="376">
        <v>0</v>
      </c>
    </row>
    <row r="226" spans="1:5" ht="12.75">
      <c r="A226" s="15" t="s">
        <v>346</v>
      </c>
      <c r="B226" s="74"/>
      <c r="C226" s="74"/>
      <c r="D226" s="74"/>
      <c r="E226" s="376">
        <v>0</v>
      </c>
    </row>
    <row r="227" spans="1:5" ht="12.75">
      <c r="A227" s="15" t="s">
        <v>322</v>
      </c>
      <c r="B227" s="74"/>
      <c r="C227" s="74"/>
      <c r="D227" s="74"/>
      <c r="E227" s="376"/>
    </row>
    <row r="228" spans="1:5" ht="13.5" thickBot="1">
      <c r="A228" s="38" t="s">
        <v>347</v>
      </c>
      <c r="B228" s="75">
        <v>0</v>
      </c>
      <c r="C228" s="75">
        <v>0</v>
      </c>
      <c r="D228" s="75">
        <v>0</v>
      </c>
      <c r="E228" s="376">
        <v>0</v>
      </c>
    </row>
    <row r="229" spans="1:5" ht="13.5" thickBot="1">
      <c r="A229" s="20" t="s">
        <v>348</v>
      </c>
      <c r="B229" s="133">
        <f>SUM(B221:B226)</f>
        <v>40378</v>
      </c>
      <c r="C229" s="133">
        <f>SUM(C221:C226)</f>
        <v>20430</v>
      </c>
      <c r="D229" s="133">
        <f>SUM(D221:D226)</f>
        <v>20430</v>
      </c>
      <c r="E229" s="377">
        <f>D229/C229</f>
        <v>1</v>
      </c>
    </row>
    <row r="230" spans="1:5" ht="12.75">
      <c r="A230" s="34"/>
      <c r="B230" s="83"/>
      <c r="C230" s="76"/>
      <c r="D230" s="74"/>
      <c r="E230" s="47"/>
    </row>
    <row r="231" spans="1:5" ht="12.75">
      <c r="A231" s="22" t="s">
        <v>324</v>
      </c>
      <c r="B231" s="74"/>
      <c r="C231" s="80"/>
      <c r="D231" s="75"/>
      <c r="E231" s="50"/>
    </row>
    <row r="232" spans="1:5" ht="12.75">
      <c r="A232" s="5" t="s">
        <v>325</v>
      </c>
      <c r="B232" s="74">
        <v>0</v>
      </c>
      <c r="C232" s="74">
        <v>0</v>
      </c>
      <c r="D232" s="74">
        <v>0</v>
      </c>
      <c r="E232" s="376">
        <v>0</v>
      </c>
    </row>
    <row r="233" spans="1:5" ht="12.75">
      <c r="A233" s="5" t="s">
        <v>349</v>
      </c>
      <c r="B233" s="74">
        <v>0</v>
      </c>
      <c r="C233" s="74">
        <v>0</v>
      </c>
      <c r="D233" s="74">
        <v>0</v>
      </c>
      <c r="E233" s="376">
        <v>0</v>
      </c>
    </row>
    <row r="234" spans="1:5" ht="12.75">
      <c r="A234" s="5" t="s">
        <v>327</v>
      </c>
      <c r="B234" s="74">
        <v>0</v>
      </c>
      <c r="C234" s="74">
        <v>0</v>
      </c>
      <c r="D234" s="74">
        <v>0</v>
      </c>
      <c r="E234" s="376">
        <v>0</v>
      </c>
    </row>
    <row r="235" spans="1:5" ht="12.75">
      <c r="A235" s="15" t="s">
        <v>328</v>
      </c>
      <c r="B235" s="75">
        <v>0</v>
      </c>
      <c r="C235" s="75">
        <v>0</v>
      </c>
      <c r="D235" s="75">
        <v>0</v>
      </c>
      <c r="E235" s="376">
        <v>0</v>
      </c>
    </row>
    <row r="236" spans="1:5" ht="13.5" thickBot="1">
      <c r="A236" s="18"/>
      <c r="B236" s="91"/>
      <c r="C236" s="158"/>
      <c r="D236" s="78"/>
      <c r="E236" s="59"/>
    </row>
    <row r="237" spans="1:5" ht="13.5" thickBot="1">
      <c r="A237" s="20" t="s">
        <v>350</v>
      </c>
      <c r="B237" s="133">
        <f>B232+B233+B234+B235</f>
        <v>0</v>
      </c>
      <c r="C237" s="133">
        <f>C232+C233+C234+C235</f>
        <v>0</v>
      </c>
      <c r="D237" s="133">
        <f>D232+D233+D234+D235</f>
        <v>0</v>
      </c>
      <c r="E237" s="378">
        <v>0</v>
      </c>
    </row>
    <row r="238" spans="1:5" ht="12.75">
      <c r="A238" s="57"/>
      <c r="B238" s="82"/>
      <c r="C238" s="76"/>
      <c r="D238" s="74"/>
      <c r="E238" s="47"/>
    </row>
    <row r="239" spans="1:5" ht="12.75">
      <c r="A239" s="231" t="s">
        <v>351</v>
      </c>
      <c r="B239" s="75"/>
      <c r="C239" s="80"/>
      <c r="D239" s="75"/>
      <c r="E239" s="50"/>
    </row>
    <row r="240" spans="1:5" ht="12.75">
      <c r="A240" s="272" t="s">
        <v>330</v>
      </c>
      <c r="B240" s="75">
        <v>0</v>
      </c>
      <c r="C240" s="75">
        <v>0</v>
      </c>
      <c r="D240" s="75">
        <v>0</v>
      </c>
      <c r="E240" s="371">
        <v>0</v>
      </c>
    </row>
    <row r="241" spans="1:5" ht="13.5" thickBot="1">
      <c r="A241" s="274" t="s">
        <v>331</v>
      </c>
      <c r="B241" s="91">
        <v>0</v>
      </c>
      <c r="C241" s="91">
        <v>0</v>
      </c>
      <c r="D241" s="91">
        <v>0</v>
      </c>
      <c r="E241" s="371">
        <v>0</v>
      </c>
    </row>
    <row r="242" spans="1:5" ht="13.5" thickBot="1">
      <c r="A242" s="27" t="s">
        <v>352</v>
      </c>
      <c r="B242" s="379">
        <f>B240+B241</f>
        <v>0</v>
      </c>
      <c r="C242" s="296">
        <f>C240+C241</f>
        <v>0</v>
      </c>
      <c r="D242" s="297">
        <f>D240+D241</f>
        <v>0</v>
      </c>
      <c r="E242" s="375">
        <v>0</v>
      </c>
    </row>
    <row r="243" spans="1:5" ht="12.75">
      <c r="A243" s="215"/>
      <c r="B243" s="82"/>
      <c r="C243" s="76"/>
      <c r="D243" s="74"/>
      <c r="E243" s="47"/>
    </row>
    <row r="244" spans="1:5" ht="12.75">
      <c r="A244" s="271" t="s">
        <v>353</v>
      </c>
      <c r="B244" s="75"/>
      <c r="C244" s="80"/>
      <c r="D244" s="75"/>
      <c r="E244" s="50"/>
    </row>
    <row r="245" spans="1:5" ht="13.5" thickBot="1">
      <c r="A245" s="282" t="s">
        <v>330</v>
      </c>
      <c r="B245" s="75">
        <v>0</v>
      </c>
      <c r="C245" s="78">
        <v>0</v>
      </c>
      <c r="D245" s="75">
        <v>0</v>
      </c>
      <c r="E245" s="371">
        <v>0</v>
      </c>
    </row>
    <row r="246" spans="1:5" ht="13.5" thickBot="1">
      <c r="A246" s="273" t="s">
        <v>331</v>
      </c>
      <c r="B246" s="91">
        <v>0</v>
      </c>
      <c r="C246" s="81">
        <v>0</v>
      </c>
      <c r="D246" s="91">
        <v>0</v>
      </c>
      <c r="E246" s="371">
        <v>0</v>
      </c>
    </row>
    <row r="247" spans="1:5" ht="13.5" thickBot="1">
      <c r="A247" s="27" t="s">
        <v>354</v>
      </c>
      <c r="B247" s="379">
        <f>B245+B246</f>
        <v>0</v>
      </c>
      <c r="C247" s="296">
        <f>C245+C246</f>
        <v>0</v>
      </c>
      <c r="D247" s="297">
        <f>D245+D246</f>
        <v>0</v>
      </c>
      <c r="E247" s="375">
        <v>0</v>
      </c>
    </row>
    <row r="248" spans="1:5" ht="12.75">
      <c r="A248" s="215"/>
      <c r="B248" s="82"/>
      <c r="C248" s="76"/>
      <c r="D248" s="74"/>
      <c r="E248" s="47"/>
    </row>
    <row r="249" spans="1:5" ht="12.75">
      <c r="A249" s="231" t="s">
        <v>332</v>
      </c>
      <c r="B249" s="75"/>
      <c r="C249" s="80"/>
      <c r="D249" s="75"/>
      <c r="E249" s="50"/>
    </row>
    <row r="250" spans="1:5" ht="12.75">
      <c r="A250" s="268" t="s">
        <v>355</v>
      </c>
      <c r="B250" s="75">
        <v>0</v>
      </c>
      <c r="C250" s="75">
        <v>0</v>
      </c>
      <c r="D250" s="75">
        <v>0</v>
      </c>
      <c r="E250" s="371">
        <v>0</v>
      </c>
    </row>
    <row r="251" spans="1:5" ht="13.5" thickBot="1">
      <c r="A251" s="269" t="s">
        <v>356</v>
      </c>
      <c r="B251" s="91">
        <v>0</v>
      </c>
      <c r="C251" s="91">
        <v>0</v>
      </c>
      <c r="D251" s="91">
        <v>0</v>
      </c>
      <c r="E251" s="371">
        <v>0</v>
      </c>
    </row>
    <row r="252" spans="1:5" ht="13.5" thickBot="1">
      <c r="A252" s="11" t="s">
        <v>357</v>
      </c>
      <c r="B252" s="379">
        <f>B250+B251</f>
        <v>0</v>
      </c>
      <c r="C252" s="379">
        <f>C250+C251</f>
        <v>0</v>
      </c>
      <c r="D252" s="297">
        <f>D250+D251</f>
        <v>0</v>
      </c>
      <c r="E252" s="375">
        <v>0</v>
      </c>
    </row>
    <row r="253" spans="1:5" ht="12.75">
      <c r="A253" s="34"/>
      <c r="B253" s="131"/>
      <c r="C253" s="82"/>
      <c r="D253" s="86"/>
      <c r="E253" s="23"/>
    </row>
    <row r="254" spans="1:5" ht="12.75">
      <c r="A254" s="283" t="s">
        <v>336</v>
      </c>
      <c r="B254" s="75"/>
      <c r="C254" s="75"/>
      <c r="D254" s="80"/>
      <c r="E254" s="15"/>
    </row>
    <row r="255" spans="1:5" ht="12.75">
      <c r="A255" s="30" t="s">
        <v>337</v>
      </c>
      <c r="B255" s="75">
        <v>0</v>
      </c>
      <c r="C255" s="75">
        <v>0</v>
      </c>
      <c r="D255" s="75">
        <v>0</v>
      </c>
      <c r="E255" s="371">
        <v>0</v>
      </c>
    </row>
    <row r="256" spans="1:5" ht="13.5" thickBot="1">
      <c r="A256" s="31" t="s">
        <v>338</v>
      </c>
      <c r="B256" s="91">
        <v>0</v>
      </c>
      <c r="C256" s="91">
        <v>0</v>
      </c>
      <c r="D256" s="91">
        <v>0</v>
      </c>
      <c r="E256" s="371">
        <v>0</v>
      </c>
    </row>
    <row r="257" spans="1:5" ht="13.5" thickBot="1">
      <c r="A257" s="20" t="s">
        <v>339</v>
      </c>
      <c r="B257" s="296">
        <f>B255+B256</f>
        <v>0</v>
      </c>
      <c r="C257" s="380">
        <f>C255+C256</f>
        <v>0</v>
      </c>
      <c r="D257" s="297">
        <f>D255+D256</f>
        <v>0</v>
      </c>
      <c r="E257" s="375">
        <v>0</v>
      </c>
    </row>
    <row r="258" spans="1:5" ht="13.5" thickBot="1">
      <c r="A258" s="45"/>
      <c r="B258" s="77"/>
      <c r="C258" s="86"/>
      <c r="D258" s="77"/>
      <c r="E258" s="44"/>
    </row>
    <row r="259" spans="1:5" ht="13.5" thickBot="1">
      <c r="A259" s="64" t="s">
        <v>340</v>
      </c>
      <c r="B259" s="134">
        <f>B257+B252+B247+B242+B237+B229</f>
        <v>40378</v>
      </c>
      <c r="C259" s="134">
        <f>C257+C252+C247+C242+C237+C229</f>
        <v>20430</v>
      </c>
      <c r="D259" s="134">
        <f>D257+D252+D247+D242+D237+D229</f>
        <v>20430</v>
      </c>
      <c r="E259" s="373">
        <f>D259/C259</f>
        <v>1</v>
      </c>
    </row>
    <row r="260" spans="1:5" ht="13.5" thickBot="1">
      <c r="A260" s="46"/>
      <c r="B260" s="77"/>
      <c r="C260" s="86"/>
      <c r="D260" s="77"/>
      <c r="E260" s="44"/>
    </row>
    <row r="261" spans="1:5" ht="13.5" thickBot="1">
      <c r="A261" s="25" t="s">
        <v>341</v>
      </c>
      <c r="B261" s="296">
        <v>0</v>
      </c>
      <c r="C261" s="296">
        <v>0</v>
      </c>
      <c r="D261" s="296">
        <v>0</v>
      </c>
      <c r="E261" s="373">
        <v>0</v>
      </c>
    </row>
    <row r="262" spans="1:5" ht="13.5" thickBot="1">
      <c r="A262" s="53"/>
      <c r="B262" s="77"/>
      <c r="C262" s="86"/>
      <c r="D262" s="77"/>
      <c r="E262" s="44"/>
    </row>
    <row r="263" spans="1:5" ht="13.5" thickBot="1">
      <c r="A263" s="69" t="s">
        <v>402</v>
      </c>
      <c r="B263" s="148">
        <f>B259+B261</f>
        <v>40378</v>
      </c>
      <c r="C263" s="148">
        <f>C259+C261</f>
        <v>20430</v>
      </c>
      <c r="D263" s="148">
        <f>D259+D261</f>
        <v>20430</v>
      </c>
      <c r="E263" s="373">
        <f>D263/C263</f>
        <v>1</v>
      </c>
    </row>
    <row r="264" spans="1:5" ht="12.75">
      <c r="A264" s="70"/>
      <c r="B264" s="502"/>
      <c r="C264" s="502"/>
      <c r="D264" s="502"/>
      <c r="E264" s="503"/>
    </row>
    <row r="265" spans="1:5" ht="12.75">
      <c r="A265" s="2085">
        <v>6</v>
      </c>
      <c r="B265" s="2085"/>
      <c r="C265" s="2085"/>
      <c r="D265" s="2085"/>
      <c r="E265" s="2085"/>
    </row>
    <row r="266" spans="1:5" ht="14.25">
      <c r="A266" s="2089" t="s">
        <v>368</v>
      </c>
      <c r="B266" s="2089"/>
      <c r="C266" s="2089"/>
      <c r="D266" s="2089"/>
      <c r="E266" s="2089"/>
    </row>
    <row r="267" spans="1:5" ht="15.75">
      <c r="A267" s="2064" t="s">
        <v>1386</v>
      </c>
      <c r="B267" s="2076"/>
      <c r="C267" s="2076"/>
      <c r="D267" s="2076"/>
      <c r="E267" s="2076"/>
    </row>
    <row r="268" spans="1:5" ht="15.75">
      <c r="A268" s="2064" t="s">
        <v>1020</v>
      </c>
      <c r="B268" s="2076"/>
      <c r="C268" s="2076"/>
      <c r="D268" s="2076"/>
      <c r="E268" s="2076"/>
    </row>
    <row r="269" ht="16.5" customHeight="1" thickBot="1">
      <c r="E269" s="10" t="s">
        <v>344</v>
      </c>
    </row>
    <row r="270" spans="1:5" ht="16.5" thickBot="1">
      <c r="A270" s="120" t="s">
        <v>314</v>
      </c>
      <c r="B270" s="2091" t="s">
        <v>198</v>
      </c>
      <c r="C270" s="2087"/>
      <c r="D270" s="2087"/>
      <c r="E270" s="2088"/>
    </row>
    <row r="271" spans="1:5" ht="27.75" customHeight="1" thickBot="1">
      <c r="A271" s="121" t="s">
        <v>315</v>
      </c>
      <c r="B271" s="284" t="s">
        <v>228</v>
      </c>
      <c r="C271" s="267" t="s">
        <v>229</v>
      </c>
      <c r="D271" s="267" t="s">
        <v>233</v>
      </c>
      <c r="E271" s="267" t="s">
        <v>245</v>
      </c>
    </row>
    <row r="272" spans="1:5" ht="12.75">
      <c r="A272" s="29" t="s">
        <v>316</v>
      </c>
      <c r="B272" s="23"/>
      <c r="C272" s="35"/>
      <c r="D272" s="23"/>
      <c r="E272" s="58"/>
    </row>
    <row r="273" spans="1:5" ht="12.75">
      <c r="A273" s="30" t="s">
        <v>317</v>
      </c>
      <c r="B273" s="75">
        <v>5007</v>
      </c>
      <c r="C273" s="75">
        <v>1968</v>
      </c>
      <c r="D273" s="75">
        <v>1968</v>
      </c>
      <c r="E273" s="376">
        <f>D273/C273</f>
        <v>1</v>
      </c>
    </row>
    <row r="274" spans="1:5" ht="12.75">
      <c r="A274" s="52" t="s">
        <v>318</v>
      </c>
      <c r="B274" s="74">
        <v>1380</v>
      </c>
      <c r="C274" s="74">
        <v>674</v>
      </c>
      <c r="D274" s="75">
        <v>674</v>
      </c>
      <c r="E274" s="376">
        <f>D274/C274</f>
        <v>1</v>
      </c>
    </row>
    <row r="275" spans="1:5" ht="12.75">
      <c r="A275" s="52" t="s">
        <v>319</v>
      </c>
      <c r="B275" s="74">
        <v>4132</v>
      </c>
      <c r="C275" s="74">
        <v>693</v>
      </c>
      <c r="D275" s="75">
        <v>693</v>
      </c>
      <c r="E275" s="376">
        <f>D275/C275</f>
        <v>1</v>
      </c>
    </row>
    <row r="276" spans="1:5" ht="12.75">
      <c r="A276" s="1279" t="s">
        <v>447</v>
      </c>
      <c r="B276" s="74"/>
      <c r="C276" s="74"/>
      <c r="D276" s="74"/>
      <c r="E276" s="376"/>
    </row>
    <row r="277" spans="1:5" ht="12.75">
      <c r="A277" s="52" t="s">
        <v>320</v>
      </c>
      <c r="B277" s="74"/>
      <c r="C277" s="74"/>
      <c r="D277" s="74"/>
      <c r="E277" s="376">
        <v>0</v>
      </c>
    </row>
    <row r="278" spans="1:5" ht="12.75">
      <c r="A278" s="37" t="s">
        <v>346</v>
      </c>
      <c r="B278" s="74"/>
      <c r="C278" s="74"/>
      <c r="D278" s="74"/>
      <c r="E278" s="376">
        <v>0</v>
      </c>
    </row>
    <row r="279" spans="1:5" ht="12.75">
      <c r="A279" s="37" t="s">
        <v>322</v>
      </c>
      <c r="B279" s="74"/>
      <c r="C279" s="74"/>
      <c r="D279" s="74"/>
      <c r="E279" s="376"/>
    </row>
    <row r="280" spans="1:5" ht="13.5" thickBot="1">
      <c r="A280" s="61" t="s">
        <v>347</v>
      </c>
      <c r="B280" s="75">
        <v>0</v>
      </c>
      <c r="C280" s="75">
        <v>0</v>
      </c>
      <c r="D280" s="75">
        <v>0</v>
      </c>
      <c r="E280" s="376">
        <v>0</v>
      </c>
    </row>
    <row r="281" spans="1:5" ht="13.5" thickBot="1">
      <c r="A281" s="20" t="s">
        <v>348</v>
      </c>
      <c r="B281" s="133">
        <f>SUM(B273:B278)</f>
        <v>10519</v>
      </c>
      <c r="C281" s="133">
        <f>SUM(C273:C278)</f>
        <v>3335</v>
      </c>
      <c r="D281" s="133">
        <f>SUM(D273:D278)</f>
        <v>3335</v>
      </c>
      <c r="E281" s="377">
        <f>D281/C281</f>
        <v>1</v>
      </c>
    </row>
    <row r="282" spans="1:5" ht="12.75">
      <c r="A282" s="57"/>
      <c r="B282" s="82"/>
      <c r="C282" s="76"/>
      <c r="D282" s="74"/>
      <c r="E282" s="47"/>
    </row>
    <row r="283" spans="1:5" ht="12.75">
      <c r="A283" s="231" t="s">
        <v>324</v>
      </c>
      <c r="B283" s="75"/>
      <c r="C283" s="80"/>
      <c r="D283" s="75"/>
      <c r="E283" s="50"/>
    </row>
    <row r="284" spans="1:5" ht="12.75">
      <c r="A284" s="52" t="s">
        <v>325</v>
      </c>
      <c r="B284" s="74">
        <v>0</v>
      </c>
      <c r="C284" s="74">
        <v>0</v>
      </c>
      <c r="D284" s="74">
        <v>0</v>
      </c>
      <c r="E284" s="376">
        <v>0</v>
      </c>
    </row>
    <row r="285" spans="1:5" ht="12.75">
      <c r="A285" s="52" t="s">
        <v>349</v>
      </c>
      <c r="B285" s="74">
        <v>0</v>
      </c>
      <c r="C285" s="74">
        <f>'3.sz. melléklet'!C514</f>
        <v>0</v>
      </c>
      <c r="D285" s="74">
        <f>'3.sz. melléklet'!D514</f>
        <v>0</v>
      </c>
      <c r="E285" s="376">
        <v>0</v>
      </c>
    </row>
    <row r="286" spans="1:5" ht="12.75">
      <c r="A286" s="52" t="s">
        <v>327</v>
      </c>
      <c r="B286" s="74">
        <v>0</v>
      </c>
      <c r="C286" s="74">
        <v>0</v>
      </c>
      <c r="D286" s="74">
        <v>0</v>
      </c>
      <c r="E286" s="376">
        <v>0</v>
      </c>
    </row>
    <row r="287" spans="1:5" ht="12.75">
      <c r="A287" s="37" t="s">
        <v>328</v>
      </c>
      <c r="B287" s="75">
        <v>0</v>
      </c>
      <c r="C287" s="75">
        <v>0</v>
      </c>
      <c r="D287" s="75">
        <v>0</v>
      </c>
      <c r="E287" s="376">
        <v>0</v>
      </c>
    </row>
    <row r="288" spans="1:5" ht="13.5" thickBot="1">
      <c r="A288" s="48"/>
      <c r="B288" s="91"/>
      <c r="C288" s="158"/>
      <c r="D288" s="78"/>
      <c r="E288" s="59"/>
    </row>
    <row r="289" spans="1:5" ht="13.5" thickBot="1">
      <c r="A289" s="20" t="s">
        <v>350</v>
      </c>
      <c r="B289" s="133">
        <f>B284+B285+B286+B287</f>
        <v>0</v>
      </c>
      <c r="C289" s="133">
        <f>C284+C285+C286+C287</f>
        <v>0</v>
      </c>
      <c r="D289" s="133">
        <f>D284+D285+D286+D287</f>
        <v>0</v>
      </c>
      <c r="E289" s="378">
        <v>0</v>
      </c>
    </row>
    <row r="290" spans="1:5" ht="12.75">
      <c r="A290" s="57"/>
      <c r="B290" s="82"/>
      <c r="C290" s="76"/>
      <c r="D290" s="74"/>
      <c r="E290" s="47"/>
    </row>
    <row r="291" spans="1:5" ht="12.75">
      <c r="A291" s="231" t="s">
        <v>351</v>
      </c>
      <c r="B291" s="75"/>
      <c r="C291" s="80"/>
      <c r="D291" s="75"/>
      <c r="E291" s="50"/>
    </row>
    <row r="292" spans="1:5" ht="12.75">
      <c r="A292" s="272" t="s">
        <v>330</v>
      </c>
      <c r="B292" s="75">
        <v>0</v>
      </c>
      <c r="C292" s="75">
        <v>0</v>
      </c>
      <c r="D292" s="75">
        <v>0</v>
      </c>
      <c r="E292" s="371">
        <v>0</v>
      </c>
    </row>
    <row r="293" spans="1:5" ht="13.5" thickBot="1">
      <c r="A293" s="274" t="s">
        <v>331</v>
      </c>
      <c r="B293" s="91">
        <v>0</v>
      </c>
      <c r="C293" s="91">
        <v>0</v>
      </c>
      <c r="D293" s="91">
        <v>0</v>
      </c>
      <c r="E293" s="371">
        <v>0</v>
      </c>
    </row>
    <row r="294" spans="1:5" ht="13.5" thickBot="1">
      <c r="A294" s="27" t="s">
        <v>352</v>
      </c>
      <c r="B294" s="379">
        <f>B292+B293</f>
        <v>0</v>
      </c>
      <c r="C294" s="296">
        <f>C292+C293</f>
        <v>0</v>
      </c>
      <c r="D294" s="297">
        <f>D292+D293</f>
        <v>0</v>
      </c>
      <c r="E294" s="375">
        <v>0</v>
      </c>
    </row>
    <row r="295" spans="1:5" ht="12.75">
      <c r="A295" s="215"/>
      <c r="B295" s="82"/>
      <c r="C295" s="76"/>
      <c r="D295" s="74"/>
      <c r="E295" s="47"/>
    </row>
    <row r="296" spans="1:5" ht="12.75">
      <c r="A296" s="271" t="s">
        <v>353</v>
      </c>
      <c r="B296" s="75"/>
      <c r="C296" s="80"/>
      <c r="D296" s="75"/>
      <c r="E296" s="50"/>
    </row>
    <row r="297" spans="1:5" ht="12.75">
      <c r="A297" s="272" t="s">
        <v>330</v>
      </c>
      <c r="B297" s="75">
        <v>0</v>
      </c>
      <c r="C297" s="75">
        <v>0</v>
      </c>
      <c r="D297" s="75">
        <v>0</v>
      </c>
      <c r="E297" s="371">
        <v>0</v>
      </c>
    </row>
    <row r="298" spans="1:5" ht="13.5" thickBot="1">
      <c r="A298" s="273" t="s">
        <v>331</v>
      </c>
      <c r="B298" s="91">
        <v>0</v>
      </c>
      <c r="C298" s="91">
        <v>0</v>
      </c>
      <c r="D298" s="91">
        <v>0</v>
      </c>
      <c r="E298" s="371">
        <v>0</v>
      </c>
    </row>
    <row r="299" spans="1:5" ht="13.5" thickBot="1">
      <c r="A299" s="27" t="s">
        <v>354</v>
      </c>
      <c r="B299" s="379">
        <f>B297+B298</f>
        <v>0</v>
      </c>
      <c r="C299" s="296">
        <f>C297+C298</f>
        <v>0</v>
      </c>
      <c r="D299" s="297">
        <f>D297+D298</f>
        <v>0</v>
      </c>
      <c r="E299" s="375">
        <v>0</v>
      </c>
    </row>
    <row r="300" spans="1:5" ht="12.75">
      <c r="A300" s="215"/>
      <c r="B300" s="82"/>
      <c r="C300" s="76"/>
      <c r="D300" s="74"/>
      <c r="E300" s="47"/>
    </row>
    <row r="301" spans="1:5" ht="12.75">
      <c r="A301" s="231" t="s">
        <v>332</v>
      </c>
      <c r="B301" s="75"/>
      <c r="C301" s="80"/>
      <c r="D301" s="75"/>
      <c r="E301" s="50"/>
    </row>
    <row r="302" spans="1:5" ht="12.75">
      <c r="A302" s="30" t="s">
        <v>355</v>
      </c>
      <c r="B302" s="75">
        <v>0</v>
      </c>
      <c r="C302" s="75">
        <v>0</v>
      </c>
      <c r="D302" s="75">
        <v>0</v>
      </c>
      <c r="E302" s="371">
        <v>0</v>
      </c>
    </row>
    <row r="303" spans="1:5" ht="13.5" thickBot="1">
      <c r="A303" s="269" t="s">
        <v>356</v>
      </c>
      <c r="B303" s="91">
        <v>0</v>
      </c>
      <c r="C303" s="91">
        <v>0</v>
      </c>
      <c r="D303" s="91">
        <v>0</v>
      </c>
      <c r="E303" s="371">
        <v>0</v>
      </c>
    </row>
    <row r="304" spans="1:5" ht="13.5" thickBot="1">
      <c r="A304" s="11" t="s">
        <v>357</v>
      </c>
      <c r="B304" s="379">
        <f>B302+B303</f>
        <v>0</v>
      </c>
      <c r="C304" s="379">
        <f>C302+C303</f>
        <v>0</v>
      </c>
      <c r="D304" s="297">
        <f>D302+D303</f>
        <v>0</v>
      </c>
      <c r="E304" s="375">
        <v>0</v>
      </c>
    </row>
    <row r="305" spans="1:5" ht="12.75">
      <c r="A305" s="57"/>
      <c r="B305" s="82"/>
      <c r="C305" s="82"/>
      <c r="D305" s="86"/>
      <c r="E305" s="23"/>
    </row>
    <row r="306" spans="1:5" ht="12.75">
      <c r="A306" s="231" t="s">
        <v>336</v>
      </c>
      <c r="B306" s="75"/>
      <c r="C306" s="75"/>
      <c r="D306" s="80"/>
      <c r="E306" s="15"/>
    </row>
    <row r="307" spans="1:5" ht="12.75">
      <c r="A307" s="30" t="s">
        <v>337</v>
      </c>
      <c r="B307" s="75">
        <v>0</v>
      </c>
      <c r="C307" s="75">
        <v>0</v>
      </c>
      <c r="D307" s="75">
        <v>0</v>
      </c>
      <c r="E307" s="371">
        <v>0</v>
      </c>
    </row>
    <row r="308" spans="1:5" ht="13.5" thickBot="1">
      <c r="A308" s="31" t="s">
        <v>338</v>
      </c>
      <c r="B308" s="91">
        <v>0</v>
      </c>
      <c r="C308" s="91">
        <v>0</v>
      </c>
      <c r="D308" s="91">
        <v>0</v>
      </c>
      <c r="E308" s="371">
        <v>0</v>
      </c>
    </row>
    <row r="309" spans="1:5" ht="13.5" thickBot="1">
      <c r="A309" s="45" t="s">
        <v>339</v>
      </c>
      <c r="B309" s="296">
        <f>B307+B308</f>
        <v>0</v>
      </c>
      <c r="C309" s="380">
        <f>C307+C308</f>
        <v>0</v>
      </c>
      <c r="D309" s="297">
        <f>D307+D308</f>
        <v>0</v>
      </c>
      <c r="E309" s="375">
        <v>0</v>
      </c>
    </row>
    <row r="310" spans="1:5" ht="13.5" thickBot="1">
      <c r="A310" s="45"/>
      <c r="B310" s="86"/>
      <c r="C310" s="86"/>
      <c r="D310" s="77"/>
      <c r="E310" s="44"/>
    </row>
    <row r="311" spans="1:5" ht="13.5" thickBot="1">
      <c r="A311" s="64" t="s">
        <v>340</v>
      </c>
      <c r="B311" s="135">
        <f>B309+B304+B299+B294+B289+B281</f>
        <v>10519</v>
      </c>
      <c r="C311" s="135">
        <f>C309+C304+C299+C294+C289+C281</f>
        <v>3335</v>
      </c>
      <c r="D311" s="115">
        <f>D309+D304+D299+D294+D289+D281</f>
        <v>3335</v>
      </c>
      <c r="E311" s="373">
        <f>D311/C311</f>
        <v>1</v>
      </c>
    </row>
    <row r="312" spans="1:5" ht="13.5" thickBot="1">
      <c r="A312" s="46"/>
      <c r="B312" s="86"/>
      <c r="C312" s="86"/>
      <c r="D312" s="77"/>
      <c r="E312" s="44"/>
    </row>
    <row r="313" spans="1:5" ht="13.5" thickBot="1">
      <c r="A313" s="25" t="s">
        <v>341</v>
      </c>
      <c r="B313" s="297">
        <v>0</v>
      </c>
      <c r="C313" s="297">
        <v>0</v>
      </c>
      <c r="D313" s="297">
        <v>0</v>
      </c>
      <c r="E313" s="373">
        <v>0</v>
      </c>
    </row>
    <row r="314" spans="1:5" ht="13.5" thickBot="1">
      <c r="A314" s="53"/>
      <c r="B314" s="86"/>
      <c r="C314" s="86"/>
      <c r="D314" s="77"/>
      <c r="E314" s="44"/>
    </row>
    <row r="315" spans="1:5" ht="13.5" thickBot="1">
      <c r="A315" s="69" t="s">
        <v>402</v>
      </c>
      <c r="B315" s="147">
        <f>B311+B313</f>
        <v>10519</v>
      </c>
      <c r="C315" s="147">
        <f>C311+C313</f>
        <v>3335</v>
      </c>
      <c r="D315" s="113">
        <f>D311+D313</f>
        <v>3335</v>
      </c>
      <c r="E315" s="373">
        <f>D315/C315</f>
        <v>1</v>
      </c>
    </row>
    <row r="316" spans="1:5" ht="12.75">
      <c r="A316" s="70"/>
      <c r="B316" s="260"/>
      <c r="C316" s="260"/>
      <c r="D316" s="260"/>
      <c r="E316" s="503"/>
    </row>
    <row r="317" spans="1:5" ht="12.75">
      <c r="A317" s="70"/>
      <c r="B317" s="260"/>
      <c r="C317" s="260"/>
      <c r="D317" s="260"/>
      <c r="E317" s="503"/>
    </row>
    <row r="318" spans="1:5" ht="12.75">
      <c r="A318" s="2085">
        <v>7</v>
      </c>
      <c r="B318" s="2085"/>
      <c r="C318" s="2085"/>
      <c r="D318" s="2085"/>
      <c r="E318" s="2085"/>
    </row>
    <row r="319" spans="1:5" ht="14.25">
      <c r="A319" s="2089" t="s">
        <v>368</v>
      </c>
      <c r="B319" s="2089"/>
      <c r="C319" s="2089"/>
      <c r="D319" s="2089"/>
      <c r="E319" s="2089"/>
    </row>
    <row r="320" spans="1:5" ht="15.75">
      <c r="A320" s="2064" t="s">
        <v>1385</v>
      </c>
      <c r="B320" s="2076"/>
      <c r="C320" s="2076"/>
      <c r="D320" s="2076"/>
      <c r="E320" s="2076"/>
    </row>
    <row r="321" spans="1:5" ht="15.75">
      <c r="A321" s="2064" t="s">
        <v>1020</v>
      </c>
      <c r="B321" s="2076"/>
      <c r="C321" s="2076"/>
      <c r="D321" s="2076"/>
      <c r="E321" s="2076"/>
    </row>
    <row r="322" ht="16.5" customHeight="1" thickBot="1">
      <c r="E322" s="10" t="s">
        <v>344</v>
      </c>
    </row>
    <row r="323" spans="1:5" ht="16.5" thickBot="1">
      <c r="A323" s="120" t="s">
        <v>314</v>
      </c>
      <c r="B323" s="2091" t="s">
        <v>442</v>
      </c>
      <c r="C323" s="2087"/>
      <c r="D323" s="2087"/>
      <c r="E323" s="2088"/>
    </row>
    <row r="324" spans="1:5" ht="27" thickBot="1">
      <c r="A324" s="121" t="s">
        <v>315</v>
      </c>
      <c r="B324" s="285" t="s">
        <v>228</v>
      </c>
      <c r="C324" s="267" t="s">
        <v>229</v>
      </c>
      <c r="D324" s="267" t="s">
        <v>233</v>
      </c>
      <c r="E324" s="267" t="s">
        <v>245</v>
      </c>
    </row>
    <row r="325" spans="1:5" ht="12.75">
      <c r="A325" s="29" t="s">
        <v>316</v>
      </c>
      <c r="B325" s="12"/>
      <c r="C325" s="35"/>
      <c r="D325" s="23"/>
      <c r="E325" s="23"/>
    </row>
    <row r="326" spans="1:5" ht="12.75">
      <c r="A326" s="30" t="s">
        <v>317</v>
      </c>
      <c r="B326" s="75">
        <v>144707</v>
      </c>
      <c r="C326" s="75">
        <v>151958</v>
      </c>
      <c r="D326" s="75">
        <v>145442</v>
      </c>
      <c r="E326" s="376">
        <f>D326/C326</f>
        <v>0.9571197304518354</v>
      </c>
    </row>
    <row r="327" spans="1:5" ht="12.75">
      <c r="A327" s="52" t="s">
        <v>318</v>
      </c>
      <c r="B327" s="75">
        <v>45187</v>
      </c>
      <c r="C327" s="75">
        <v>47809</v>
      </c>
      <c r="D327" s="75">
        <v>43755</v>
      </c>
      <c r="E327" s="376">
        <f>D327/C327</f>
        <v>0.9152042502457697</v>
      </c>
    </row>
    <row r="328" spans="1:5" ht="12.75">
      <c r="A328" s="52" t="s">
        <v>319</v>
      </c>
      <c r="B328" s="75">
        <v>15740</v>
      </c>
      <c r="C328" s="75">
        <v>24178</v>
      </c>
      <c r="D328" s="75">
        <v>19029</v>
      </c>
      <c r="E328" s="376">
        <f>D328/C328</f>
        <v>0.7870378029613698</v>
      </c>
    </row>
    <row r="329" spans="1:5" ht="12.75">
      <c r="A329" s="1279" t="s">
        <v>447</v>
      </c>
      <c r="B329" s="75"/>
      <c r="C329" s="75"/>
      <c r="D329" s="75"/>
      <c r="E329" s="376">
        <v>0</v>
      </c>
    </row>
    <row r="330" spans="1:5" ht="12.75">
      <c r="A330" s="52" t="s">
        <v>320</v>
      </c>
      <c r="B330" s="75"/>
      <c r="C330" s="75">
        <v>600</v>
      </c>
      <c r="D330" s="75">
        <v>495</v>
      </c>
      <c r="E330" s="376">
        <f>D330/C330</f>
        <v>0.825</v>
      </c>
    </row>
    <row r="331" spans="1:5" ht="12.75">
      <c r="A331" s="37" t="s">
        <v>346</v>
      </c>
      <c r="B331" s="75"/>
      <c r="C331" s="75"/>
      <c r="D331" s="75"/>
      <c r="E331" s="376">
        <v>0</v>
      </c>
    </row>
    <row r="332" spans="1:5" ht="12.75">
      <c r="A332" s="37" t="s">
        <v>322</v>
      </c>
      <c r="B332" s="75"/>
      <c r="C332" s="75"/>
      <c r="D332" s="75"/>
      <c r="E332" s="376"/>
    </row>
    <row r="333" spans="1:5" ht="13.5" thickBot="1">
      <c r="A333" s="61" t="s">
        <v>347</v>
      </c>
      <c r="B333" s="75">
        <f>B280+B228+B176+B123+B70+B16</f>
        <v>0</v>
      </c>
      <c r="C333" s="75">
        <f>C280+C228+C176+C123+C70+C16</f>
        <v>0</v>
      </c>
      <c r="D333" s="75">
        <f>D280+D228+D176+D123+D70+D16</f>
        <v>0</v>
      </c>
      <c r="E333" s="376">
        <v>0</v>
      </c>
    </row>
    <row r="334" spans="1:5" ht="13.5" thickBot="1">
      <c r="A334" s="45" t="s">
        <v>348</v>
      </c>
      <c r="B334" s="115">
        <f>SUM(B326:B331)</f>
        <v>205634</v>
      </c>
      <c r="C334" s="115">
        <f>SUM(C326:C331)</f>
        <v>224545</v>
      </c>
      <c r="D334" s="115">
        <f>SUM(D326:D331)</f>
        <v>208721</v>
      </c>
      <c r="E334" s="377">
        <f>D334/C334</f>
        <v>0.92952860228462</v>
      </c>
    </row>
    <row r="335" spans="1:5" ht="12.75">
      <c r="A335" s="57"/>
      <c r="B335" s="82"/>
      <c r="C335" s="76"/>
      <c r="D335" s="74"/>
      <c r="E335" s="47"/>
    </row>
    <row r="336" spans="1:5" ht="12.75">
      <c r="A336" s="231" t="s">
        <v>324</v>
      </c>
      <c r="B336" s="75"/>
      <c r="C336" s="80"/>
      <c r="D336" s="75"/>
      <c r="E336" s="50"/>
    </row>
    <row r="337" spans="1:5" ht="12.75">
      <c r="A337" s="52" t="s">
        <v>325</v>
      </c>
      <c r="B337" s="75">
        <f>'4.sz. melléklet'!B42</f>
        <v>4600</v>
      </c>
      <c r="C337" s="75">
        <f>'4.sz. melléklet'!C42</f>
        <v>4751</v>
      </c>
      <c r="D337" s="75">
        <f>'4.sz. melléklet'!D42</f>
        <v>2152</v>
      </c>
      <c r="E337" s="376">
        <f>D337/C337</f>
        <v>0.4529572721532309</v>
      </c>
    </row>
    <row r="338" spans="1:5" ht="12.75">
      <c r="A338" s="52" t="s">
        <v>349</v>
      </c>
      <c r="B338" s="75">
        <f>'3.sz. melléklet'!B24</f>
        <v>2400</v>
      </c>
      <c r="C338" s="75">
        <f>'3.sz. melléklet'!C24</f>
        <v>4720</v>
      </c>
      <c r="D338" s="75">
        <f>'3.sz. melléklet'!D24</f>
        <v>2321</v>
      </c>
      <c r="E338" s="376">
        <f>D338/C338</f>
        <v>0.4917372881355932</v>
      </c>
    </row>
    <row r="339" spans="1:5" ht="12.75">
      <c r="A339" s="52" t="s">
        <v>327</v>
      </c>
      <c r="B339" s="75">
        <f aca="true" t="shared" si="0" ref="B339:D340">B286+B234+B182+B129+B76+B22</f>
        <v>0</v>
      </c>
      <c r="C339" s="75">
        <f t="shared" si="0"/>
        <v>0</v>
      </c>
      <c r="D339" s="75">
        <f t="shared" si="0"/>
        <v>0</v>
      </c>
      <c r="E339" s="376">
        <v>0</v>
      </c>
    </row>
    <row r="340" spans="1:5" ht="12.75">
      <c r="A340" s="37" t="s">
        <v>328</v>
      </c>
      <c r="B340" s="75">
        <f t="shared" si="0"/>
        <v>0</v>
      </c>
      <c r="C340" s="75">
        <f t="shared" si="0"/>
        <v>0</v>
      </c>
      <c r="D340" s="75">
        <f t="shared" si="0"/>
        <v>0</v>
      </c>
      <c r="E340" s="376">
        <v>0</v>
      </c>
    </row>
    <row r="341" spans="1:5" ht="13.5" thickBot="1">
      <c r="A341" s="48"/>
      <c r="B341" s="78"/>
      <c r="C341" s="158"/>
      <c r="D341" s="78"/>
      <c r="E341" s="59"/>
    </row>
    <row r="342" spans="1:5" ht="13.5" thickBot="1">
      <c r="A342" s="45" t="s">
        <v>350</v>
      </c>
      <c r="B342" s="115">
        <f>B337+B338+B339+B340</f>
        <v>7000</v>
      </c>
      <c r="C342" s="115">
        <f>C337+C338+C339+C340</f>
        <v>9471</v>
      </c>
      <c r="D342" s="115">
        <f>D337+D338+D339+D340</f>
        <v>4473</v>
      </c>
      <c r="E342" s="378">
        <f>D342/C342</f>
        <v>0.4722838137472284</v>
      </c>
    </row>
    <row r="343" spans="1:5" ht="12.75">
      <c r="A343" s="57"/>
      <c r="B343" s="82"/>
      <c r="C343" s="76"/>
      <c r="D343" s="74"/>
      <c r="E343" s="47"/>
    </row>
    <row r="344" spans="1:5" ht="12.75">
      <c r="A344" s="231" t="s">
        <v>351</v>
      </c>
      <c r="B344" s="75"/>
      <c r="C344" s="80"/>
      <c r="D344" s="75"/>
      <c r="E344" s="50"/>
    </row>
    <row r="345" spans="1:5" ht="12.75">
      <c r="A345" s="272" t="s">
        <v>330</v>
      </c>
      <c r="B345" s="75">
        <f>B292+B240+B188+B135+B82+B28</f>
        <v>0</v>
      </c>
      <c r="C345" s="75">
        <f>C292+C240+C188+C135+C82+C28</f>
        <v>0</v>
      </c>
      <c r="D345" s="75">
        <f>D292+D240+D188+D135+D82+D28</f>
        <v>0</v>
      </c>
      <c r="E345" s="371">
        <v>0</v>
      </c>
    </row>
    <row r="346" spans="1:5" ht="13.5" thickBot="1">
      <c r="A346" s="274" t="s">
        <v>331</v>
      </c>
      <c r="B346" s="91">
        <v>0</v>
      </c>
      <c r="C346" s="91">
        <v>0</v>
      </c>
      <c r="D346" s="91">
        <v>0</v>
      </c>
      <c r="E346" s="371">
        <v>0</v>
      </c>
    </row>
    <row r="347" spans="1:5" ht="13.5" thickBot="1">
      <c r="A347" s="65" t="s">
        <v>352</v>
      </c>
      <c r="B347" s="296">
        <f>B345+B346</f>
        <v>0</v>
      </c>
      <c r="C347" s="296">
        <f>C345+C346</f>
        <v>0</v>
      </c>
      <c r="D347" s="297">
        <f>D345+D346</f>
        <v>0</v>
      </c>
      <c r="E347" s="375">
        <v>0</v>
      </c>
    </row>
    <row r="348" spans="1:5" ht="12.75">
      <c r="A348" s="215"/>
      <c r="B348" s="82"/>
      <c r="C348" s="76"/>
      <c r="D348" s="74"/>
      <c r="E348" s="47"/>
    </row>
    <row r="349" spans="1:5" ht="12.75">
      <c r="A349" s="271" t="s">
        <v>353</v>
      </c>
      <c r="B349" s="75"/>
      <c r="C349" s="80"/>
      <c r="D349" s="75"/>
      <c r="E349" s="50"/>
    </row>
    <row r="350" spans="1:5" ht="12.75">
      <c r="A350" s="272" t="s">
        <v>330</v>
      </c>
      <c r="B350" s="75">
        <v>0</v>
      </c>
      <c r="C350" s="75">
        <v>0</v>
      </c>
      <c r="D350" s="75">
        <v>0</v>
      </c>
      <c r="E350" s="371">
        <v>0</v>
      </c>
    </row>
    <row r="351" spans="1:5" ht="13.5" thickBot="1">
      <c r="A351" s="273" t="s">
        <v>331</v>
      </c>
      <c r="B351" s="91">
        <v>0</v>
      </c>
      <c r="C351" s="91">
        <v>0</v>
      </c>
      <c r="D351" s="91">
        <v>0</v>
      </c>
      <c r="E351" s="371">
        <v>0</v>
      </c>
    </row>
    <row r="352" spans="1:5" ht="13.5" thickBot="1">
      <c r="A352" s="65" t="s">
        <v>354</v>
      </c>
      <c r="B352" s="296">
        <f>B350+B351</f>
        <v>0</v>
      </c>
      <c r="C352" s="380">
        <f>C350+C351</f>
        <v>0</v>
      </c>
      <c r="D352" s="297">
        <f>D350+D351</f>
        <v>0</v>
      </c>
      <c r="E352" s="375">
        <v>0</v>
      </c>
    </row>
    <row r="353" spans="1:5" ht="12.75">
      <c r="A353" s="215"/>
      <c r="B353" s="77"/>
      <c r="C353" s="76"/>
      <c r="D353" s="74"/>
      <c r="E353" s="47"/>
    </row>
    <row r="354" spans="1:5" ht="12.75">
      <c r="A354" s="231" t="s">
        <v>332</v>
      </c>
      <c r="B354" s="75"/>
      <c r="C354" s="80"/>
      <c r="D354" s="75"/>
      <c r="E354" s="50"/>
    </row>
    <row r="355" spans="1:5" ht="12.75">
      <c r="A355" s="30" t="s">
        <v>355</v>
      </c>
      <c r="B355" s="75">
        <v>0</v>
      </c>
      <c r="C355" s="75">
        <v>0</v>
      </c>
      <c r="D355" s="75">
        <v>0</v>
      </c>
      <c r="E355" s="371">
        <v>0</v>
      </c>
    </row>
    <row r="356" spans="1:5" ht="13.5" thickBot="1">
      <c r="A356" s="269" t="s">
        <v>356</v>
      </c>
      <c r="B356" s="91">
        <v>0</v>
      </c>
      <c r="C356" s="91">
        <v>0</v>
      </c>
      <c r="D356" s="91">
        <v>0</v>
      </c>
      <c r="E356" s="371">
        <v>0</v>
      </c>
    </row>
    <row r="357" spans="1:5" ht="13.5" thickBot="1">
      <c r="A357" s="57" t="s">
        <v>357</v>
      </c>
      <c r="B357" s="296">
        <f>B355+B356</f>
        <v>0</v>
      </c>
      <c r="C357" s="379">
        <f>C355+C356</f>
        <v>0</v>
      </c>
      <c r="D357" s="297">
        <f>D355+D356</f>
        <v>0</v>
      </c>
      <c r="E357" s="375">
        <v>0</v>
      </c>
    </row>
    <row r="358" spans="1:5" ht="12.75">
      <c r="A358" s="57"/>
      <c r="B358" s="77"/>
      <c r="C358" s="130"/>
      <c r="D358" s="77"/>
      <c r="E358" s="47"/>
    </row>
    <row r="359" spans="1:5" ht="12.75">
      <c r="A359" s="231" t="s">
        <v>336</v>
      </c>
      <c r="B359" s="75"/>
      <c r="C359" s="80"/>
      <c r="D359" s="75"/>
      <c r="E359" s="50"/>
    </row>
    <row r="360" spans="1:5" ht="12.75">
      <c r="A360" s="30" t="s">
        <v>337</v>
      </c>
      <c r="B360" s="75">
        <v>0</v>
      </c>
      <c r="C360" s="75">
        <v>0</v>
      </c>
      <c r="D360" s="75">
        <v>0</v>
      </c>
      <c r="E360" s="371">
        <v>0</v>
      </c>
    </row>
    <row r="361" spans="1:5" ht="13.5" thickBot="1">
      <c r="A361" s="31" t="s">
        <v>338</v>
      </c>
      <c r="B361" s="91">
        <v>0</v>
      </c>
      <c r="C361" s="91">
        <v>0</v>
      </c>
      <c r="D361" s="91">
        <v>0</v>
      </c>
      <c r="E361" s="371">
        <v>0</v>
      </c>
    </row>
    <row r="362" spans="1:5" ht="13.5" thickBot="1">
      <c r="A362" s="45" t="s">
        <v>339</v>
      </c>
      <c r="B362" s="296">
        <f>B360+B361</f>
        <v>0</v>
      </c>
      <c r="C362" s="380">
        <f>C360+C361</f>
        <v>0</v>
      </c>
      <c r="D362" s="297">
        <f>D360+D361</f>
        <v>0</v>
      </c>
      <c r="E362" s="375">
        <v>0</v>
      </c>
    </row>
    <row r="363" spans="1:5" ht="13.5" thickBot="1">
      <c r="A363" s="45"/>
      <c r="B363" s="77"/>
      <c r="C363" s="79"/>
      <c r="D363" s="77"/>
      <c r="E363" s="44"/>
    </row>
    <row r="364" spans="1:5" ht="13.5" thickBot="1">
      <c r="A364" s="64" t="s">
        <v>340</v>
      </c>
      <c r="B364" s="115">
        <f>B362+B357+B352+B347+B342+B334</f>
        <v>212634</v>
      </c>
      <c r="C364" s="115">
        <f>C362+C357+C352+C347+C342+C334</f>
        <v>234016</v>
      </c>
      <c r="D364" s="115">
        <f>D362+D357+D352+D347+D342+D334</f>
        <v>213194</v>
      </c>
      <c r="E364" s="373">
        <f>D364/C364</f>
        <v>0.9110231779023656</v>
      </c>
    </row>
    <row r="365" spans="1:5" ht="13.5" thickBot="1">
      <c r="A365" s="46"/>
      <c r="B365" s="77"/>
      <c r="C365" s="79"/>
      <c r="D365" s="77"/>
      <c r="E365" s="44"/>
    </row>
    <row r="366" spans="1:5" ht="13.5" thickBot="1">
      <c r="A366" s="55" t="s">
        <v>341</v>
      </c>
      <c r="B366" s="296">
        <f>B313+B261+B209+B156+B103+B49</f>
        <v>0</v>
      </c>
      <c r="C366" s="296">
        <f>C313+C261+C209+C156+C103+C49</f>
        <v>0</v>
      </c>
      <c r="D366" s="296">
        <f>D313+D261+D209+D156+D103+D49</f>
        <v>0</v>
      </c>
      <c r="E366" s="373">
        <v>0</v>
      </c>
    </row>
    <row r="367" spans="1:5" ht="13.5" thickBot="1">
      <c r="A367" s="53"/>
      <c r="B367" s="77"/>
      <c r="C367" s="79"/>
      <c r="D367" s="77"/>
      <c r="E367" s="44"/>
    </row>
    <row r="368" spans="1:5" ht="13.5" thickBot="1">
      <c r="A368" s="69" t="s">
        <v>402</v>
      </c>
      <c r="B368" s="113">
        <f>B364+B366</f>
        <v>212634</v>
      </c>
      <c r="C368" s="113">
        <f>C364+C366</f>
        <v>234016</v>
      </c>
      <c r="D368" s="113">
        <f>D364+D366</f>
        <v>213194</v>
      </c>
      <c r="E368" s="373">
        <f>D368/C368</f>
        <v>0.9110231779023656</v>
      </c>
    </row>
    <row r="369" spans="1:5" ht="12.75">
      <c r="A369" s="70"/>
      <c r="B369" s="260"/>
      <c r="C369" s="260"/>
      <c r="D369" s="260"/>
      <c r="E369" s="503"/>
    </row>
    <row r="371" spans="1:5" ht="12.75">
      <c r="A371" s="2085">
        <v>8</v>
      </c>
      <c r="B371" s="2085"/>
      <c r="C371" s="2085"/>
      <c r="D371" s="2085"/>
      <c r="E371" s="2085"/>
    </row>
    <row r="372" spans="1:5" ht="14.25">
      <c r="A372" s="2089" t="s">
        <v>368</v>
      </c>
      <c r="B372" s="2089"/>
      <c r="C372" s="2089"/>
      <c r="D372" s="2089"/>
      <c r="E372" s="2089"/>
    </row>
    <row r="373" spans="1:5" ht="15.75">
      <c r="A373" s="2064" t="s">
        <v>1386</v>
      </c>
      <c r="B373" s="2076"/>
      <c r="C373" s="2076"/>
      <c r="D373" s="2076"/>
      <c r="E373" s="2076"/>
    </row>
    <row r="374" spans="1:5" ht="16.5" customHeight="1">
      <c r="A374" s="2064" t="s">
        <v>246</v>
      </c>
      <c r="B374" s="2076"/>
      <c r="C374" s="2076"/>
      <c r="D374" s="2076"/>
      <c r="E374" s="2076"/>
    </row>
    <row r="375" ht="13.5" thickBot="1">
      <c r="E375" s="10" t="s">
        <v>344</v>
      </c>
    </row>
    <row r="376" spans="1:5" ht="16.5" thickBot="1">
      <c r="A376" s="120" t="s">
        <v>314</v>
      </c>
      <c r="B376" s="2092" t="s">
        <v>443</v>
      </c>
      <c r="C376" s="2087"/>
      <c r="D376" s="2087"/>
      <c r="E376" s="2088"/>
    </row>
    <row r="377" spans="1:5" ht="27" thickBot="1">
      <c r="A377" s="121" t="s">
        <v>315</v>
      </c>
      <c r="B377" s="284" t="s">
        <v>228</v>
      </c>
      <c r="C377" s="267" t="s">
        <v>229</v>
      </c>
      <c r="D377" s="267" t="s">
        <v>233</v>
      </c>
      <c r="E377" s="267" t="s">
        <v>245</v>
      </c>
    </row>
    <row r="378" spans="1:5" ht="12.75">
      <c r="A378" s="29" t="s">
        <v>316</v>
      </c>
      <c r="B378" s="12"/>
      <c r="C378" s="35"/>
      <c r="D378" s="23"/>
      <c r="E378" s="23"/>
    </row>
    <row r="379" spans="1:5" ht="12.75">
      <c r="A379" s="30" t="s">
        <v>317</v>
      </c>
      <c r="B379" s="138">
        <v>199542</v>
      </c>
      <c r="C379" s="80">
        <v>214383</v>
      </c>
      <c r="D379" s="75">
        <v>210684</v>
      </c>
      <c r="E379" s="376">
        <f>D379/C379</f>
        <v>0.9827458333916402</v>
      </c>
    </row>
    <row r="380" spans="1:5" ht="12.75">
      <c r="A380" s="52" t="s">
        <v>318</v>
      </c>
      <c r="B380" s="138">
        <v>61562</v>
      </c>
      <c r="C380" s="80">
        <v>65059</v>
      </c>
      <c r="D380" s="75">
        <v>61297</v>
      </c>
      <c r="E380" s="376">
        <f>D380/C380</f>
        <v>0.9421755637190857</v>
      </c>
    </row>
    <row r="381" spans="1:5" ht="12.75">
      <c r="A381" s="52" t="s">
        <v>319</v>
      </c>
      <c r="B381" s="138">
        <v>28179</v>
      </c>
      <c r="C381" s="80">
        <v>37526</v>
      </c>
      <c r="D381" s="75">
        <v>35566</v>
      </c>
      <c r="E381" s="376">
        <f>D381/C381</f>
        <v>0.9477695464477962</v>
      </c>
    </row>
    <row r="382" spans="1:5" ht="12.75">
      <c r="A382" s="1279" t="s">
        <v>447</v>
      </c>
      <c r="B382" s="138"/>
      <c r="C382" s="80"/>
      <c r="D382" s="75"/>
      <c r="E382" s="376"/>
    </row>
    <row r="383" spans="1:5" ht="12.75">
      <c r="A383" s="52" t="s">
        <v>320</v>
      </c>
      <c r="B383" s="138">
        <v>358</v>
      </c>
      <c r="C383" s="138">
        <v>4025</v>
      </c>
      <c r="D383" s="138">
        <v>3495</v>
      </c>
      <c r="E383" s="376">
        <f>D383/C383</f>
        <v>0.8683229813664596</v>
      </c>
    </row>
    <row r="384" spans="1:5" ht="12.75">
      <c r="A384" s="37" t="s">
        <v>346</v>
      </c>
      <c r="B384" s="138"/>
      <c r="C384" s="138"/>
      <c r="D384" s="138"/>
      <c r="E384" s="376">
        <v>0</v>
      </c>
    </row>
    <row r="385" spans="1:5" ht="12.75">
      <c r="A385" s="37" t="s">
        <v>322</v>
      </c>
      <c r="B385" s="138"/>
      <c r="C385" s="138"/>
      <c r="D385" s="138"/>
      <c r="E385" s="376"/>
    </row>
    <row r="386" spans="1:5" ht="13.5" thickBot="1">
      <c r="A386" s="61" t="s">
        <v>347</v>
      </c>
      <c r="B386" s="1317">
        <v>0</v>
      </c>
      <c r="C386" s="138">
        <v>0</v>
      </c>
      <c r="D386" s="138">
        <v>0</v>
      </c>
      <c r="E386" s="376">
        <v>0</v>
      </c>
    </row>
    <row r="387" spans="1:5" ht="13.5" thickBot="1">
      <c r="A387" s="45" t="s">
        <v>348</v>
      </c>
      <c r="B387" s="134">
        <f>SUM(B379:B384)</f>
        <v>289641</v>
      </c>
      <c r="C387" s="134">
        <f>SUM(C379:C384)</f>
        <v>320993</v>
      </c>
      <c r="D387" s="134">
        <f>SUM(D379:D384)</f>
        <v>311042</v>
      </c>
      <c r="E387" s="377">
        <f>D387/C387</f>
        <v>0.9689993239727969</v>
      </c>
    </row>
    <row r="388" spans="1:5" ht="12.75">
      <c r="A388" s="57"/>
      <c r="B388" s="112"/>
      <c r="C388" s="76"/>
      <c r="D388" s="83"/>
      <c r="E388" s="47"/>
    </row>
    <row r="389" spans="1:5" ht="12.75">
      <c r="A389" s="231" t="s">
        <v>324</v>
      </c>
      <c r="B389" s="138"/>
      <c r="C389" s="80"/>
      <c r="D389" s="75"/>
      <c r="E389" s="50"/>
    </row>
    <row r="390" spans="1:5" ht="12.75">
      <c r="A390" s="52" t="s">
        <v>325</v>
      </c>
      <c r="B390" s="138">
        <v>0</v>
      </c>
      <c r="C390" s="80">
        <f>'4.sz. melléklet'!C50</f>
        <v>7718</v>
      </c>
      <c r="D390" s="75">
        <f>'4.sz. melléklet'!D50</f>
        <v>7718</v>
      </c>
      <c r="E390" s="376">
        <f>D390/C390</f>
        <v>1</v>
      </c>
    </row>
    <row r="391" spans="1:5" ht="12.75">
      <c r="A391" s="52" t="s">
        <v>349</v>
      </c>
      <c r="B391" s="138">
        <v>0</v>
      </c>
      <c r="C391" s="1404">
        <v>0</v>
      </c>
      <c r="D391" s="138">
        <v>0</v>
      </c>
      <c r="E391" s="376">
        <v>0</v>
      </c>
    </row>
    <row r="392" spans="1:5" ht="12.75">
      <c r="A392" s="52" t="s">
        <v>327</v>
      </c>
      <c r="B392" s="138">
        <v>0</v>
      </c>
      <c r="C392" s="1404">
        <v>0</v>
      </c>
      <c r="D392" s="138">
        <v>0</v>
      </c>
      <c r="E392" s="376">
        <v>0</v>
      </c>
    </row>
    <row r="393" spans="1:5" ht="12.75">
      <c r="A393" s="37" t="s">
        <v>328</v>
      </c>
      <c r="B393" s="138">
        <v>0</v>
      </c>
      <c r="C393" s="1404">
        <v>0</v>
      </c>
      <c r="D393" s="138">
        <v>0</v>
      </c>
      <c r="E393" s="376">
        <v>0</v>
      </c>
    </row>
    <row r="394" spans="1:5" ht="13.5" thickBot="1">
      <c r="A394" s="48"/>
      <c r="B394" s="140"/>
      <c r="C394" s="158"/>
      <c r="D394" s="88"/>
      <c r="E394" s="59"/>
    </row>
    <row r="395" spans="1:5" ht="13.5" thickBot="1">
      <c r="A395" s="45" t="s">
        <v>350</v>
      </c>
      <c r="B395" s="134">
        <f>SUM(B390:B393)</f>
        <v>0</v>
      </c>
      <c r="C395" s="134">
        <f>SUM(C390:C393)</f>
        <v>7718</v>
      </c>
      <c r="D395" s="134">
        <f>SUM(D390:D393)</f>
        <v>7718</v>
      </c>
      <c r="E395" s="378">
        <f>D395/C395</f>
        <v>1</v>
      </c>
    </row>
    <row r="396" spans="1:5" ht="12.75">
      <c r="A396" s="57"/>
      <c r="B396" s="141"/>
      <c r="C396" s="76"/>
      <c r="D396" s="74"/>
      <c r="E396" s="47"/>
    </row>
    <row r="397" spans="1:5" ht="12.75">
      <c r="A397" s="231" t="s">
        <v>351</v>
      </c>
      <c r="B397" s="138"/>
      <c r="C397" s="80"/>
      <c r="D397" s="75"/>
      <c r="E397" s="50"/>
    </row>
    <row r="398" spans="1:5" ht="12.75">
      <c r="A398" s="272" t="s">
        <v>330</v>
      </c>
      <c r="B398" s="75">
        <v>0</v>
      </c>
      <c r="C398" s="75">
        <f>'1.e-f.sz.melléklet'!C30</f>
        <v>0</v>
      </c>
      <c r="D398" s="75">
        <f>'1.e-f.sz.melléklet'!D30</f>
        <v>0</v>
      </c>
      <c r="E398" s="371">
        <v>0</v>
      </c>
    </row>
    <row r="399" spans="1:5" ht="13.5" thickBot="1">
      <c r="A399" s="274" t="s">
        <v>331</v>
      </c>
      <c r="B399" s="91">
        <v>0</v>
      </c>
      <c r="C399" s="91">
        <v>0</v>
      </c>
      <c r="D399" s="91">
        <v>0</v>
      </c>
      <c r="E399" s="371">
        <v>0</v>
      </c>
    </row>
    <row r="400" spans="1:5" ht="13.5" thickBot="1">
      <c r="A400" s="65" t="s">
        <v>352</v>
      </c>
      <c r="B400" s="296">
        <f>B398+B399</f>
        <v>0</v>
      </c>
      <c r="C400" s="380">
        <f>C398+C399</f>
        <v>0</v>
      </c>
      <c r="D400" s="297">
        <f>D398+D399</f>
        <v>0</v>
      </c>
      <c r="E400" s="375">
        <v>0</v>
      </c>
    </row>
    <row r="401" spans="1:5" ht="12.75">
      <c r="A401" s="215"/>
      <c r="B401" s="77"/>
      <c r="C401" s="76"/>
      <c r="D401" s="74"/>
      <c r="E401" s="47"/>
    </row>
    <row r="402" spans="1:5" ht="12.75">
      <c r="A402" s="271" t="s">
        <v>353</v>
      </c>
      <c r="B402" s="75"/>
      <c r="C402" s="80"/>
      <c r="D402" s="75"/>
      <c r="E402" s="50"/>
    </row>
    <row r="403" spans="1:5" ht="12.75">
      <c r="A403" s="272" t="s">
        <v>330</v>
      </c>
      <c r="B403" s="75">
        <v>0</v>
      </c>
      <c r="C403" s="75">
        <v>0</v>
      </c>
      <c r="D403" s="75">
        <v>0</v>
      </c>
      <c r="E403" s="371">
        <v>0</v>
      </c>
    </row>
    <row r="404" spans="1:5" ht="13.5" thickBot="1">
      <c r="A404" s="273" t="s">
        <v>331</v>
      </c>
      <c r="B404" s="91">
        <v>0</v>
      </c>
      <c r="C404" s="91">
        <v>0</v>
      </c>
      <c r="D404" s="91">
        <v>0</v>
      </c>
      <c r="E404" s="371">
        <v>0</v>
      </c>
    </row>
    <row r="405" spans="1:5" ht="13.5" thickBot="1">
      <c r="A405" s="65" t="s">
        <v>354</v>
      </c>
      <c r="B405" s="296">
        <f>B403+B404</f>
        <v>0</v>
      </c>
      <c r="C405" s="380">
        <f>C403+C404</f>
        <v>0</v>
      </c>
      <c r="D405" s="297">
        <f>D403+D404</f>
        <v>0</v>
      </c>
      <c r="E405" s="375">
        <v>0</v>
      </c>
    </row>
    <row r="406" spans="1:5" ht="12.75">
      <c r="A406" s="215"/>
      <c r="B406" s="77"/>
      <c r="C406" s="76"/>
      <c r="D406" s="74"/>
      <c r="E406" s="47"/>
    </row>
    <row r="407" spans="1:5" ht="12.75">
      <c r="A407" s="231" t="s">
        <v>332</v>
      </c>
      <c r="B407" s="75"/>
      <c r="C407" s="80"/>
      <c r="D407" s="75"/>
      <c r="E407" s="50"/>
    </row>
    <row r="408" spans="1:5" ht="12.75">
      <c r="A408" s="30" t="s">
        <v>355</v>
      </c>
      <c r="B408" s="75">
        <v>0</v>
      </c>
      <c r="C408" s="75">
        <v>0</v>
      </c>
      <c r="D408" s="75">
        <v>0</v>
      </c>
      <c r="E408" s="371">
        <v>0</v>
      </c>
    </row>
    <row r="409" spans="1:5" ht="13.5" thickBot="1">
      <c r="A409" s="269" t="s">
        <v>356</v>
      </c>
      <c r="B409" s="91">
        <v>0</v>
      </c>
      <c r="C409" s="91">
        <v>0</v>
      </c>
      <c r="D409" s="91">
        <v>0</v>
      </c>
      <c r="E409" s="371">
        <v>0</v>
      </c>
    </row>
    <row r="410" spans="1:5" ht="13.5" thickBot="1">
      <c r="A410" s="57" t="s">
        <v>357</v>
      </c>
      <c r="B410" s="296">
        <f>B408+B409</f>
        <v>0</v>
      </c>
      <c r="C410" s="379">
        <f>C408+C409</f>
        <v>0</v>
      </c>
      <c r="D410" s="297">
        <f>D408+D409</f>
        <v>0</v>
      </c>
      <c r="E410" s="375">
        <v>0</v>
      </c>
    </row>
    <row r="411" spans="1:5" ht="12.75">
      <c r="A411" s="57"/>
      <c r="B411" s="77"/>
      <c r="C411" s="130"/>
      <c r="D411" s="77"/>
      <c r="E411" s="47"/>
    </row>
    <row r="412" spans="1:5" ht="12.75">
      <c r="A412" s="231" t="s">
        <v>336</v>
      </c>
      <c r="B412" s="75"/>
      <c r="C412" s="80"/>
      <c r="D412" s="75"/>
      <c r="E412" s="50"/>
    </row>
    <row r="413" spans="1:5" ht="12.75">
      <c r="A413" s="30" t="s">
        <v>337</v>
      </c>
      <c r="B413" s="75">
        <v>0</v>
      </c>
      <c r="C413" s="75">
        <v>0</v>
      </c>
      <c r="D413" s="75">
        <v>0</v>
      </c>
      <c r="E413" s="371">
        <v>0</v>
      </c>
    </row>
    <row r="414" spans="1:5" ht="13.5" thickBot="1">
      <c r="A414" s="31" t="s">
        <v>338</v>
      </c>
      <c r="B414" s="91">
        <v>0</v>
      </c>
      <c r="C414" s="91">
        <v>0</v>
      </c>
      <c r="D414" s="91">
        <v>0</v>
      </c>
      <c r="E414" s="371">
        <v>0</v>
      </c>
    </row>
    <row r="415" spans="1:5" ht="13.5" thickBot="1">
      <c r="A415" s="45" t="s">
        <v>339</v>
      </c>
      <c r="B415" s="296">
        <f>B413+B414</f>
        <v>0</v>
      </c>
      <c r="C415" s="380">
        <f>C413+C414</f>
        <v>0</v>
      </c>
      <c r="D415" s="297">
        <f>D413+D414</f>
        <v>0</v>
      </c>
      <c r="E415" s="375">
        <v>0</v>
      </c>
    </row>
    <row r="416" spans="1:5" ht="13.5" thickBot="1">
      <c r="A416" s="45"/>
      <c r="B416" s="143"/>
      <c r="C416" s="79"/>
      <c r="D416" s="77"/>
      <c r="E416" s="44"/>
    </row>
    <row r="417" spans="1:5" ht="13.5" thickBot="1">
      <c r="A417" s="64" t="s">
        <v>340</v>
      </c>
      <c r="B417" s="146">
        <f>B415+B410+B405+B400+B395+B387</f>
        <v>289641</v>
      </c>
      <c r="C417" s="134">
        <f>C415+C410+C405+C400+C395+C387</f>
        <v>328711</v>
      </c>
      <c r="D417" s="134">
        <f>D415+D410+D405+D400+D395+D387</f>
        <v>318760</v>
      </c>
      <c r="E417" s="373">
        <f>D417/C417</f>
        <v>0.9697272071819927</v>
      </c>
    </row>
    <row r="418" spans="1:5" ht="13.5" thickBot="1">
      <c r="A418" s="46"/>
      <c r="B418" s="137"/>
      <c r="C418" s="79"/>
      <c r="D418" s="77"/>
      <c r="E418" s="44"/>
    </row>
    <row r="419" spans="1:5" ht="13.5" thickBot="1">
      <c r="A419" s="55" t="s">
        <v>341</v>
      </c>
      <c r="B419" s="535">
        <v>0</v>
      </c>
      <c r="C419" s="366">
        <v>0</v>
      </c>
      <c r="D419" s="366">
        <v>0</v>
      </c>
      <c r="E419" s="373">
        <v>0</v>
      </c>
    </row>
    <row r="420" spans="1:5" ht="13.5" thickBot="1">
      <c r="A420" s="53"/>
      <c r="B420" s="137"/>
      <c r="C420" s="79"/>
      <c r="D420" s="77"/>
      <c r="E420" s="44"/>
    </row>
    <row r="421" spans="1:5" ht="13.5" thickBot="1">
      <c r="A421" s="69" t="s">
        <v>402</v>
      </c>
      <c r="B421" s="148">
        <f>B419+B417</f>
        <v>289641</v>
      </c>
      <c r="C421" s="148">
        <f>C419+C417</f>
        <v>328711</v>
      </c>
      <c r="D421" s="148">
        <f>D419+D417</f>
        <v>318760</v>
      </c>
      <c r="E421" s="373">
        <f>D421/C421</f>
        <v>0.9697272071819927</v>
      </c>
    </row>
    <row r="422" spans="1:5" ht="12.75">
      <c r="A422" s="70"/>
      <c r="B422" s="502"/>
      <c r="C422" s="502"/>
      <c r="D422" s="502"/>
      <c r="E422" s="503"/>
    </row>
    <row r="423" spans="1:5" ht="12.75">
      <c r="A423" s="70"/>
      <c r="B423" s="502"/>
      <c r="C423" s="502"/>
      <c r="D423" s="502"/>
      <c r="E423" s="503"/>
    </row>
    <row r="424" spans="1:5" ht="12.75">
      <c r="A424" s="2085">
        <v>9</v>
      </c>
      <c r="B424" s="2085"/>
      <c r="C424" s="2085"/>
      <c r="D424" s="2085"/>
      <c r="E424" s="2085"/>
    </row>
    <row r="425" spans="1:5" ht="14.25">
      <c r="A425" s="2089" t="s">
        <v>368</v>
      </c>
      <c r="B425" s="2089"/>
      <c r="C425" s="2089"/>
      <c r="D425" s="2089"/>
      <c r="E425" s="2089"/>
    </row>
    <row r="426" spans="1:5" ht="15.75">
      <c r="A426" s="2064" t="s">
        <v>1387</v>
      </c>
      <c r="B426" s="2076"/>
      <c r="C426" s="2076"/>
      <c r="D426" s="2076"/>
      <c r="E426" s="2076"/>
    </row>
    <row r="427" spans="1:5" ht="16.5" customHeight="1">
      <c r="A427" s="2064" t="s">
        <v>246</v>
      </c>
      <c r="B427" s="2076"/>
      <c r="C427" s="2076"/>
      <c r="D427" s="2076"/>
      <c r="E427" s="2076"/>
    </row>
    <row r="428" ht="13.5" thickBot="1">
      <c r="E428" s="10" t="s">
        <v>344</v>
      </c>
    </row>
    <row r="429" spans="1:5" ht="16.5" thickBot="1">
      <c r="A429" s="120" t="s">
        <v>314</v>
      </c>
      <c r="B429" s="2086" t="s">
        <v>444</v>
      </c>
      <c r="C429" s="2087"/>
      <c r="D429" s="2087"/>
      <c r="E429" s="2088"/>
    </row>
    <row r="430" spans="1:5" ht="27" thickBot="1">
      <c r="A430" s="121" t="s">
        <v>315</v>
      </c>
      <c r="B430" s="1046" t="s">
        <v>228</v>
      </c>
      <c r="C430" s="267" t="s">
        <v>229</v>
      </c>
      <c r="D430" s="267" t="s">
        <v>233</v>
      </c>
      <c r="E430" s="267" t="s">
        <v>245</v>
      </c>
    </row>
    <row r="431" spans="1:5" ht="12.75">
      <c r="A431" s="34" t="s">
        <v>316</v>
      </c>
      <c r="B431" s="13"/>
      <c r="C431" s="23"/>
      <c r="D431" s="35"/>
      <c r="E431" s="23"/>
    </row>
    <row r="432" spans="1:5" ht="12.75">
      <c r="A432" s="36" t="s">
        <v>317</v>
      </c>
      <c r="B432" s="145">
        <v>81226</v>
      </c>
      <c r="C432" s="138">
        <v>89589</v>
      </c>
      <c r="D432" s="145">
        <v>86926</v>
      </c>
      <c r="E432" s="371">
        <f>D432/C432</f>
        <v>0.9702753686278449</v>
      </c>
    </row>
    <row r="433" spans="1:5" ht="12.75">
      <c r="A433" s="5" t="s">
        <v>318</v>
      </c>
      <c r="B433" s="145">
        <v>25204</v>
      </c>
      <c r="C433" s="138">
        <v>27462</v>
      </c>
      <c r="D433" s="145">
        <v>25148</v>
      </c>
      <c r="E433" s="371">
        <f>D433/C433</f>
        <v>0.9157381108440754</v>
      </c>
    </row>
    <row r="434" spans="1:5" ht="12.75">
      <c r="A434" s="5" t="s">
        <v>319</v>
      </c>
      <c r="B434" s="145">
        <v>201095</v>
      </c>
      <c r="C434" s="138">
        <v>196183</v>
      </c>
      <c r="D434" s="145">
        <v>188535</v>
      </c>
      <c r="E434" s="371">
        <f>D434/C434</f>
        <v>0.961015990172441</v>
      </c>
    </row>
    <row r="435" spans="1:5" ht="12.75">
      <c r="A435" s="1279" t="s">
        <v>447</v>
      </c>
      <c r="B435" s="145"/>
      <c r="C435" s="138"/>
      <c r="D435" s="145"/>
      <c r="E435" s="371"/>
    </row>
    <row r="436" spans="1:5" ht="12.75">
      <c r="A436" s="5" t="s">
        <v>320</v>
      </c>
      <c r="B436" s="145"/>
      <c r="C436" s="138"/>
      <c r="D436" s="145"/>
      <c r="E436" s="371">
        <v>0</v>
      </c>
    </row>
    <row r="437" spans="1:5" ht="12.75">
      <c r="A437" s="830" t="s">
        <v>321</v>
      </c>
      <c r="B437" s="145"/>
      <c r="C437" s="138"/>
      <c r="D437" s="145"/>
      <c r="E437" s="371">
        <v>0</v>
      </c>
    </row>
    <row r="438" spans="1:5" ht="12.75">
      <c r="A438" s="15" t="s">
        <v>322</v>
      </c>
      <c r="B438" s="145"/>
      <c r="C438" s="138"/>
      <c r="D438" s="145"/>
      <c r="E438" s="371"/>
    </row>
    <row r="439" spans="1:5" ht="13.5" thickBot="1">
      <c r="A439" s="38" t="s">
        <v>347</v>
      </c>
      <c r="B439" s="1318">
        <v>0</v>
      </c>
      <c r="C439" s="1317"/>
      <c r="D439" s="1318"/>
      <c r="E439" s="371">
        <v>0</v>
      </c>
    </row>
    <row r="440" spans="1:5" ht="13.5" thickBot="1">
      <c r="A440" s="20" t="s">
        <v>348</v>
      </c>
      <c r="B440" s="254">
        <f>B432+B433+B434+B436+B437</f>
        <v>307525</v>
      </c>
      <c r="C440" s="134">
        <f>C432+C433+C434+C436+C437</f>
        <v>313234</v>
      </c>
      <c r="D440" s="1319">
        <f>D432+D433+D434+D436+D437</f>
        <v>300609</v>
      </c>
      <c r="E440" s="373">
        <f>D440/C440</f>
        <v>0.9596946691610745</v>
      </c>
    </row>
    <row r="441" spans="1:5" ht="12.75">
      <c r="A441" s="11"/>
      <c r="B441" s="289"/>
      <c r="C441" s="83"/>
      <c r="D441" s="76"/>
      <c r="E441" s="5"/>
    </row>
    <row r="442" spans="1:5" ht="12.75">
      <c r="A442" s="17" t="s">
        <v>324</v>
      </c>
      <c r="B442" s="145"/>
      <c r="C442" s="75"/>
      <c r="D442" s="80"/>
      <c r="E442" s="15"/>
    </row>
    <row r="443" spans="1:5" ht="12.75">
      <c r="A443" s="5" t="s">
        <v>325</v>
      </c>
      <c r="B443" s="145"/>
      <c r="C443" s="138"/>
      <c r="D443" s="138"/>
      <c r="E443" s="371">
        <v>0</v>
      </c>
    </row>
    <row r="444" spans="1:5" ht="12.75">
      <c r="A444" s="5" t="s">
        <v>349</v>
      </c>
      <c r="B444" s="145"/>
      <c r="C444" s="138"/>
      <c r="D444" s="138"/>
      <c r="E444" s="371">
        <v>0</v>
      </c>
    </row>
    <row r="445" spans="1:5" ht="12.75">
      <c r="A445" s="5" t="s">
        <v>327</v>
      </c>
      <c r="B445" s="145">
        <f aca="true" t="shared" si="1" ref="B445:D446">B392+B339</f>
        <v>0</v>
      </c>
      <c r="C445" s="138">
        <f t="shared" si="1"/>
        <v>0</v>
      </c>
      <c r="D445" s="145">
        <f t="shared" si="1"/>
        <v>0</v>
      </c>
      <c r="E445" s="371">
        <v>0</v>
      </c>
    </row>
    <row r="446" spans="1:5" ht="12.75">
      <c r="A446" s="15" t="s">
        <v>328</v>
      </c>
      <c r="B446" s="145">
        <f t="shared" si="1"/>
        <v>0</v>
      </c>
      <c r="C446" s="138">
        <f t="shared" si="1"/>
        <v>0</v>
      </c>
      <c r="D446" s="145">
        <f t="shared" si="1"/>
        <v>0</v>
      </c>
      <c r="E446" s="371">
        <v>0</v>
      </c>
    </row>
    <row r="447" spans="1:5" ht="13.5" thickBot="1">
      <c r="A447" s="18"/>
      <c r="B447" s="145"/>
      <c r="C447" s="78"/>
      <c r="D447" s="158"/>
      <c r="E447" s="6"/>
    </row>
    <row r="448" spans="1:5" ht="13.5" thickBot="1">
      <c r="A448" s="20" t="s">
        <v>350</v>
      </c>
      <c r="B448" s="254">
        <f>B443+B444+B445+B446</f>
        <v>0</v>
      </c>
      <c r="C448" s="254">
        <f>C443+C444+C445+C446</f>
        <v>0</v>
      </c>
      <c r="D448" s="254">
        <f>D443+D444+D445+D446</f>
        <v>0</v>
      </c>
      <c r="E448" s="375">
        <v>0</v>
      </c>
    </row>
    <row r="449" spans="1:5" ht="12.75">
      <c r="A449" s="11"/>
      <c r="B449" s="142"/>
      <c r="C449" s="74"/>
      <c r="D449" s="76"/>
      <c r="E449" s="5"/>
    </row>
    <row r="450" spans="1:5" ht="12.75">
      <c r="A450" s="17" t="s">
        <v>351</v>
      </c>
      <c r="B450" s="145"/>
      <c r="C450" s="75"/>
      <c r="D450" s="80"/>
      <c r="E450" s="15"/>
    </row>
    <row r="451" spans="1:5" ht="12.75">
      <c r="A451" s="26" t="s">
        <v>330</v>
      </c>
      <c r="B451" s="144">
        <f aca="true" t="shared" si="2" ref="B451:D452">B398+B345</f>
        <v>0</v>
      </c>
      <c r="C451" s="143"/>
      <c r="D451" s="144">
        <v>0</v>
      </c>
      <c r="E451" s="371">
        <v>0</v>
      </c>
    </row>
    <row r="452" spans="1:5" ht="13.5" thickBot="1">
      <c r="A452" s="40" t="s">
        <v>331</v>
      </c>
      <c r="B452" s="142">
        <f t="shared" si="2"/>
        <v>0</v>
      </c>
      <c r="C452" s="141">
        <f t="shared" si="2"/>
        <v>0</v>
      </c>
      <c r="D452" s="142">
        <f t="shared" si="2"/>
        <v>0</v>
      </c>
      <c r="E452" s="372">
        <v>0</v>
      </c>
    </row>
    <row r="453" spans="1:5" ht="13.5" thickBot="1">
      <c r="A453" s="27" t="s">
        <v>352</v>
      </c>
      <c r="B453" s="536">
        <f>SUM(B451:B452)</f>
        <v>0</v>
      </c>
      <c r="C453" s="536">
        <f>SUM(C451:C452)</f>
        <v>0</v>
      </c>
      <c r="D453" s="536">
        <f>SUM(D451:D452)</f>
        <v>0</v>
      </c>
      <c r="E453" s="375">
        <v>0</v>
      </c>
    </row>
    <row r="454" spans="1:5" ht="12.75">
      <c r="A454" s="33"/>
      <c r="B454" s="144"/>
      <c r="C454" s="74"/>
      <c r="D454" s="76"/>
      <c r="E454" s="5"/>
    </row>
    <row r="455" spans="1:5" ht="12.75">
      <c r="A455" s="286" t="s">
        <v>353</v>
      </c>
      <c r="B455" s="144"/>
      <c r="C455" s="75"/>
      <c r="D455" s="80"/>
      <c r="E455" s="15"/>
    </row>
    <row r="456" spans="1:5" ht="12.75">
      <c r="A456" s="26" t="s">
        <v>330</v>
      </c>
      <c r="B456" s="144">
        <f aca="true" t="shared" si="3" ref="B456:D457">B403+B350</f>
        <v>0</v>
      </c>
      <c r="C456" s="143"/>
      <c r="D456" s="144">
        <f t="shared" si="3"/>
        <v>0</v>
      </c>
      <c r="E456" s="371">
        <v>0</v>
      </c>
    </row>
    <row r="457" spans="1:5" ht="13.5" thickBot="1">
      <c r="A457" s="41" t="s">
        <v>331</v>
      </c>
      <c r="B457" s="142">
        <f t="shared" si="3"/>
        <v>0</v>
      </c>
      <c r="C457" s="141">
        <f t="shared" si="3"/>
        <v>0</v>
      </c>
      <c r="D457" s="142">
        <f t="shared" si="3"/>
        <v>0</v>
      </c>
      <c r="E457" s="372">
        <v>0</v>
      </c>
    </row>
    <row r="458" spans="1:5" ht="13.5" thickBot="1">
      <c r="A458" s="27" t="s">
        <v>354</v>
      </c>
      <c r="B458" s="536">
        <f>SUM(B456:B457)</f>
        <v>0</v>
      </c>
      <c r="C458" s="536">
        <f>SUM(C456:C457)</f>
        <v>0</v>
      </c>
      <c r="D458" s="536">
        <f>SUM(D456:D457)</f>
        <v>0</v>
      </c>
      <c r="E458" s="375">
        <v>0</v>
      </c>
    </row>
    <row r="459" spans="1:5" ht="12.75">
      <c r="A459" s="33"/>
      <c r="B459" s="144"/>
      <c r="C459" s="74"/>
      <c r="D459" s="76"/>
      <c r="E459" s="5"/>
    </row>
    <row r="460" spans="1:5" ht="12.75">
      <c r="A460" s="17" t="s">
        <v>332</v>
      </c>
      <c r="B460" s="144"/>
      <c r="C460" s="75"/>
      <c r="D460" s="80"/>
      <c r="E460" s="15"/>
    </row>
    <row r="461" spans="1:5" ht="12.75">
      <c r="A461" s="36" t="s">
        <v>355</v>
      </c>
      <c r="B461" s="144">
        <f aca="true" t="shared" si="4" ref="B461:D463">B408+B355</f>
        <v>0</v>
      </c>
      <c r="C461" s="143">
        <f t="shared" si="4"/>
        <v>0</v>
      </c>
      <c r="D461" s="144">
        <f t="shared" si="4"/>
        <v>0</v>
      </c>
      <c r="E461" s="371">
        <v>0</v>
      </c>
    </row>
    <row r="462" spans="1:5" ht="13.5" thickBot="1">
      <c r="A462" s="42" t="s">
        <v>356</v>
      </c>
      <c r="B462" s="142">
        <f t="shared" si="4"/>
        <v>0</v>
      </c>
      <c r="C462" s="141">
        <f t="shared" si="4"/>
        <v>0</v>
      </c>
      <c r="D462" s="142">
        <f t="shared" si="4"/>
        <v>0</v>
      </c>
      <c r="E462" s="372">
        <v>0</v>
      </c>
    </row>
    <row r="463" spans="1:5" ht="13.5" thickBot="1">
      <c r="A463" s="11" t="s">
        <v>357</v>
      </c>
      <c r="B463" s="536">
        <f t="shared" si="4"/>
        <v>0</v>
      </c>
      <c r="C463" s="366">
        <f t="shared" si="4"/>
        <v>0</v>
      </c>
      <c r="D463" s="519">
        <f t="shared" si="4"/>
        <v>0</v>
      </c>
      <c r="E463" s="375">
        <v>0</v>
      </c>
    </row>
    <row r="464" spans="1:5" ht="12.75">
      <c r="A464" s="11"/>
      <c r="B464" s="144"/>
      <c r="C464" s="82"/>
      <c r="D464" s="79"/>
      <c r="E464" s="5"/>
    </row>
    <row r="465" spans="1:5" ht="12.75">
      <c r="A465" s="17" t="s">
        <v>336</v>
      </c>
      <c r="B465" s="144"/>
      <c r="C465" s="75"/>
      <c r="D465" s="80"/>
      <c r="E465" s="15"/>
    </row>
    <row r="466" spans="1:5" ht="12.75">
      <c r="A466" s="36" t="s">
        <v>337</v>
      </c>
      <c r="B466" s="144">
        <f aca="true" t="shared" si="5" ref="B466:D467">B413+B360</f>
        <v>0</v>
      </c>
      <c r="C466" s="143">
        <f t="shared" si="5"/>
        <v>0</v>
      </c>
      <c r="D466" s="144">
        <f t="shared" si="5"/>
        <v>0</v>
      </c>
      <c r="E466" s="371">
        <v>0</v>
      </c>
    </row>
    <row r="467" spans="1:5" ht="13.5" thickBot="1">
      <c r="A467" s="14" t="s">
        <v>338</v>
      </c>
      <c r="B467" s="142">
        <f t="shared" si="5"/>
        <v>0</v>
      </c>
      <c r="C467" s="141">
        <f t="shared" si="5"/>
        <v>0</v>
      </c>
      <c r="D467" s="142">
        <f t="shared" si="5"/>
        <v>0</v>
      </c>
      <c r="E467" s="372">
        <v>0</v>
      </c>
    </row>
    <row r="468" spans="1:5" ht="13.5" thickBot="1">
      <c r="A468" s="20" t="s">
        <v>339</v>
      </c>
      <c r="B468" s="536">
        <f>SUM(B466:B467)</f>
        <v>0</v>
      </c>
      <c r="C468" s="536">
        <f>SUM(C466:C467)</f>
        <v>0</v>
      </c>
      <c r="D468" s="536">
        <f>SUM(D466:D467)</f>
        <v>0</v>
      </c>
      <c r="E468" s="375">
        <v>0</v>
      </c>
    </row>
    <row r="469" spans="1:5" ht="13.5" thickBot="1">
      <c r="A469" s="20"/>
      <c r="B469" s="142"/>
      <c r="C469" s="77"/>
      <c r="D469" s="79"/>
      <c r="E469" s="18"/>
    </row>
    <row r="470" spans="1:5" ht="13.5" thickBot="1">
      <c r="A470" s="287" t="s">
        <v>340</v>
      </c>
      <c r="B470" s="536">
        <f>B468+B463+B458+B453+B448+B440</f>
        <v>307525</v>
      </c>
      <c r="C470" s="536">
        <f>C468+C463+C458+C453+C448+C440</f>
        <v>313234</v>
      </c>
      <c r="D470" s="536">
        <f>D468+D463+D458+D453+D448+D440</f>
        <v>300609</v>
      </c>
      <c r="E470" s="373">
        <f>D470/C470</f>
        <v>0.9596946691610745</v>
      </c>
    </row>
    <row r="471" spans="1:5" ht="13.5" thickBot="1">
      <c r="A471" s="60"/>
      <c r="B471" s="142"/>
      <c r="C471" s="77"/>
      <c r="D471" s="79"/>
      <c r="E471" s="18"/>
    </row>
    <row r="472" spans="1:5" ht="13.5" thickBot="1">
      <c r="A472" s="25" t="s">
        <v>341</v>
      </c>
      <c r="B472" s="536">
        <f>B419+B366</f>
        <v>0</v>
      </c>
      <c r="C472" s="366">
        <f>C419+C366</f>
        <v>0</v>
      </c>
      <c r="D472" s="519">
        <f>D419+D366</f>
        <v>0</v>
      </c>
      <c r="E472" s="373">
        <v>0</v>
      </c>
    </row>
    <row r="473" spans="1:5" ht="13.5" thickBot="1">
      <c r="A473" s="21"/>
      <c r="B473" s="142"/>
      <c r="C473" s="77"/>
      <c r="D473" s="79"/>
      <c r="E473" s="18"/>
    </row>
    <row r="474" spans="1:5" ht="13.5" thickBot="1">
      <c r="A474" s="288" t="s">
        <v>402</v>
      </c>
      <c r="B474" s="366">
        <f>B472+B470</f>
        <v>307525</v>
      </c>
      <c r="C474" s="366">
        <f>C472+C470</f>
        <v>313234</v>
      </c>
      <c r="D474" s="366">
        <f>D472+D470</f>
        <v>300609</v>
      </c>
      <c r="E474" s="373">
        <f>D474/C474</f>
        <v>0.9596946691610745</v>
      </c>
    </row>
    <row r="475" spans="1:5" ht="12.75">
      <c r="A475" s="70"/>
      <c r="B475" s="2038"/>
      <c r="C475" s="2038"/>
      <c r="D475" s="2038"/>
      <c r="E475" s="503"/>
    </row>
    <row r="477" spans="1:5" ht="12.75">
      <c r="A477" s="2085">
        <v>10</v>
      </c>
      <c r="B477" s="2085"/>
      <c r="C477" s="2085"/>
      <c r="D477" s="2085"/>
      <c r="E477" s="2085"/>
    </row>
    <row r="478" spans="1:5" ht="14.25">
      <c r="A478" s="2089" t="s">
        <v>368</v>
      </c>
      <c r="B478" s="2089"/>
      <c r="C478" s="2089"/>
      <c r="D478" s="2089"/>
      <c r="E478" s="2089"/>
    </row>
    <row r="479" spans="1:5" ht="15.75">
      <c r="A479" s="2064" t="s">
        <v>1385</v>
      </c>
      <c r="B479" s="2076"/>
      <c r="C479" s="2076"/>
      <c r="D479" s="2076"/>
      <c r="E479" s="2076"/>
    </row>
    <row r="480" spans="1:5" ht="15.75">
      <c r="A480" s="2064" t="s">
        <v>246</v>
      </c>
      <c r="B480" s="2076"/>
      <c r="C480" s="2076"/>
      <c r="D480" s="2076"/>
      <c r="E480" s="2076"/>
    </row>
    <row r="481" ht="13.5" thickBot="1">
      <c r="E481" s="10" t="s">
        <v>344</v>
      </c>
    </row>
    <row r="482" spans="1:5" ht="16.5" thickBot="1">
      <c r="A482" s="120" t="s">
        <v>314</v>
      </c>
      <c r="B482" s="2086" t="s">
        <v>445</v>
      </c>
      <c r="C482" s="2087"/>
      <c r="D482" s="2087"/>
      <c r="E482" s="2088"/>
    </row>
    <row r="483" spans="1:5" ht="27" thickBot="1">
      <c r="A483" s="121" t="s">
        <v>315</v>
      </c>
      <c r="B483" s="1046" t="s">
        <v>228</v>
      </c>
      <c r="C483" s="267" t="s">
        <v>229</v>
      </c>
      <c r="D483" s="267" t="s">
        <v>233</v>
      </c>
      <c r="E483" s="267" t="s">
        <v>245</v>
      </c>
    </row>
    <row r="484" spans="1:5" ht="12.75">
      <c r="A484" s="34" t="s">
        <v>316</v>
      </c>
      <c r="B484" s="13"/>
      <c r="C484" s="23"/>
      <c r="D484" s="35"/>
      <c r="E484" s="23"/>
    </row>
    <row r="485" spans="1:5" ht="12.75">
      <c r="A485" s="36" t="s">
        <v>317</v>
      </c>
      <c r="B485" s="145">
        <f aca="true" t="shared" si="6" ref="B485:D487">B9+B63+B116+B169+B221+B273+B326+B379+B432</f>
        <v>1025938</v>
      </c>
      <c r="C485" s="138">
        <f t="shared" si="6"/>
        <v>1105712</v>
      </c>
      <c r="D485" s="145">
        <f t="shared" si="6"/>
        <v>1084116</v>
      </c>
      <c r="E485" s="371">
        <f>D485/C485</f>
        <v>0.9804686934753354</v>
      </c>
    </row>
    <row r="486" spans="1:5" ht="12.75">
      <c r="A486" s="5" t="s">
        <v>318</v>
      </c>
      <c r="B486" s="145">
        <f t="shared" si="6"/>
        <v>319562</v>
      </c>
      <c r="C486" s="138">
        <f t="shared" si="6"/>
        <v>343335</v>
      </c>
      <c r="D486" s="145">
        <f t="shared" si="6"/>
        <v>318791</v>
      </c>
      <c r="E486" s="371">
        <f>D486/C486</f>
        <v>0.9285129683836486</v>
      </c>
    </row>
    <row r="487" spans="1:5" ht="12.75">
      <c r="A487" s="5" t="s">
        <v>319</v>
      </c>
      <c r="B487" s="145">
        <f t="shared" si="6"/>
        <v>409300</v>
      </c>
      <c r="C487" s="138">
        <f t="shared" si="6"/>
        <v>434512</v>
      </c>
      <c r="D487" s="145">
        <f t="shared" si="6"/>
        <v>401837</v>
      </c>
      <c r="E487" s="371">
        <f>D487/C487</f>
        <v>0.9248006959531613</v>
      </c>
    </row>
    <row r="488" spans="1:5" ht="12.75">
      <c r="A488" s="1279" t="s">
        <v>447</v>
      </c>
      <c r="B488" s="145"/>
      <c r="C488" s="138"/>
      <c r="D488" s="145"/>
      <c r="E488" s="371"/>
    </row>
    <row r="489" spans="1:5" ht="12.75">
      <c r="A489" s="5" t="s">
        <v>320</v>
      </c>
      <c r="B489" s="145">
        <f aca="true" t="shared" si="7" ref="B489:D492">B13+B67+B120+B173+B225+B277+B330+B383+B436</f>
        <v>358</v>
      </c>
      <c r="C489" s="138">
        <f t="shared" si="7"/>
        <v>4643</v>
      </c>
      <c r="D489" s="145">
        <f t="shared" si="7"/>
        <v>4008</v>
      </c>
      <c r="E489" s="371">
        <f>D489/C489</f>
        <v>0.8632349773853112</v>
      </c>
    </row>
    <row r="490" spans="1:5" ht="12.75">
      <c r="A490" s="830" t="s">
        <v>321</v>
      </c>
      <c r="B490" s="145">
        <f t="shared" si="7"/>
        <v>0</v>
      </c>
      <c r="C490" s="138">
        <f t="shared" si="7"/>
        <v>0</v>
      </c>
      <c r="D490" s="145">
        <f t="shared" si="7"/>
        <v>0</v>
      </c>
      <c r="E490" s="371">
        <v>0</v>
      </c>
    </row>
    <row r="491" spans="1:5" ht="12.75">
      <c r="A491" s="15" t="s">
        <v>322</v>
      </c>
      <c r="B491" s="145">
        <f t="shared" si="7"/>
        <v>0</v>
      </c>
      <c r="C491" s="138">
        <f t="shared" si="7"/>
        <v>0</v>
      </c>
      <c r="D491" s="145">
        <f t="shared" si="7"/>
        <v>0</v>
      </c>
      <c r="E491" s="371"/>
    </row>
    <row r="492" spans="1:5" ht="13.5" thickBot="1">
      <c r="A492" s="38" t="s">
        <v>347</v>
      </c>
      <c r="B492" s="1318">
        <f t="shared" si="7"/>
        <v>0</v>
      </c>
      <c r="C492" s="138">
        <f t="shared" si="7"/>
        <v>0</v>
      </c>
      <c r="D492" s="145">
        <f t="shared" si="7"/>
        <v>0</v>
      </c>
      <c r="E492" s="371">
        <v>0</v>
      </c>
    </row>
    <row r="493" spans="1:5" ht="13.5" thickBot="1">
      <c r="A493" s="20" t="s">
        <v>348</v>
      </c>
      <c r="B493" s="134">
        <f>B485+B486+B487+B489+B490</f>
        <v>1755158</v>
      </c>
      <c r="C493" s="134">
        <f>C485+C486+C487+C489+C490</f>
        <v>1888202</v>
      </c>
      <c r="D493" s="134">
        <f>D485+D486+D487+D489+D490</f>
        <v>1808752</v>
      </c>
      <c r="E493" s="373">
        <f>D493/C493</f>
        <v>0.9579229340928566</v>
      </c>
    </row>
    <row r="494" spans="1:5" ht="12.75">
      <c r="A494" s="11"/>
      <c r="B494" s="289"/>
      <c r="C494" s="83"/>
      <c r="D494" s="76"/>
      <c r="E494" s="5"/>
    </row>
    <row r="495" spans="1:5" ht="12.75">
      <c r="A495" s="17" t="s">
        <v>324</v>
      </c>
      <c r="B495" s="145"/>
      <c r="C495" s="75"/>
      <c r="D495" s="80"/>
      <c r="E495" s="15"/>
    </row>
    <row r="496" spans="1:5" ht="12.75">
      <c r="A496" s="5" t="s">
        <v>325</v>
      </c>
      <c r="B496" s="145">
        <f aca="true" t="shared" si="8" ref="B496:D499">B20+B74+B127+B180+B232+B284+B337+B390+B443</f>
        <v>4600</v>
      </c>
      <c r="C496" s="138">
        <f t="shared" si="8"/>
        <v>16566</v>
      </c>
      <c r="D496" s="145">
        <f t="shared" si="8"/>
        <v>13967</v>
      </c>
      <c r="E496" s="371">
        <f>D496/C496</f>
        <v>0.8431123988892913</v>
      </c>
    </row>
    <row r="497" spans="1:5" ht="12.75">
      <c r="A497" s="5" t="s">
        <v>349</v>
      </c>
      <c r="B497" s="145">
        <f t="shared" si="8"/>
        <v>2400</v>
      </c>
      <c r="C497" s="138">
        <f t="shared" si="8"/>
        <v>4720</v>
      </c>
      <c r="D497" s="145">
        <f t="shared" si="8"/>
        <v>2321</v>
      </c>
      <c r="E497" s="371">
        <f>D497/C497</f>
        <v>0.4917372881355932</v>
      </c>
    </row>
    <row r="498" spans="1:5" ht="12.75">
      <c r="A498" s="5" t="s">
        <v>327</v>
      </c>
      <c r="B498" s="145">
        <f t="shared" si="8"/>
        <v>0</v>
      </c>
      <c r="C498" s="138">
        <f t="shared" si="8"/>
        <v>0</v>
      </c>
      <c r="D498" s="145">
        <f t="shared" si="8"/>
        <v>0</v>
      </c>
      <c r="E498" s="371">
        <v>0</v>
      </c>
    </row>
    <row r="499" spans="1:5" ht="12.75">
      <c r="A499" s="15" t="s">
        <v>328</v>
      </c>
      <c r="B499" s="145">
        <f t="shared" si="8"/>
        <v>0</v>
      </c>
      <c r="C499" s="138">
        <f t="shared" si="8"/>
        <v>0</v>
      </c>
      <c r="D499" s="145">
        <f t="shared" si="8"/>
        <v>0</v>
      </c>
      <c r="E499" s="371">
        <v>0</v>
      </c>
    </row>
    <row r="500" spans="1:5" ht="13.5" thickBot="1">
      <c r="A500" s="18"/>
      <c r="B500" s="145"/>
      <c r="C500" s="88"/>
      <c r="D500" s="158"/>
      <c r="E500" s="6"/>
    </row>
    <row r="501" spans="1:5" ht="13.5" thickBot="1">
      <c r="A501" s="20" t="s">
        <v>350</v>
      </c>
      <c r="B501" s="254">
        <f>SUM(B496:B500)</f>
        <v>7000</v>
      </c>
      <c r="C501" s="134">
        <f>SUM(C496:C500)</f>
        <v>21286</v>
      </c>
      <c r="D501" s="1553">
        <f>SUM(D496:D500)</f>
        <v>16288</v>
      </c>
      <c r="E501" s="375">
        <f>D501/C501</f>
        <v>0.7651977825800996</v>
      </c>
    </row>
    <row r="502" spans="1:5" ht="12.75">
      <c r="A502" s="11"/>
      <c r="B502" s="142"/>
      <c r="C502" s="83"/>
      <c r="D502" s="76"/>
      <c r="E502" s="5"/>
    </row>
    <row r="503" spans="1:5" ht="12.75">
      <c r="A503" s="17" t="s">
        <v>351</v>
      </c>
      <c r="B503" s="145"/>
      <c r="C503" s="75"/>
      <c r="D503" s="80"/>
      <c r="E503" s="15"/>
    </row>
    <row r="504" spans="1:5" ht="12.75">
      <c r="A504" s="26" t="s">
        <v>330</v>
      </c>
      <c r="B504" s="144">
        <f aca="true" t="shared" si="9" ref="B504:D505">B28+B82+B135+B188+B240+B292+B345+B398+B451</f>
        <v>0</v>
      </c>
      <c r="C504" s="143">
        <f t="shared" si="9"/>
        <v>0</v>
      </c>
      <c r="D504" s="144">
        <f t="shared" si="9"/>
        <v>0</v>
      </c>
      <c r="E504" s="371">
        <v>0</v>
      </c>
    </row>
    <row r="505" spans="1:5" ht="13.5" thickBot="1">
      <c r="A505" s="40" t="s">
        <v>331</v>
      </c>
      <c r="B505" s="144">
        <f t="shared" si="9"/>
        <v>0</v>
      </c>
      <c r="C505" s="140">
        <f t="shared" si="9"/>
        <v>0</v>
      </c>
      <c r="D505" s="144">
        <f t="shared" si="9"/>
        <v>0</v>
      </c>
      <c r="E505" s="372">
        <v>0</v>
      </c>
    </row>
    <row r="506" spans="1:5" ht="13.5" thickBot="1">
      <c r="A506" s="27" t="s">
        <v>352</v>
      </c>
      <c r="B506" s="536">
        <f>SUM(B504:B505)</f>
        <v>0</v>
      </c>
      <c r="C506" s="536">
        <f>SUM(C504:C505)</f>
        <v>0</v>
      </c>
      <c r="D506" s="536">
        <f>SUM(D504:D505)</f>
        <v>0</v>
      </c>
      <c r="E506" s="375">
        <v>0</v>
      </c>
    </row>
    <row r="507" spans="1:5" ht="12.75">
      <c r="A507" s="33"/>
      <c r="B507" s="144"/>
      <c r="C507" s="83"/>
      <c r="D507" s="76"/>
      <c r="E507" s="5"/>
    </row>
    <row r="508" spans="1:5" ht="12.75">
      <c r="A508" s="286" t="s">
        <v>353</v>
      </c>
      <c r="B508" s="144"/>
      <c r="C508" s="75"/>
      <c r="D508" s="80"/>
      <c r="E508" s="15"/>
    </row>
    <row r="509" spans="1:5" ht="12.75">
      <c r="A509" s="26" t="s">
        <v>330</v>
      </c>
      <c r="B509" s="144">
        <f aca="true" t="shared" si="10" ref="B509:D510">B33+B87+B140+B193+B245+B297+B350+B403+B456</f>
        <v>0</v>
      </c>
      <c r="C509" s="143">
        <f t="shared" si="10"/>
        <v>0</v>
      </c>
      <c r="D509" s="144">
        <f t="shared" si="10"/>
        <v>0</v>
      </c>
      <c r="E509" s="371">
        <v>0</v>
      </c>
    </row>
    <row r="510" spans="1:5" ht="13.5" thickBot="1">
      <c r="A510" s="41" t="s">
        <v>331</v>
      </c>
      <c r="B510" s="144">
        <f t="shared" si="10"/>
        <v>0</v>
      </c>
      <c r="C510" s="140">
        <f t="shared" si="10"/>
        <v>0</v>
      </c>
      <c r="D510" s="144">
        <f t="shared" si="10"/>
        <v>0</v>
      </c>
      <c r="E510" s="372">
        <v>0</v>
      </c>
    </row>
    <row r="511" spans="1:5" ht="13.5" thickBot="1">
      <c r="A511" s="27" t="s">
        <v>354</v>
      </c>
      <c r="B511" s="536">
        <f>SUM(B509:B510)</f>
        <v>0</v>
      </c>
      <c r="C511" s="536">
        <f>SUM(C509:C510)</f>
        <v>0</v>
      </c>
      <c r="D511" s="536">
        <f>SUM(D509:D510)</f>
        <v>0</v>
      </c>
      <c r="E511" s="375">
        <v>0</v>
      </c>
    </row>
    <row r="512" spans="1:5" ht="12.75">
      <c r="A512" s="33"/>
      <c r="B512" s="144"/>
      <c r="C512" s="83"/>
      <c r="D512" s="76"/>
      <c r="E512" s="5"/>
    </row>
    <row r="513" spans="1:5" ht="12.75">
      <c r="A513" s="17" t="s">
        <v>332</v>
      </c>
      <c r="B513" s="144"/>
      <c r="C513" s="75"/>
      <c r="D513" s="80"/>
      <c r="E513" s="15"/>
    </row>
    <row r="514" spans="1:5" ht="12.75">
      <c r="A514" s="36" t="s">
        <v>355</v>
      </c>
      <c r="B514" s="144">
        <f aca="true" t="shared" si="11" ref="B514:D515">B38+B92+B145+B198+B250+B302+B355+B408+B461</f>
        <v>0</v>
      </c>
      <c r="C514" s="143">
        <f t="shared" si="11"/>
        <v>0</v>
      </c>
      <c r="D514" s="144">
        <f t="shared" si="11"/>
        <v>0</v>
      </c>
      <c r="E514" s="371">
        <v>0</v>
      </c>
    </row>
    <row r="515" spans="1:5" ht="13.5" thickBot="1">
      <c r="A515" s="42" t="s">
        <v>356</v>
      </c>
      <c r="B515" s="144">
        <f t="shared" si="11"/>
        <v>0</v>
      </c>
      <c r="C515" s="140">
        <f t="shared" si="11"/>
        <v>0</v>
      </c>
      <c r="D515" s="144">
        <f t="shared" si="11"/>
        <v>0</v>
      </c>
      <c r="E515" s="372">
        <v>0</v>
      </c>
    </row>
    <row r="516" spans="1:5" ht="13.5" thickBot="1">
      <c r="A516" s="11" t="s">
        <v>357</v>
      </c>
      <c r="B516" s="536">
        <f>SUM(B514:B515)</f>
        <v>0</v>
      </c>
      <c r="C516" s="536">
        <f>SUM(C514:C515)</f>
        <v>0</v>
      </c>
      <c r="D516" s="536">
        <f>SUM(D514:D515)</f>
        <v>0</v>
      </c>
      <c r="E516" s="375">
        <v>0</v>
      </c>
    </row>
    <row r="517" spans="1:5" ht="12.75">
      <c r="A517" s="11"/>
      <c r="B517" s="144"/>
      <c r="C517" s="82"/>
      <c r="D517" s="79"/>
      <c r="E517" s="5"/>
    </row>
    <row r="518" spans="1:5" ht="12.75">
      <c r="A518" s="17" t="s">
        <v>336</v>
      </c>
      <c r="B518" s="144"/>
      <c r="C518" s="75"/>
      <c r="D518" s="80"/>
      <c r="E518" s="15"/>
    </row>
    <row r="519" spans="1:5" ht="12.75">
      <c r="A519" s="36" t="s">
        <v>337</v>
      </c>
      <c r="B519" s="144">
        <f aca="true" t="shared" si="12" ref="B519:D520">B43+B97+B150+B203+B255+B307+B360+B413+B466</f>
        <v>0</v>
      </c>
      <c r="C519" s="143">
        <f t="shared" si="12"/>
        <v>0</v>
      </c>
      <c r="D519" s="144">
        <f t="shared" si="12"/>
        <v>0</v>
      </c>
      <c r="E519" s="371">
        <v>0</v>
      </c>
    </row>
    <row r="520" spans="1:5" ht="13.5" thickBot="1">
      <c r="A520" s="14" t="s">
        <v>338</v>
      </c>
      <c r="B520" s="144">
        <f t="shared" si="12"/>
        <v>0</v>
      </c>
      <c r="C520" s="140">
        <f t="shared" si="12"/>
        <v>0</v>
      </c>
      <c r="D520" s="144">
        <f t="shared" si="12"/>
        <v>0</v>
      </c>
      <c r="E520" s="372">
        <v>0</v>
      </c>
    </row>
    <row r="521" spans="1:5" ht="13.5" thickBot="1">
      <c r="A521" s="20" t="s">
        <v>339</v>
      </c>
      <c r="B521" s="536">
        <f>SUM(B519:B520)</f>
        <v>0</v>
      </c>
      <c r="C521" s="536">
        <f>SUM(C519:C520)</f>
        <v>0</v>
      </c>
      <c r="D521" s="536">
        <f>SUM(D519:D520)</f>
        <v>0</v>
      </c>
      <c r="E521" s="375">
        <v>0</v>
      </c>
    </row>
    <row r="522" spans="1:5" ht="13.5" thickBot="1">
      <c r="A522" s="20"/>
      <c r="B522" s="142"/>
      <c r="C522" s="77"/>
      <c r="D522" s="79"/>
      <c r="E522" s="18"/>
    </row>
    <row r="523" spans="1:5" ht="13.5" thickBot="1">
      <c r="A523" s="287" t="s">
        <v>340</v>
      </c>
      <c r="B523" s="536">
        <f>B521+B516+B511+B506+B501+B493</f>
        <v>1762158</v>
      </c>
      <c r="C523" s="536">
        <f>C521+C516+C511+C506+C501+C493</f>
        <v>1909488</v>
      </c>
      <c r="D523" s="536">
        <f>D521+D516+D511+D506+D501+D493</f>
        <v>1825040</v>
      </c>
      <c r="E523" s="373">
        <f>D523/C523</f>
        <v>0.9557745322306294</v>
      </c>
    </row>
    <row r="524" spans="1:5" ht="13.5" thickBot="1">
      <c r="A524" s="60"/>
      <c r="B524" s="142"/>
      <c r="C524" s="77"/>
      <c r="D524" s="79"/>
      <c r="E524" s="18"/>
    </row>
    <row r="525" spans="1:5" ht="13.5" thickBot="1">
      <c r="A525" s="25" t="s">
        <v>341</v>
      </c>
      <c r="B525" s="536">
        <f>B472+B419+B366+B313+B261+B209+B156+B103+B49</f>
        <v>0</v>
      </c>
      <c r="C525" s="536">
        <f>C472+C419+C366+C313+C261+C209+C156+C103+C49</f>
        <v>0</v>
      </c>
      <c r="D525" s="536">
        <f>D472+D419+D366+D313+D261+D209+D156+D103+D49</f>
        <v>0</v>
      </c>
      <c r="E525" s="373">
        <v>0</v>
      </c>
    </row>
    <row r="526" spans="1:5" ht="13.5" thickBot="1">
      <c r="A526" s="21"/>
      <c r="B526" s="142"/>
      <c r="C526" s="77"/>
      <c r="D526" s="79"/>
      <c r="E526" s="18"/>
    </row>
    <row r="527" spans="1:5" ht="13.5" thickBot="1">
      <c r="A527" s="288" t="s">
        <v>402</v>
      </c>
      <c r="B527" s="366">
        <f>B523+B525</f>
        <v>1762158</v>
      </c>
      <c r="C527" s="366">
        <f>C523+C525</f>
        <v>1909488</v>
      </c>
      <c r="D527" s="366">
        <f>D523+D525</f>
        <v>1825040</v>
      </c>
      <c r="E527" s="373">
        <f>D527/C527</f>
        <v>0.9557745322306294</v>
      </c>
    </row>
    <row r="528" spans="1:5" ht="12.75">
      <c r="A528" s="70"/>
      <c r="B528" s="2038"/>
      <c r="C528" s="2038"/>
      <c r="D528" s="2038"/>
      <c r="E528" s="503"/>
    </row>
    <row r="530" spans="1:5" ht="12.75">
      <c r="A530" s="2085">
        <v>11</v>
      </c>
      <c r="B530" s="2085"/>
      <c r="C530" s="2085"/>
      <c r="D530" s="2085"/>
      <c r="E530" s="2085"/>
    </row>
    <row r="531" spans="1:5" ht="14.25">
      <c r="A531" s="2089" t="s">
        <v>368</v>
      </c>
      <c r="B531" s="2089"/>
      <c r="C531" s="2089"/>
      <c r="D531" s="2089"/>
      <c r="E531" s="2089"/>
    </row>
    <row r="532" spans="1:5" ht="15.75">
      <c r="A532" s="2064" t="s">
        <v>1385</v>
      </c>
      <c r="B532" s="2076"/>
      <c r="C532" s="2076"/>
      <c r="D532" s="2076"/>
      <c r="E532" s="2076"/>
    </row>
    <row r="533" spans="1:5" ht="15.75">
      <c r="A533" s="2064" t="s">
        <v>246</v>
      </c>
      <c r="B533" s="2076"/>
      <c r="C533" s="2076"/>
      <c r="D533" s="2076"/>
      <c r="E533" s="2076"/>
    </row>
    <row r="534" ht="13.5" thickBot="1">
      <c r="E534" s="10" t="s">
        <v>344</v>
      </c>
    </row>
    <row r="535" spans="1:5" ht="16.5" thickBot="1">
      <c r="A535" s="120" t="s">
        <v>314</v>
      </c>
      <c r="B535" s="2086" t="s">
        <v>403</v>
      </c>
      <c r="C535" s="2087"/>
      <c r="D535" s="2087"/>
      <c r="E535" s="2088"/>
    </row>
    <row r="536" spans="1:5" ht="27" thickBot="1">
      <c r="A536" s="121" t="s">
        <v>315</v>
      </c>
      <c r="B536" s="1046" t="s">
        <v>228</v>
      </c>
      <c r="C536" s="267" t="s">
        <v>229</v>
      </c>
      <c r="D536" s="267" t="s">
        <v>233</v>
      </c>
      <c r="E536" s="267" t="s">
        <v>245</v>
      </c>
    </row>
    <row r="537" spans="1:5" ht="12.75">
      <c r="A537" s="34" t="s">
        <v>316</v>
      </c>
      <c r="B537" s="13"/>
      <c r="C537" s="23"/>
      <c r="D537" s="35"/>
      <c r="E537" s="23"/>
    </row>
    <row r="538" spans="1:5" ht="12.75">
      <c r="A538" s="36" t="s">
        <v>317</v>
      </c>
      <c r="B538" s="145">
        <v>499</v>
      </c>
      <c r="C538" s="138">
        <v>507</v>
      </c>
      <c r="D538" s="145">
        <v>507</v>
      </c>
      <c r="E538" s="371">
        <f>D538/C538</f>
        <v>1</v>
      </c>
    </row>
    <row r="539" spans="1:5" ht="12.75">
      <c r="A539" s="5" t="s">
        <v>318</v>
      </c>
      <c r="B539" s="145">
        <v>155</v>
      </c>
      <c r="C539" s="138">
        <v>155</v>
      </c>
      <c r="D539" s="145">
        <v>152</v>
      </c>
      <c r="E539" s="371">
        <f>D539/C539</f>
        <v>0.9806451612903225</v>
      </c>
    </row>
    <row r="540" spans="1:5" ht="12.75">
      <c r="A540" s="5" t="s">
        <v>319</v>
      </c>
      <c r="B540" s="145">
        <v>750</v>
      </c>
      <c r="C540" s="138">
        <v>1225</v>
      </c>
      <c r="D540" s="145">
        <v>600</v>
      </c>
      <c r="E540" s="371">
        <f>D540/C540</f>
        <v>0.4897959183673469</v>
      </c>
    </row>
    <row r="541" spans="1:5" ht="12.75">
      <c r="A541" s="1279" t="s">
        <v>447</v>
      </c>
      <c r="B541" s="145"/>
      <c r="C541" s="138"/>
      <c r="D541" s="145"/>
      <c r="E541" s="371"/>
    </row>
    <row r="542" spans="1:5" ht="12.75">
      <c r="A542" s="5" t="s">
        <v>320</v>
      </c>
      <c r="B542" s="145"/>
      <c r="C542" s="138"/>
      <c r="D542" s="145"/>
      <c r="E542" s="371">
        <v>0</v>
      </c>
    </row>
    <row r="543" spans="1:5" ht="12.75">
      <c r="A543" s="830" t="s">
        <v>321</v>
      </c>
      <c r="B543" s="145"/>
      <c r="C543" s="138"/>
      <c r="D543" s="145"/>
      <c r="E543" s="371">
        <v>0</v>
      </c>
    </row>
    <row r="544" spans="1:5" ht="12.75">
      <c r="A544" s="15" t="s">
        <v>322</v>
      </c>
      <c r="B544" s="145"/>
      <c r="C544" s="138"/>
      <c r="D544" s="145"/>
      <c r="E544" s="371"/>
    </row>
    <row r="545" spans="1:5" ht="13.5" thickBot="1">
      <c r="A545" s="38" t="s">
        <v>347</v>
      </c>
      <c r="B545" s="1318"/>
      <c r="C545" s="138"/>
      <c r="D545" s="145"/>
      <c r="E545" s="371">
        <v>0</v>
      </c>
    </row>
    <row r="546" spans="1:5" ht="13.5" thickBot="1">
      <c r="A546" s="20" t="s">
        <v>348</v>
      </c>
      <c r="B546" s="134">
        <f>B538+B539+B540+B542+B543</f>
        <v>1404</v>
      </c>
      <c r="C546" s="134">
        <f>C538+C539+C540+C542+C543</f>
        <v>1887</v>
      </c>
      <c r="D546" s="134">
        <f>D538+D539+D540+D542+D543</f>
        <v>1259</v>
      </c>
      <c r="E546" s="373">
        <f>D546/C546</f>
        <v>0.6671966083730789</v>
      </c>
    </row>
    <row r="547" spans="1:5" ht="12.75">
      <c r="A547" s="11"/>
      <c r="B547" s="289"/>
      <c r="C547" s="83"/>
      <c r="D547" s="76"/>
      <c r="E547" s="5"/>
    </row>
    <row r="548" spans="1:5" ht="12.75">
      <c r="A548" s="17" t="s">
        <v>324</v>
      </c>
      <c r="B548" s="145"/>
      <c r="C548" s="75"/>
      <c r="D548" s="80"/>
      <c r="E548" s="15"/>
    </row>
    <row r="549" spans="1:5" ht="12.75">
      <c r="A549" s="5" t="s">
        <v>325</v>
      </c>
      <c r="B549" s="145"/>
      <c r="C549" s="138"/>
      <c r="D549" s="138"/>
      <c r="E549" s="371">
        <v>0</v>
      </c>
    </row>
    <row r="550" spans="1:5" ht="12.75">
      <c r="A550" s="5" t="s">
        <v>349</v>
      </c>
      <c r="B550" s="145"/>
      <c r="C550" s="138"/>
      <c r="D550" s="138"/>
      <c r="E550" s="371">
        <v>0</v>
      </c>
    </row>
    <row r="551" spans="1:5" ht="12.75">
      <c r="A551" s="5" t="s">
        <v>327</v>
      </c>
      <c r="B551" s="145"/>
      <c r="C551" s="138"/>
      <c r="D551" s="145"/>
      <c r="E551" s="371">
        <v>0</v>
      </c>
    </row>
    <row r="552" spans="1:5" ht="12.75">
      <c r="A552" s="15" t="s">
        <v>328</v>
      </c>
      <c r="B552" s="145"/>
      <c r="C552" s="138"/>
      <c r="D552" s="145"/>
      <c r="E552" s="371">
        <v>0</v>
      </c>
    </row>
    <row r="553" spans="1:5" ht="13.5" thickBot="1">
      <c r="A553" s="18"/>
      <c r="B553" s="145"/>
      <c r="C553" s="78"/>
      <c r="D553" s="158"/>
      <c r="E553" s="6"/>
    </row>
    <row r="554" spans="1:5" ht="13.5" thickBot="1">
      <c r="A554" s="20" t="s">
        <v>350</v>
      </c>
      <c r="B554" s="254">
        <f>SUM(B549:B553)</f>
        <v>0</v>
      </c>
      <c r="C554" s="254">
        <f>SUM(C549:C553)</f>
        <v>0</v>
      </c>
      <c r="D554" s="254">
        <f>SUM(D549:D553)</f>
        <v>0</v>
      </c>
      <c r="E554" s="375">
        <v>0</v>
      </c>
    </row>
    <row r="555" spans="1:5" ht="12.75">
      <c r="A555" s="11"/>
      <c r="B555" s="142"/>
      <c r="C555" s="74"/>
      <c r="D555" s="76"/>
      <c r="E555" s="5"/>
    </row>
    <row r="556" spans="1:5" ht="12.75">
      <c r="A556" s="17" t="s">
        <v>351</v>
      </c>
      <c r="B556" s="145"/>
      <c r="C556" s="75"/>
      <c r="D556" s="80"/>
      <c r="E556" s="15"/>
    </row>
    <row r="557" spans="1:5" ht="12.75">
      <c r="A557" s="26" t="s">
        <v>330</v>
      </c>
      <c r="B557" s="144">
        <f>B504+B451</f>
        <v>0</v>
      </c>
      <c r="C557" s="143">
        <v>0</v>
      </c>
      <c r="D557" s="144">
        <v>0</v>
      </c>
      <c r="E557" s="371">
        <v>0</v>
      </c>
    </row>
    <row r="558" spans="1:5" ht="13.5" thickBot="1">
      <c r="A558" s="40" t="s">
        <v>331</v>
      </c>
      <c r="B558" s="142">
        <f>B505+B452</f>
        <v>0</v>
      </c>
      <c r="C558" s="141">
        <f>C505+C452</f>
        <v>0</v>
      </c>
      <c r="D558" s="142">
        <f>D505+D452</f>
        <v>0</v>
      </c>
      <c r="E558" s="372">
        <v>0</v>
      </c>
    </row>
    <row r="559" spans="1:5" ht="13.5" thickBot="1">
      <c r="A559" s="27" t="s">
        <v>352</v>
      </c>
      <c r="B559" s="536">
        <f>SUM(B557:B558)</f>
        <v>0</v>
      </c>
      <c r="C559" s="536">
        <f>SUM(C557:C558)</f>
        <v>0</v>
      </c>
      <c r="D559" s="536">
        <f>SUM(D557:D558)</f>
        <v>0</v>
      </c>
      <c r="E559" s="375">
        <v>0</v>
      </c>
    </row>
    <row r="560" spans="1:5" ht="12.75">
      <c r="A560" s="33"/>
      <c r="B560" s="144"/>
      <c r="C560" s="74"/>
      <c r="D560" s="76"/>
      <c r="E560" s="5"/>
    </row>
    <row r="561" spans="1:5" ht="12.75">
      <c r="A561" s="286" t="s">
        <v>353</v>
      </c>
      <c r="B561" s="144"/>
      <c r="C561" s="75"/>
      <c r="D561" s="80"/>
      <c r="E561" s="15"/>
    </row>
    <row r="562" spans="1:5" ht="12.75">
      <c r="A562" s="26" t="s">
        <v>330</v>
      </c>
      <c r="B562" s="144">
        <f>B509+B456</f>
        <v>0</v>
      </c>
      <c r="C562" s="143"/>
      <c r="D562" s="144">
        <f>D509+D456</f>
        <v>0</v>
      </c>
      <c r="E562" s="371">
        <v>0</v>
      </c>
    </row>
    <row r="563" spans="1:5" ht="13.5" thickBot="1">
      <c r="A563" s="41" t="s">
        <v>331</v>
      </c>
      <c r="B563" s="142">
        <f>B510+B457</f>
        <v>0</v>
      </c>
      <c r="C563" s="141">
        <f>C510+C457</f>
        <v>0</v>
      </c>
      <c r="D563" s="142">
        <f>D510+D457</f>
        <v>0</v>
      </c>
      <c r="E563" s="372">
        <v>0</v>
      </c>
    </row>
    <row r="564" spans="1:5" ht="13.5" thickBot="1">
      <c r="A564" s="27" t="s">
        <v>354</v>
      </c>
      <c r="B564" s="536">
        <f>SUM(B562:B563)</f>
        <v>0</v>
      </c>
      <c r="C564" s="536">
        <f>SUM(C562:C563)</f>
        <v>0</v>
      </c>
      <c r="D564" s="536">
        <f>SUM(D562:D563)</f>
        <v>0</v>
      </c>
      <c r="E564" s="375">
        <v>0</v>
      </c>
    </row>
    <row r="565" spans="1:5" ht="12.75">
      <c r="A565" s="33"/>
      <c r="B565" s="144"/>
      <c r="C565" s="74"/>
      <c r="D565" s="76"/>
      <c r="E565" s="5"/>
    </row>
    <row r="566" spans="1:5" ht="12.75">
      <c r="A566" s="17" t="s">
        <v>332</v>
      </c>
      <c r="B566" s="144"/>
      <c r="C566" s="75"/>
      <c r="D566" s="80"/>
      <c r="E566" s="15"/>
    </row>
    <row r="567" spans="1:5" ht="12.75">
      <c r="A567" s="36" t="s">
        <v>355</v>
      </c>
      <c r="B567" s="144">
        <f aca="true" t="shared" si="13" ref="B567:D568">B514+B461</f>
        <v>0</v>
      </c>
      <c r="C567" s="143">
        <f t="shared" si="13"/>
        <v>0</v>
      </c>
      <c r="D567" s="144">
        <f t="shared" si="13"/>
        <v>0</v>
      </c>
      <c r="E567" s="371">
        <v>0</v>
      </c>
    </row>
    <row r="568" spans="1:5" ht="13.5" thickBot="1">
      <c r="A568" s="42" t="s">
        <v>356</v>
      </c>
      <c r="B568" s="142">
        <f t="shared" si="13"/>
        <v>0</v>
      </c>
      <c r="C568" s="141">
        <f t="shared" si="13"/>
        <v>0</v>
      </c>
      <c r="D568" s="142">
        <f t="shared" si="13"/>
        <v>0</v>
      </c>
      <c r="E568" s="372">
        <v>0</v>
      </c>
    </row>
    <row r="569" spans="1:5" ht="13.5" thickBot="1">
      <c r="A569" s="11" t="s">
        <v>357</v>
      </c>
      <c r="B569" s="536">
        <f>SUM(B567:B568)</f>
        <v>0</v>
      </c>
      <c r="C569" s="536">
        <f>SUM(C567:C568)</f>
        <v>0</v>
      </c>
      <c r="D569" s="536">
        <f>SUM(D567:D568)</f>
        <v>0</v>
      </c>
      <c r="E569" s="375">
        <v>0</v>
      </c>
    </row>
    <row r="570" spans="1:5" ht="12.75">
      <c r="A570" s="11"/>
      <c r="B570" s="144"/>
      <c r="C570" s="82"/>
      <c r="D570" s="79"/>
      <c r="E570" s="5"/>
    </row>
    <row r="571" spans="1:5" ht="12.75">
      <c r="A571" s="17" t="s">
        <v>336</v>
      </c>
      <c r="B571" s="144"/>
      <c r="C571" s="75"/>
      <c r="D571" s="80"/>
      <c r="E571" s="15"/>
    </row>
    <row r="572" spans="1:5" ht="12.75">
      <c r="A572" s="36" t="s">
        <v>337</v>
      </c>
      <c r="B572" s="144">
        <f aca="true" t="shared" si="14" ref="B572:D573">B519+B466</f>
        <v>0</v>
      </c>
      <c r="C572" s="143">
        <f t="shared" si="14"/>
        <v>0</v>
      </c>
      <c r="D572" s="144">
        <f t="shared" si="14"/>
        <v>0</v>
      </c>
      <c r="E572" s="371">
        <v>0</v>
      </c>
    </row>
    <row r="573" spans="1:5" ht="13.5" thickBot="1">
      <c r="A573" s="14" t="s">
        <v>338</v>
      </c>
      <c r="B573" s="142">
        <f t="shared" si="14"/>
        <v>0</v>
      </c>
      <c r="C573" s="141">
        <f t="shared" si="14"/>
        <v>0</v>
      </c>
      <c r="D573" s="142">
        <f t="shared" si="14"/>
        <v>0</v>
      </c>
      <c r="E573" s="372">
        <v>0</v>
      </c>
    </row>
    <row r="574" spans="1:5" ht="13.5" thickBot="1">
      <c r="A574" s="20" t="s">
        <v>339</v>
      </c>
      <c r="B574" s="536">
        <f>SUM(B572:B573)</f>
        <v>0</v>
      </c>
      <c r="C574" s="536">
        <f>SUM(C572:C573)</f>
        <v>0</v>
      </c>
      <c r="D574" s="536">
        <f>SUM(D572:D573)</f>
        <v>0</v>
      </c>
      <c r="E574" s="375">
        <v>0</v>
      </c>
    </row>
    <row r="575" spans="1:5" ht="13.5" thickBot="1">
      <c r="A575" s="20"/>
      <c r="B575" s="142"/>
      <c r="C575" s="77"/>
      <c r="D575" s="79"/>
      <c r="E575" s="18"/>
    </row>
    <row r="576" spans="1:5" ht="13.5" thickBot="1">
      <c r="A576" s="287" t="s">
        <v>340</v>
      </c>
      <c r="B576" s="536">
        <f>B574+B569+B564+B559+B554+B546</f>
        <v>1404</v>
      </c>
      <c r="C576" s="536">
        <f>C574+C569+C564+C559+C554+C546</f>
        <v>1887</v>
      </c>
      <c r="D576" s="536">
        <f>D574+D569+D564+D559+D554+D546</f>
        <v>1259</v>
      </c>
      <c r="E576" s="373">
        <f>D576/C576</f>
        <v>0.6671966083730789</v>
      </c>
    </row>
    <row r="577" spans="1:5" ht="13.5" thickBot="1">
      <c r="A577" s="60"/>
      <c r="B577" s="142"/>
      <c r="C577" s="77"/>
      <c r="D577" s="79"/>
      <c r="E577" s="18"/>
    </row>
    <row r="578" spans="1:5" ht="13.5" thickBot="1">
      <c r="A578" s="25" t="s">
        <v>341</v>
      </c>
      <c r="B578" s="536">
        <f>B525+B472</f>
        <v>0</v>
      </c>
      <c r="C578" s="366">
        <f>C525+C472</f>
        <v>0</v>
      </c>
      <c r="D578" s="519">
        <f>D525+D472</f>
        <v>0</v>
      </c>
      <c r="E578" s="373">
        <v>0</v>
      </c>
    </row>
    <row r="579" spans="1:5" ht="13.5" thickBot="1">
      <c r="A579" s="21"/>
      <c r="B579" s="142"/>
      <c r="C579" s="77"/>
      <c r="D579" s="79"/>
      <c r="E579" s="18"/>
    </row>
    <row r="580" spans="1:5" ht="13.5" thickBot="1">
      <c r="A580" s="288" t="s">
        <v>402</v>
      </c>
      <c r="B580" s="366">
        <f>B578+B576</f>
        <v>1404</v>
      </c>
      <c r="C580" s="366">
        <f>C578+C576</f>
        <v>1887</v>
      </c>
      <c r="D580" s="366">
        <f>D578+D576</f>
        <v>1259</v>
      </c>
      <c r="E580" s="373">
        <f>D580/C580</f>
        <v>0.6671966083730789</v>
      </c>
    </row>
    <row r="581" spans="1:5" ht="12.75">
      <c r="A581" s="70"/>
      <c r="B581" s="2038"/>
      <c r="C581" s="2038"/>
      <c r="D581" s="2038"/>
      <c r="E581" s="503"/>
    </row>
    <row r="583" spans="1:5" ht="12.75">
      <c r="A583" s="2085">
        <v>12</v>
      </c>
      <c r="B583" s="2085"/>
      <c r="C583" s="2085"/>
      <c r="D583" s="2085"/>
      <c r="E583" s="2085"/>
    </row>
    <row r="584" spans="1:5" ht="14.25">
      <c r="A584" s="2089" t="s">
        <v>368</v>
      </c>
      <c r="B584" s="2089"/>
      <c r="C584" s="2089"/>
      <c r="D584" s="2089"/>
      <c r="E584" s="2089"/>
    </row>
    <row r="585" spans="1:5" ht="15.75">
      <c r="A585" s="2064" t="s">
        <v>1385</v>
      </c>
      <c r="B585" s="2076"/>
      <c r="C585" s="2076"/>
      <c r="D585" s="2076"/>
      <c r="E585" s="2076"/>
    </row>
    <row r="586" spans="1:5" ht="15.75">
      <c r="A586" s="2064" t="s">
        <v>246</v>
      </c>
      <c r="B586" s="2076"/>
      <c r="C586" s="2076"/>
      <c r="D586" s="2076"/>
      <c r="E586" s="2076"/>
    </row>
    <row r="587" ht="13.5" thickBot="1">
      <c r="E587" s="10" t="s">
        <v>344</v>
      </c>
    </row>
    <row r="588" spans="1:5" ht="16.5" thickBot="1">
      <c r="A588" s="120" t="s">
        <v>314</v>
      </c>
      <c r="B588" s="2086" t="s">
        <v>446</v>
      </c>
      <c r="C588" s="2087"/>
      <c r="D588" s="2087"/>
      <c r="E588" s="2088"/>
    </row>
    <row r="589" spans="1:5" ht="27" thickBot="1">
      <c r="A589" s="121" t="s">
        <v>315</v>
      </c>
      <c r="B589" s="1046" t="s">
        <v>228</v>
      </c>
      <c r="C589" s="267" t="s">
        <v>229</v>
      </c>
      <c r="D589" s="267" t="s">
        <v>233</v>
      </c>
      <c r="E589" s="267" t="s">
        <v>245</v>
      </c>
    </row>
    <row r="590" spans="1:5" ht="12.75">
      <c r="A590" s="34" t="s">
        <v>316</v>
      </c>
      <c r="B590" s="13"/>
      <c r="C590" s="23"/>
      <c r="D590" s="35"/>
      <c r="E590" s="23"/>
    </row>
    <row r="591" spans="1:5" ht="12.75">
      <c r="A591" s="36" t="s">
        <v>317</v>
      </c>
      <c r="B591" s="145">
        <f aca="true" t="shared" si="15" ref="B591:D598">B485+B538</f>
        <v>1026437</v>
      </c>
      <c r="C591" s="138">
        <f t="shared" si="15"/>
        <v>1106219</v>
      </c>
      <c r="D591" s="145">
        <f t="shared" si="15"/>
        <v>1084623</v>
      </c>
      <c r="E591" s="371">
        <f>D591/C591</f>
        <v>0.980477645023273</v>
      </c>
    </row>
    <row r="592" spans="1:5" ht="12.75">
      <c r="A592" s="5" t="s">
        <v>318</v>
      </c>
      <c r="B592" s="145">
        <f t="shared" si="15"/>
        <v>319717</v>
      </c>
      <c r="C592" s="138">
        <f t="shared" si="15"/>
        <v>343490</v>
      </c>
      <c r="D592" s="145">
        <f t="shared" si="15"/>
        <v>318943</v>
      </c>
      <c r="E592" s="371">
        <f>D592/C592</f>
        <v>0.9285364930565664</v>
      </c>
    </row>
    <row r="593" spans="1:5" ht="12.75">
      <c r="A593" s="5" t="s">
        <v>319</v>
      </c>
      <c r="B593" s="145">
        <f t="shared" si="15"/>
        <v>410050</v>
      </c>
      <c r="C593" s="138">
        <f t="shared" si="15"/>
        <v>435737</v>
      </c>
      <c r="D593" s="145">
        <f t="shared" si="15"/>
        <v>402437</v>
      </c>
      <c r="E593" s="371">
        <f>D593/C593</f>
        <v>0.9235777544711603</v>
      </c>
    </row>
    <row r="594" spans="1:5" ht="12.75">
      <c r="A594" s="1279" t="s">
        <v>447</v>
      </c>
      <c r="B594" s="145">
        <f t="shared" si="15"/>
        <v>0</v>
      </c>
      <c r="C594" s="138">
        <f t="shared" si="15"/>
        <v>0</v>
      </c>
      <c r="D594" s="145">
        <f t="shared" si="15"/>
        <v>0</v>
      </c>
      <c r="E594" s="371"/>
    </row>
    <row r="595" spans="1:5" ht="12.75">
      <c r="A595" s="5" t="s">
        <v>320</v>
      </c>
      <c r="B595" s="145">
        <f t="shared" si="15"/>
        <v>358</v>
      </c>
      <c r="C595" s="138">
        <f t="shared" si="15"/>
        <v>4643</v>
      </c>
      <c r="D595" s="145">
        <f t="shared" si="15"/>
        <v>4008</v>
      </c>
      <c r="E595" s="371">
        <f>D595/C595</f>
        <v>0.8632349773853112</v>
      </c>
    </row>
    <row r="596" spans="1:5" ht="12.75">
      <c r="A596" s="830" t="s">
        <v>321</v>
      </c>
      <c r="B596" s="145">
        <f t="shared" si="15"/>
        <v>0</v>
      </c>
      <c r="C596" s="138">
        <f t="shared" si="15"/>
        <v>0</v>
      </c>
      <c r="D596" s="145">
        <f t="shared" si="15"/>
        <v>0</v>
      </c>
      <c r="E596" s="371">
        <v>0</v>
      </c>
    </row>
    <row r="597" spans="1:5" ht="12.75">
      <c r="A597" s="15" t="s">
        <v>322</v>
      </c>
      <c r="B597" s="145">
        <f t="shared" si="15"/>
        <v>0</v>
      </c>
      <c r="C597" s="138">
        <f t="shared" si="15"/>
        <v>0</v>
      </c>
      <c r="D597" s="145">
        <f t="shared" si="15"/>
        <v>0</v>
      </c>
      <c r="E597" s="371"/>
    </row>
    <row r="598" spans="1:5" ht="13.5" thickBot="1">
      <c r="A598" s="1361" t="s">
        <v>347</v>
      </c>
      <c r="B598" s="1318">
        <f t="shared" si="15"/>
        <v>0</v>
      </c>
      <c r="C598" s="1317">
        <f t="shared" si="15"/>
        <v>0</v>
      </c>
      <c r="D598" s="1318">
        <f t="shared" si="15"/>
        <v>0</v>
      </c>
      <c r="E598" s="372">
        <v>0</v>
      </c>
    </row>
    <row r="599" spans="1:5" ht="13.5" thickBot="1">
      <c r="A599" s="20" t="s">
        <v>348</v>
      </c>
      <c r="B599" s="1539">
        <f>B493+B546</f>
        <v>1756562</v>
      </c>
      <c r="C599" s="134">
        <f>C591+C592+C593+C595+C596</f>
        <v>1890089</v>
      </c>
      <c r="D599" s="1319">
        <f>D591+D592+D593+D595+D596</f>
        <v>1810011</v>
      </c>
      <c r="E599" s="373">
        <f>D599/C599</f>
        <v>0.9576326829054082</v>
      </c>
    </row>
    <row r="600" spans="1:5" ht="12.75">
      <c r="A600" s="11"/>
      <c r="B600" s="289"/>
      <c r="C600" s="83"/>
      <c r="D600" s="76"/>
      <c r="E600" s="5"/>
    </row>
    <row r="601" spans="1:5" ht="12.75">
      <c r="A601" s="17" t="s">
        <v>324</v>
      </c>
      <c r="B601" s="145"/>
      <c r="C601" s="75"/>
      <c r="D601" s="80"/>
      <c r="E601" s="15"/>
    </row>
    <row r="602" spans="1:5" ht="12.75">
      <c r="A602" s="5" t="s">
        <v>325</v>
      </c>
      <c r="B602" s="145">
        <f aca="true" t="shared" si="16" ref="B602:D605">B549+B496</f>
        <v>4600</v>
      </c>
      <c r="C602" s="138">
        <f t="shared" si="16"/>
        <v>16566</v>
      </c>
      <c r="D602" s="145">
        <f t="shared" si="16"/>
        <v>13967</v>
      </c>
      <c r="E602" s="371">
        <f>D602/C602</f>
        <v>0.8431123988892913</v>
      </c>
    </row>
    <row r="603" spans="1:5" ht="12.75">
      <c r="A603" s="5" t="s">
        <v>349</v>
      </c>
      <c r="B603" s="145">
        <f t="shared" si="16"/>
        <v>2400</v>
      </c>
      <c r="C603" s="138">
        <f t="shared" si="16"/>
        <v>4720</v>
      </c>
      <c r="D603" s="145">
        <f t="shared" si="16"/>
        <v>2321</v>
      </c>
      <c r="E603" s="371">
        <f>D603/C603</f>
        <v>0.4917372881355932</v>
      </c>
    </row>
    <row r="604" spans="1:5" ht="12.75">
      <c r="A604" s="5" t="s">
        <v>327</v>
      </c>
      <c r="B604" s="145">
        <f t="shared" si="16"/>
        <v>0</v>
      </c>
      <c r="C604" s="138">
        <f t="shared" si="16"/>
        <v>0</v>
      </c>
      <c r="D604" s="145">
        <f t="shared" si="16"/>
        <v>0</v>
      </c>
      <c r="E604" s="371">
        <v>0</v>
      </c>
    </row>
    <row r="605" spans="1:5" ht="12.75">
      <c r="A605" s="15" t="s">
        <v>328</v>
      </c>
      <c r="B605" s="145">
        <f t="shared" si="16"/>
        <v>0</v>
      </c>
      <c r="C605" s="138">
        <f t="shared" si="16"/>
        <v>0</v>
      </c>
      <c r="D605" s="145">
        <f t="shared" si="16"/>
        <v>0</v>
      </c>
      <c r="E605" s="371">
        <v>0</v>
      </c>
    </row>
    <row r="606" spans="1:5" ht="13.5" thickBot="1">
      <c r="A606" s="18"/>
      <c r="B606" s="145"/>
      <c r="C606" s="88"/>
      <c r="D606" s="158"/>
      <c r="E606" s="6"/>
    </row>
    <row r="607" spans="1:5" ht="13.5" thickBot="1">
      <c r="A607" s="20" t="s">
        <v>350</v>
      </c>
      <c r="B607" s="254">
        <f>B605+B604+B603+B602</f>
        <v>7000</v>
      </c>
      <c r="C607" s="254">
        <f>C605+C604+C603+C602</f>
        <v>21286</v>
      </c>
      <c r="D607" s="254">
        <f>D605+D604+D603+D602</f>
        <v>16288</v>
      </c>
      <c r="E607" s="375">
        <f>D607/C607</f>
        <v>0.7651977825800996</v>
      </c>
    </row>
    <row r="608" spans="1:5" ht="12.75">
      <c r="A608" s="11"/>
      <c r="B608" s="142"/>
      <c r="C608" s="83"/>
      <c r="D608" s="76"/>
      <c r="E608" s="5"/>
    </row>
    <row r="609" spans="1:5" ht="12.75">
      <c r="A609" s="17" t="s">
        <v>351</v>
      </c>
      <c r="B609" s="145"/>
      <c r="C609" s="75"/>
      <c r="D609" s="80"/>
      <c r="E609" s="15"/>
    </row>
    <row r="610" spans="1:5" ht="12.75">
      <c r="A610" s="26" t="s">
        <v>330</v>
      </c>
      <c r="B610" s="144">
        <f aca="true" t="shared" si="17" ref="B610:D611">B557+B504</f>
        <v>0</v>
      </c>
      <c r="C610" s="143">
        <f t="shared" si="17"/>
        <v>0</v>
      </c>
      <c r="D610" s="144">
        <f t="shared" si="17"/>
        <v>0</v>
      </c>
      <c r="E610" s="371">
        <v>0</v>
      </c>
    </row>
    <row r="611" spans="1:5" ht="13.5" thickBot="1">
      <c r="A611" s="40" t="s">
        <v>331</v>
      </c>
      <c r="B611" s="144">
        <f t="shared" si="17"/>
        <v>0</v>
      </c>
      <c r="C611" s="143">
        <f t="shared" si="17"/>
        <v>0</v>
      </c>
      <c r="D611" s="144">
        <f t="shared" si="17"/>
        <v>0</v>
      </c>
      <c r="E611" s="372">
        <v>0</v>
      </c>
    </row>
    <row r="612" spans="1:5" ht="13.5" thickBot="1">
      <c r="A612" s="27" t="s">
        <v>352</v>
      </c>
      <c r="B612" s="536">
        <f>SUM(B610:B611)</f>
        <v>0</v>
      </c>
      <c r="C612" s="536">
        <f>SUM(C610:C611)</f>
        <v>0</v>
      </c>
      <c r="D612" s="536">
        <f>SUM(D610:D611)</f>
        <v>0</v>
      </c>
      <c r="E612" s="375">
        <v>0</v>
      </c>
    </row>
    <row r="613" spans="1:5" ht="12.75">
      <c r="A613" s="33"/>
      <c r="B613" s="144"/>
      <c r="C613" s="83"/>
      <c r="D613" s="76"/>
      <c r="E613" s="5"/>
    </row>
    <row r="614" spans="1:5" ht="12.75">
      <c r="A614" s="286" t="s">
        <v>353</v>
      </c>
      <c r="B614" s="144"/>
      <c r="C614" s="75"/>
      <c r="D614" s="80"/>
      <c r="E614" s="15"/>
    </row>
    <row r="615" spans="1:5" ht="12.75">
      <c r="A615" s="26" t="s">
        <v>330</v>
      </c>
      <c r="B615" s="144">
        <f aca="true" t="shared" si="18" ref="B615:D616">B562+B509</f>
        <v>0</v>
      </c>
      <c r="C615" s="143">
        <f t="shared" si="18"/>
        <v>0</v>
      </c>
      <c r="D615" s="144">
        <f t="shared" si="18"/>
        <v>0</v>
      </c>
      <c r="E615" s="371">
        <v>0</v>
      </c>
    </row>
    <row r="616" spans="1:5" ht="13.5" thickBot="1">
      <c r="A616" s="41" t="s">
        <v>331</v>
      </c>
      <c r="B616" s="144">
        <f t="shared" si="18"/>
        <v>0</v>
      </c>
      <c r="C616" s="143">
        <f t="shared" si="18"/>
        <v>0</v>
      </c>
      <c r="D616" s="144">
        <f t="shared" si="18"/>
        <v>0</v>
      </c>
      <c r="E616" s="372">
        <v>0</v>
      </c>
    </row>
    <row r="617" spans="1:5" ht="13.5" thickBot="1">
      <c r="A617" s="27" t="s">
        <v>354</v>
      </c>
      <c r="B617" s="536">
        <f>SUM(B615:B616)</f>
        <v>0</v>
      </c>
      <c r="C617" s="536">
        <f>SUM(C615:C616)</f>
        <v>0</v>
      </c>
      <c r="D617" s="536">
        <f>SUM(D615:D616)</f>
        <v>0</v>
      </c>
      <c r="E617" s="375">
        <v>0</v>
      </c>
    </row>
    <row r="618" spans="1:5" ht="12.75">
      <c r="A618" s="33"/>
      <c r="B618" s="144"/>
      <c r="C618" s="83"/>
      <c r="D618" s="76"/>
      <c r="E618" s="5"/>
    </row>
    <row r="619" spans="1:5" ht="12.75">
      <c r="A619" s="17" t="s">
        <v>332</v>
      </c>
      <c r="B619" s="144"/>
      <c r="C619" s="75"/>
      <c r="D619" s="80"/>
      <c r="E619" s="15"/>
    </row>
    <row r="620" spans="1:5" ht="12.75">
      <c r="A620" s="36" t="s">
        <v>355</v>
      </c>
      <c r="B620" s="144">
        <f aca="true" t="shared" si="19" ref="B620:D621">B567+B514</f>
        <v>0</v>
      </c>
      <c r="C620" s="143">
        <f t="shared" si="19"/>
        <v>0</v>
      </c>
      <c r="D620" s="144">
        <f t="shared" si="19"/>
        <v>0</v>
      </c>
      <c r="E620" s="371">
        <v>0</v>
      </c>
    </row>
    <row r="621" spans="1:5" ht="13.5" thickBot="1">
      <c r="A621" s="42" t="s">
        <v>356</v>
      </c>
      <c r="B621" s="144">
        <f t="shared" si="19"/>
        <v>0</v>
      </c>
      <c r="C621" s="143">
        <f t="shared" si="19"/>
        <v>0</v>
      </c>
      <c r="D621" s="144">
        <f t="shared" si="19"/>
        <v>0</v>
      </c>
      <c r="E621" s="372">
        <v>0</v>
      </c>
    </row>
    <row r="622" spans="1:5" ht="13.5" thickBot="1">
      <c r="A622" s="11" t="s">
        <v>357</v>
      </c>
      <c r="B622" s="536">
        <f>SUM(B620:B621)</f>
        <v>0</v>
      </c>
      <c r="C622" s="536">
        <f>SUM(C620:C621)</f>
        <v>0</v>
      </c>
      <c r="D622" s="536">
        <f>SUM(D620:D621)</f>
        <v>0</v>
      </c>
      <c r="E622" s="375">
        <v>0</v>
      </c>
    </row>
    <row r="623" spans="1:5" ht="12.75">
      <c r="A623" s="11"/>
      <c r="B623" s="144"/>
      <c r="C623" s="82"/>
      <c r="D623" s="79"/>
      <c r="E623" s="5"/>
    </row>
    <row r="624" spans="1:5" ht="12.75">
      <c r="A624" s="17" t="s">
        <v>336</v>
      </c>
      <c r="B624" s="144"/>
      <c r="C624" s="75"/>
      <c r="D624" s="80"/>
      <c r="E624" s="15"/>
    </row>
    <row r="625" spans="1:5" ht="12.75">
      <c r="A625" s="36" t="s">
        <v>337</v>
      </c>
      <c r="B625" s="144">
        <f aca="true" t="shared" si="20" ref="B625:D626">B572+B519</f>
        <v>0</v>
      </c>
      <c r="C625" s="143">
        <f t="shared" si="20"/>
        <v>0</v>
      </c>
      <c r="D625" s="144">
        <f t="shared" si="20"/>
        <v>0</v>
      </c>
      <c r="E625" s="371">
        <v>0</v>
      </c>
    </row>
    <row r="626" spans="1:5" ht="13.5" thickBot="1">
      <c r="A626" s="14" t="s">
        <v>338</v>
      </c>
      <c r="B626" s="144">
        <f t="shared" si="20"/>
        <v>0</v>
      </c>
      <c r="C626" s="143">
        <f t="shared" si="20"/>
        <v>0</v>
      </c>
      <c r="D626" s="144">
        <f t="shared" si="20"/>
        <v>0</v>
      </c>
      <c r="E626" s="372">
        <v>0</v>
      </c>
    </row>
    <row r="627" spans="1:5" ht="13.5" thickBot="1">
      <c r="A627" s="20" t="s">
        <v>339</v>
      </c>
      <c r="B627" s="536">
        <f>SUM(B625:B626)</f>
        <v>0</v>
      </c>
      <c r="C627" s="536">
        <f>SUM(C625:C626)</f>
        <v>0</v>
      </c>
      <c r="D627" s="536">
        <f>SUM(D625:D626)</f>
        <v>0</v>
      </c>
      <c r="E627" s="375">
        <v>0</v>
      </c>
    </row>
    <row r="628" spans="1:5" ht="13.5" thickBot="1">
      <c r="A628" s="20"/>
      <c r="B628" s="142"/>
      <c r="C628" s="77"/>
      <c r="D628" s="79"/>
      <c r="E628" s="18"/>
    </row>
    <row r="629" spans="1:5" ht="13.5" thickBot="1">
      <c r="A629" s="287" t="s">
        <v>340</v>
      </c>
      <c r="B629" s="536">
        <f>B627+B622+B617+B612+B607+B599</f>
        <v>1763562</v>
      </c>
      <c r="C629" s="536">
        <f>C627+C622+C617+C612+C607+C599</f>
        <v>1911375</v>
      </c>
      <c r="D629" s="536">
        <f>D627+D622+D617+D612+D607+D599</f>
        <v>1826299</v>
      </c>
      <c r="E629" s="373">
        <f>D629/C629</f>
        <v>0.9554896344254791</v>
      </c>
    </row>
    <row r="630" spans="1:5" ht="13.5" thickBot="1">
      <c r="A630" s="60"/>
      <c r="B630" s="142"/>
      <c r="C630" s="77"/>
      <c r="D630" s="79"/>
      <c r="E630" s="18"/>
    </row>
    <row r="631" spans="1:5" ht="13.5" thickBot="1">
      <c r="A631" s="25" t="s">
        <v>341</v>
      </c>
      <c r="B631" s="536">
        <f>B578+B525</f>
        <v>0</v>
      </c>
      <c r="C631" s="536">
        <f>C578+C525</f>
        <v>0</v>
      </c>
      <c r="D631" s="536">
        <f>D578+D525</f>
        <v>0</v>
      </c>
      <c r="E631" s="373">
        <v>0</v>
      </c>
    </row>
    <row r="632" spans="1:5" ht="13.5" thickBot="1">
      <c r="A632" s="21"/>
      <c r="B632" s="142"/>
      <c r="C632" s="77"/>
      <c r="D632" s="79"/>
      <c r="E632" s="18"/>
    </row>
    <row r="633" spans="1:5" ht="13.5" thickBot="1">
      <c r="A633" s="288" t="s">
        <v>402</v>
      </c>
      <c r="B633" s="366">
        <f>B631+B629</f>
        <v>1763562</v>
      </c>
      <c r="C633" s="366">
        <f>C631+C629</f>
        <v>1911375</v>
      </c>
      <c r="D633" s="366">
        <f>D631+D629</f>
        <v>1826299</v>
      </c>
      <c r="E633" s="373">
        <f>D633/C633</f>
        <v>0.9554896344254791</v>
      </c>
    </row>
    <row r="1011" ht="16.5" customHeight="1"/>
    <row r="1064" ht="16.5" customHeight="1"/>
  </sheetData>
  <sheetProtection/>
  <mergeCells count="59">
    <mergeCell ref="A54:E54"/>
    <mergeCell ref="A3:E3"/>
    <mergeCell ref="A2:E2"/>
    <mergeCell ref="B6:E6"/>
    <mergeCell ref="A55:E55"/>
    <mergeCell ref="A56:E56"/>
    <mergeCell ref="A216:E216"/>
    <mergeCell ref="A213:E213"/>
    <mergeCell ref="A214:E214"/>
    <mergeCell ref="A215:E215"/>
    <mergeCell ref="B113:E113"/>
    <mergeCell ref="B166:E166"/>
    <mergeCell ref="A160:E160"/>
    <mergeCell ref="A162:E162"/>
    <mergeCell ref="A161:E161"/>
    <mergeCell ref="A163:E163"/>
    <mergeCell ref="A60:A61"/>
    <mergeCell ref="B60:E60"/>
    <mergeCell ref="A107:E107"/>
    <mergeCell ref="A108:E108"/>
    <mergeCell ref="A57:E57"/>
    <mergeCell ref="A109:E109"/>
    <mergeCell ref="A110:E110"/>
    <mergeCell ref="A267:E267"/>
    <mergeCell ref="A268:E268"/>
    <mergeCell ref="B270:E270"/>
    <mergeCell ref="A374:E374"/>
    <mergeCell ref="A426:E426"/>
    <mergeCell ref="A425:E425"/>
    <mergeCell ref="A318:E318"/>
    <mergeCell ref="A319:E319"/>
    <mergeCell ref="B376:E376"/>
    <mergeCell ref="A424:E424"/>
    <mergeCell ref="B218:E218"/>
    <mergeCell ref="A266:E266"/>
    <mergeCell ref="A265:E265"/>
    <mergeCell ref="A427:E427"/>
    <mergeCell ref="A320:E320"/>
    <mergeCell ref="A321:E321"/>
    <mergeCell ref="B323:E323"/>
    <mergeCell ref="A371:E371"/>
    <mergeCell ref="A372:E372"/>
    <mergeCell ref="A373:E373"/>
    <mergeCell ref="B588:E588"/>
    <mergeCell ref="B429:E429"/>
    <mergeCell ref="A477:E477"/>
    <mergeCell ref="A478:E478"/>
    <mergeCell ref="A479:E479"/>
    <mergeCell ref="A533:E533"/>
    <mergeCell ref="A584:E584"/>
    <mergeCell ref="A585:E585"/>
    <mergeCell ref="A480:E480"/>
    <mergeCell ref="A530:E530"/>
    <mergeCell ref="A583:E583"/>
    <mergeCell ref="A586:E586"/>
    <mergeCell ref="B482:E482"/>
    <mergeCell ref="A531:E531"/>
    <mergeCell ref="A532:E532"/>
    <mergeCell ref="B535:E53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92"/>
  <sheetViews>
    <sheetView zoomScalePageLayoutView="0" workbookViewId="0" topLeftCell="A1">
      <selection activeCell="A949" sqref="A1:I949"/>
    </sheetView>
  </sheetViews>
  <sheetFormatPr defaultColWidth="9.140625" defaultRowHeight="12.75"/>
  <cols>
    <col min="1" max="1" width="18.8515625" style="0" customWidth="1"/>
    <col min="2" max="2" width="8.421875" style="0" customWidth="1"/>
    <col min="4" max="4" width="9.00390625" style="0" customWidth="1"/>
    <col min="6" max="6" width="8.7109375" style="0" customWidth="1"/>
    <col min="7" max="7" width="8.421875" style="0" customWidth="1"/>
    <col min="8" max="8" width="8.28125" style="0" customWidth="1"/>
    <col min="9" max="9" width="7.7109375" style="0" customWidth="1"/>
  </cols>
  <sheetData>
    <row r="1" spans="1:9" ht="15">
      <c r="A1" s="2077"/>
      <c r="B1" s="2077"/>
      <c r="C1" s="2077"/>
      <c r="D1" s="2077"/>
      <c r="E1" s="2077"/>
      <c r="F1" s="170"/>
      <c r="G1" s="2065" t="s">
        <v>708</v>
      </c>
      <c r="H1" s="2065"/>
      <c r="I1" s="170"/>
    </row>
    <row r="2" spans="1:9" ht="15.75">
      <c r="A2" s="2096" t="s">
        <v>1388</v>
      </c>
      <c r="B2" s="2096"/>
      <c r="C2" s="2096"/>
      <c r="D2" s="2096"/>
      <c r="E2" s="2096"/>
      <c r="F2" s="2065"/>
      <c r="G2" s="2065"/>
      <c r="H2" s="2065"/>
      <c r="I2" s="2065"/>
    </row>
    <row r="3" spans="1:9" ht="13.5" customHeight="1">
      <c r="A3" s="2064" t="s">
        <v>369</v>
      </c>
      <c r="B3" s="2064"/>
      <c r="C3" s="2064"/>
      <c r="D3" s="2064"/>
      <c r="E3" s="2064"/>
      <c r="F3" s="2065"/>
      <c r="G3" s="2065"/>
      <c r="H3" s="2065"/>
      <c r="I3" s="2065"/>
    </row>
    <row r="4" spans="1:12" ht="13.5" customHeight="1" thickBot="1">
      <c r="A4" s="170"/>
      <c r="B4" s="170"/>
      <c r="C4" s="170"/>
      <c r="D4" s="170"/>
      <c r="E4" s="406"/>
      <c r="F4" s="170"/>
      <c r="G4" s="170"/>
      <c r="H4" s="406" t="s">
        <v>344</v>
      </c>
      <c r="I4" s="576"/>
      <c r="J4" s="270"/>
      <c r="K4" s="270"/>
      <c r="L4" s="270"/>
    </row>
    <row r="5" spans="1:12" ht="13.5" customHeight="1" thickBot="1">
      <c r="A5" s="2100" t="s">
        <v>405</v>
      </c>
      <c r="B5" s="2084" t="s">
        <v>934</v>
      </c>
      <c r="C5" s="2111"/>
      <c r="D5" s="2111"/>
      <c r="E5" s="2112"/>
      <c r="F5" s="2084" t="s">
        <v>1059</v>
      </c>
      <c r="G5" s="2067"/>
      <c r="H5" s="2067"/>
      <c r="I5" s="2068"/>
      <c r="J5" s="262"/>
      <c r="K5" s="262"/>
      <c r="L5" s="262"/>
    </row>
    <row r="6" spans="1:12" s="56" customFormat="1" ht="33.75" customHeight="1" thickBot="1">
      <c r="A6" s="2101"/>
      <c r="B6" s="577" t="s">
        <v>228</v>
      </c>
      <c r="C6" s="577" t="s">
        <v>229</v>
      </c>
      <c r="D6" s="578" t="s">
        <v>233</v>
      </c>
      <c r="E6" s="579" t="s">
        <v>803</v>
      </c>
      <c r="F6" s="577" t="s">
        <v>228</v>
      </c>
      <c r="G6" s="577" t="s">
        <v>229</v>
      </c>
      <c r="H6" s="578" t="s">
        <v>233</v>
      </c>
      <c r="I6" s="579" t="s">
        <v>199</v>
      </c>
      <c r="J6" s="211"/>
      <c r="K6" s="211"/>
      <c r="L6" s="211"/>
    </row>
    <row r="7" spans="1:12" ht="12.75">
      <c r="A7" s="580" t="s">
        <v>316</v>
      </c>
      <c r="B7" s="582"/>
      <c r="C7" s="583"/>
      <c r="D7" s="582"/>
      <c r="E7" s="583"/>
      <c r="F7" s="582"/>
      <c r="G7" s="583"/>
      <c r="H7" s="582"/>
      <c r="I7" s="582"/>
      <c r="J7" s="13"/>
      <c r="K7" s="13"/>
      <c r="L7" s="96"/>
    </row>
    <row r="8" spans="1:12" ht="14.25">
      <c r="A8" s="584" t="s">
        <v>317</v>
      </c>
      <c r="B8" s="127">
        <v>300</v>
      </c>
      <c r="C8" s="241">
        <v>0</v>
      </c>
      <c r="D8" s="125">
        <v>0</v>
      </c>
      <c r="E8" s="586">
        <v>0</v>
      </c>
      <c r="F8" s="125">
        <v>0</v>
      </c>
      <c r="G8" s="125">
        <v>0</v>
      </c>
      <c r="H8" s="125">
        <v>0</v>
      </c>
      <c r="I8" s="494">
        <v>0</v>
      </c>
      <c r="J8" s="94"/>
      <c r="K8" s="94"/>
      <c r="L8" s="94"/>
    </row>
    <row r="9" spans="1:12" ht="15.75">
      <c r="A9" s="707" t="s">
        <v>318</v>
      </c>
      <c r="B9" s="127">
        <v>86</v>
      </c>
      <c r="C9" s="127">
        <v>0</v>
      </c>
      <c r="D9" s="125">
        <v>0</v>
      </c>
      <c r="E9" s="586">
        <v>0</v>
      </c>
      <c r="F9" s="125">
        <v>0</v>
      </c>
      <c r="G9" s="125">
        <v>0</v>
      </c>
      <c r="H9" s="125">
        <v>0</v>
      </c>
      <c r="I9" s="494">
        <v>0</v>
      </c>
      <c r="J9" s="270"/>
      <c r="K9" s="270"/>
      <c r="L9" s="270"/>
    </row>
    <row r="10" spans="1:12" ht="15.75">
      <c r="A10" s="584" t="s">
        <v>319</v>
      </c>
      <c r="B10" s="127">
        <v>21623</v>
      </c>
      <c r="C10" s="127">
        <v>21216</v>
      </c>
      <c r="D10" s="127">
        <v>2976</v>
      </c>
      <c r="E10" s="586">
        <f>D10/C10</f>
        <v>0.14027149321266968</v>
      </c>
      <c r="F10" s="125">
        <v>0</v>
      </c>
      <c r="G10" s="241">
        <v>577</v>
      </c>
      <c r="H10" s="125">
        <v>567</v>
      </c>
      <c r="I10" s="494">
        <f>H10/G10</f>
        <v>0.9826689774696707</v>
      </c>
      <c r="J10" s="262"/>
      <c r="K10" s="262"/>
      <c r="L10" s="262"/>
    </row>
    <row r="11" spans="1:12" ht="15.75">
      <c r="A11" s="585" t="s">
        <v>958</v>
      </c>
      <c r="B11" s="127">
        <v>-2597</v>
      </c>
      <c r="C11" s="127">
        <v>-3241</v>
      </c>
      <c r="D11" s="127">
        <v>-2975</v>
      </c>
      <c r="E11" s="586">
        <f>D11/C11</f>
        <v>0.91792656587473</v>
      </c>
      <c r="F11" s="125">
        <v>0</v>
      </c>
      <c r="G11" s="241">
        <v>0</v>
      </c>
      <c r="H11" s="125">
        <v>0</v>
      </c>
      <c r="I11" s="494">
        <v>0</v>
      </c>
      <c r="J11" s="262"/>
      <c r="K11" s="262"/>
      <c r="L11" s="262"/>
    </row>
    <row r="12" spans="1:12" ht="12.75">
      <c r="A12" s="707" t="s">
        <v>320</v>
      </c>
      <c r="B12" s="127">
        <v>0</v>
      </c>
      <c r="C12" s="127">
        <v>0</v>
      </c>
      <c r="D12" s="127">
        <v>0</v>
      </c>
      <c r="E12" s="586">
        <v>0</v>
      </c>
      <c r="F12" s="125">
        <v>0</v>
      </c>
      <c r="G12" s="125">
        <v>0</v>
      </c>
      <c r="H12" s="125">
        <v>0</v>
      </c>
      <c r="I12" s="494">
        <v>0</v>
      </c>
      <c r="J12" s="62"/>
      <c r="K12" s="62"/>
      <c r="L12" s="62"/>
    </row>
    <row r="13" spans="1:12" ht="12.75">
      <c r="A13" s="708" t="s">
        <v>321</v>
      </c>
      <c r="B13" s="127">
        <v>0</v>
      </c>
      <c r="C13" s="127">
        <v>0</v>
      </c>
      <c r="D13" s="127">
        <v>0</v>
      </c>
      <c r="E13" s="586">
        <v>0</v>
      </c>
      <c r="F13" s="125">
        <v>0</v>
      </c>
      <c r="G13" s="125">
        <v>0</v>
      </c>
      <c r="H13" s="125">
        <v>0</v>
      </c>
      <c r="I13" s="494">
        <v>0</v>
      </c>
      <c r="L13" s="10"/>
    </row>
    <row r="14" spans="1:9" s="116" customFormat="1" ht="13.5" thickBot="1">
      <c r="A14" s="709" t="s">
        <v>959</v>
      </c>
      <c r="B14" s="127">
        <v>0</v>
      </c>
      <c r="C14" s="127">
        <v>0</v>
      </c>
      <c r="D14" s="127">
        <v>0</v>
      </c>
      <c r="E14" s="586">
        <v>0</v>
      </c>
      <c r="F14" s="125">
        <v>0</v>
      </c>
      <c r="G14" s="125">
        <v>0</v>
      </c>
      <c r="H14" s="125">
        <v>0</v>
      </c>
      <c r="I14" s="494">
        <v>0</v>
      </c>
    </row>
    <row r="15" spans="1:9" ht="13.5" thickBot="1">
      <c r="A15" s="710" t="s">
        <v>370</v>
      </c>
      <c r="B15" s="445">
        <f>B8+B9+B10+B13+B12+B11</f>
        <v>19412</v>
      </c>
      <c r="C15" s="445">
        <f>C8+C9+C10+C13+C12+C11</f>
        <v>17975</v>
      </c>
      <c r="D15" s="445">
        <f>D8+D9+D10+D13+D12+D11</f>
        <v>1</v>
      </c>
      <c r="E15" s="506">
        <f>D15/C15</f>
        <v>5.5632823365785815E-05</v>
      </c>
      <c r="F15" s="445">
        <f>F8+F9+F10+F13+F12+F11</f>
        <v>0</v>
      </c>
      <c r="G15" s="445">
        <f>G8+G9+G10+G13+G12+G11</f>
        <v>577</v>
      </c>
      <c r="H15" s="445">
        <f>H8+H9+H10+H13+H12+H11</f>
        <v>567</v>
      </c>
      <c r="I15" s="640">
        <v>0</v>
      </c>
    </row>
    <row r="16" spans="1:9" ht="9.75" customHeight="1">
      <c r="A16" s="590"/>
      <c r="B16" s="592"/>
      <c r="C16" s="457"/>
      <c r="D16" s="592"/>
      <c r="E16" s="515"/>
      <c r="F16" s="593"/>
      <c r="G16" s="457"/>
      <c r="H16" s="592"/>
      <c r="I16" s="489"/>
    </row>
    <row r="17" spans="1:9" ht="12.75">
      <c r="A17" s="711" t="s">
        <v>324</v>
      </c>
      <c r="B17" s="127"/>
      <c r="C17" s="497"/>
      <c r="D17" s="127"/>
      <c r="E17" s="594"/>
      <c r="F17" s="127"/>
      <c r="G17" s="497"/>
      <c r="H17" s="127"/>
      <c r="I17" s="488"/>
    </row>
    <row r="18" spans="1:9" ht="12.75">
      <c r="A18" s="584" t="s">
        <v>325</v>
      </c>
      <c r="B18" s="127">
        <f>'4.sz. melléklet'!B94</f>
        <v>88620</v>
      </c>
      <c r="C18" s="127">
        <f>'4.sz. melléklet'!C94</f>
        <v>160090</v>
      </c>
      <c r="D18" s="127">
        <f>'4.sz. melléklet'!D94</f>
        <v>160087</v>
      </c>
      <c r="E18" s="594">
        <f>D18/C18</f>
        <v>0.9999812605409457</v>
      </c>
      <c r="F18" s="127">
        <v>0</v>
      </c>
      <c r="G18" s="127">
        <f>'4.sz. melléklet'!C103</f>
        <v>12565</v>
      </c>
      <c r="H18" s="127">
        <f>'4.sz. melléklet'!D103</f>
        <v>8404</v>
      </c>
      <c r="I18" s="488">
        <v>0</v>
      </c>
    </row>
    <row r="19" spans="1:9" ht="12.75">
      <c r="A19" s="712" t="s">
        <v>326</v>
      </c>
      <c r="B19" s="127">
        <v>0</v>
      </c>
      <c r="C19" s="127">
        <f>'3.sz. melléklet'!C52</f>
        <v>3021</v>
      </c>
      <c r="D19" s="127">
        <f>'3.sz. melléklet'!D52</f>
        <v>3020</v>
      </c>
      <c r="E19" s="594">
        <v>0</v>
      </c>
      <c r="F19" s="125">
        <f>'3.sz. melléklet'!B37</f>
        <v>32733</v>
      </c>
      <c r="G19" s="125">
        <f>'3.sz. melléklet'!C37</f>
        <v>17821</v>
      </c>
      <c r="H19" s="125">
        <f>'3.sz. melléklet'!D37</f>
        <v>17821</v>
      </c>
      <c r="I19" s="494">
        <f>H19/G19</f>
        <v>1</v>
      </c>
    </row>
    <row r="20" spans="1:9" s="116" customFormat="1" ht="12.75">
      <c r="A20" s="584" t="s">
        <v>327</v>
      </c>
      <c r="B20" s="127">
        <v>0</v>
      </c>
      <c r="C20" s="127">
        <v>0</v>
      </c>
      <c r="D20" s="127">
        <v>0</v>
      </c>
      <c r="E20" s="586">
        <v>0</v>
      </c>
      <c r="F20" s="127">
        <v>0</v>
      </c>
      <c r="G20" s="241">
        <v>0</v>
      </c>
      <c r="H20" s="125">
        <v>0</v>
      </c>
      <c r="I20" s="494">
        <v>0</v>
      </c>
    </row>
    <row r="21" spans="1:9" s="116" customFormat="1" ht="13.5" thickBot="1">
      <c r="A21" s="595" t="s">
        <v>328</v>
      </c>
      <c r="B21" s="127">
        <f>-B11</f>
        <v>2597</v>
      </c>
      <c r="C21" s="127">
        <f>-C11</f>
        <v>3241</v>
      </c>
      <c r="D21" s="127">
        <f>-D11</f>
        <v>2975</v>
      </c>
      <c r="E21" s="586">
        <f>D21/C21</f>
        <v>0.91792656587473</v>
      </c>
      <c r="F21" s="127">
        <f>-F11</f>
        <v>0</v>
      </c>
      <c r="G21" s="241">
        <v>0</v>
      </c>
      <c r="H21" s="125">
        <v>0</v>
      </c>
      <c r="I21" s="494">
        <v>0</v>
      </c>
    </row>
    <row r="22" spans="1:9" ht="13.5" thickBot="1">
      <c r="A22" s="710" t="s">
        <v>350</v>
      </c>
      <c r="B22" s="445">
        <f>B18+B19+B20+B21</f>
        <v>91217</v>
      </c>
      <c r="C22" s="588">
        <f>C18+C19+C20+C21</f>
        <v>166352</v>
      </c>
      <c r="D22" s="445">
        <f>D18+D19+D20+D21</f>
        <v>166082</v>
      </c>
      <c r="E22" s="589">
        <f>D22/C22</f>
        <v>0.9983769356545157</v>
      </c>
      <c r="F22" s="445">
        <f>F18+F19+F20+F21</f>
        <v>32733</v>
      </c>
      <c r="G22" s="588">
        <f>G18+G19+G20+G21</f>
        <v>30386</v>
      </c>
      <c r="H22" s="445">
        <f>H18+H19+H20+H21</f>
        <v>26225</v>
      </c>
      <c r="I22" s="652">
        <f>H22/G22</f>
        <v>0.8630619364180873</v>
      </c>
    </row>
    <row r="23" spans="1:9" ht="9.75" customHeight="1">
      <c r="A23" s="590"/>
      <c r="B23" s="124"/>
      <c r="C23" s="514"/>
      <c r="D23" s="124"/>
      <c r="E23" s="515"/>
      <c r="F23" s="124"/>
      <c r="G23" s="514"/>
      <c r="H23" s="124"/>
      <c r="I23" s="489"/>
    </row>
    <row r="24" spans="1:9" ht="12.75">
      <c r="A24" s="711" t="s">
        <v>329</v>
      </c>
      <c r="B24" s="124"/>
      <c r="C24" s="497"/>
      <c r="D24" s="127"/>
      <c r="E24" s="594"/>
      <c r="F24" s="127"/>
      <c r="G24" s="497"/>
      <c r="H24" s="127"/>
      <c r="I24" s="488"/>
    </row>
    <row r="25" spans="1:9" ht="12.75">
      <c r="A25" s="596" t="s">
        <v>330</v>
      </c>
      <c r="B25" s="125">
        <v>0</v>
      </c>
      <c r="C25" s="125">
        <v>0</v>
      </c>
      <c r="D25" s="125">
        <v>0</v>
      </c>
      <c r="E25" s="594">
        <v>0</v>
      </c>
      <c r="F25" s="125">
        <v>0</v>
      </c>
      <c r="G25" s="125">
        <v>0</v>
      </c>
      <c r="H25" s="125">
        <v>0</v>
      </c>
      <c r="I25" s="488">
        <v>0</v>
      </c>
    </row>
    <row r="26" spans="1:9" ht="13.5" thickBot="1">
      <c r="A26" s="597" t="s">
        <v>331</v>
      </c>
      <c r="B26" s="124">
        <v>0</v>
      </c>
      <c r="C26" s="124">
        <v>0</v>
      </c>
      <c r="D26" s="124">
        <v>0</v>
      </c>
      <c r="E26" s="599">
        <v>0</v>
      </c>
      <c r="F26" s="124">
        <v>0</v>
      </c>
      <c r="G26" s="124">
        <v>0</v>
      </c>
      <c r="H26" s="124">
        <v>0</v>
      </c>
      <c r="I26" s="516">
        <v>0</v>
      </c>
    </row>
    <row r="27" spans="1:9" ht="13.5" thickBot="1">
      <c r="A27" s="600" t="s">
        <v>266</v>
      </c>
      <c r="B27" s="445">
        <f>B25+B26</f>
        <v>0</v>
      </c>
      <c r="C27" s="588">
        <f>C25+C26</f>
        <v>0</v>
      </c>
      <c r="D27" s="445">
        <f>D25+D26</f>
        <v>0</v>
      </c>
      <c r="E27" s="589">
        <v>0</v>
      </c>
      <c r="F27" s="445">
        <f>F25+F26</f>
        <v>0</v>
      </c>
      <c r="G27" s="588">
        <f>G25+G26</f>
        <v>0</v>
      </c>
      <c r="H27" s="445">
        <f>H25+H26</f>
        <v>0</v>
      </c>
      <c r="I27" s="506">
        <v>0</v>
      </c>
    </row>
    <row r="28" spans="1:9" ht="9.75" customHeight="1">
      <c r="A28" s="590"/>
      <c r="B28" s="124"/>
      <c r="C28" s="514"/>
      <c r="D28" s="124"/>
      <c r="E28" s="515"/>
      <c r="F28" s="124"/>
      <c r="G28" s="514"/>
      <c r="H28" s="124"/>
      <c r="I28" s="489"/>
    </row>
    <row r="29" spans="1:9" ht="12.75">
      <c r="A29" s="601" t="s">
        <v>353</v>
      </c>
      <c r="B29" s="127"/>
      <c r="C29" s="497"/>
      <c r="D29" s="127"/>
      <c r="E29" s="594"/>
      <c r="F29" s="127"/>
      <c r="G29" s="497"/>
      <c r="H29" s="127"/>
      <c r="I29" s="488"/>
    </row>
    <row r="30" spans="1:9" ht="12.75">
      <c r="A30" s="602" t="s">
        <v>330</v>
      </c>
      <c r="B30" s="125">
        <v>0</v>
      </c>
      <c r="C30" s="125">
        <v>0</v>
      </c>
      <c r="D30" s="125">
        <v>0</v>
      </c>
      <c r="E30" s="594">
        <v>0</v>
      </c>
      <c r="F30" s="125">
        <v>0</v>
      </c>
      <c r="G30" s="125">
        <v>0</v>
      </c>
      <c r="H30" s="125">
        <v>0</v>
      </c>
      <c r="I30" s="488">
        <v>0</v>
      </c>
    </row>
    <row r="31" spans="1:9" ht="13.5" thickBot="1">
      <c r="A31" s="597" t="s">
        <v>331</v>
      </c>
      <c r="B31" s="124">
        <v>0</v>
      </c>
      <c r="C31" s="124">
        <v>0</v>
      </c>
      <c r="D31" s="124">
        <v>0</v>
      </c>
      <c r="E31" s="599">
        <v>0</v>
      </c>
      <c r="F31" s="124">
        <v>0</v>
      </c>
      <c r="G31" s="124">
        <v>0</v>
      </c>
      <c r="H31" s="124">
        <v>0</v>
      </c>
      <c r="I31" s="516">
        <v>0</v>
      </c>
    </row>
    <row r="32" spans="1:9" ht="13.5" thickBot="1">
      <c r="A32" s="600" t="s">
        <v>267</v>
      </c>
      <c r="B32" s="445">
        <f>B30+B31</f>
        <v>0</v>
      </c>
      <c r="C32" s="588">
        <f>C30+C31</f>
        <v>0</v>
      </c>
      <c r="D32" s="445">
        <f>D30+D31</f>
        <v>0</v>
      </c>
      <c r="E32" s="589">
        <v>0</v>
      </c>
      <c r="F32" s="445">
        <f>F30+F31</f>
        <v>0</v>
      </c>
      <c r="G32" s="588">
        <f>G30+G31</f>
        <v>0</v>
      </c>
      <c r="H32" s="445">
        <f>H30+H31</f>
        <v>0</v>
      </c>
      <c r="I32" s="506">
        <v>0</v>
      </c>
    </row>
    <row r="33" spans="1:9" ht="9.75" customHeight="1">
      <c r="A33" s="590"/>
      <c r="B33" s="124"/>
      <c r="C33" s="514"/>
      <c r="D33" s="124"/>
      <c r="E33" s="515"/>
      <c r="F33" s="455"/>
      <c r="G33" s="514"/>
      <c r="H33" s="124"/>
      <c r="I33" s="489"/>
    </row>
    <row r="34" spans="1:9" ht="12.75">
      <c r="A34" s="711" t="s">
        <v>332</v>
      </c>
      <c r="B34" s="127"/>
      <c r="C34" s="497"/>
      <c r="D34" s="127"/>
      <c r="E34" s="594"/>
      <c r="F34" s="127"/>
      <c r="G34" s="497"/>
      <c r="H34" s="127"/>
      <c r="I34" s="488"/>
    </row>
    <row r="35" spans="1:9" ht="12.75">
      <c r="A35" s="603" t="s">
        <v>355</v>
      </c>
      <c r="B35" s="125">
        <v>0</v>
      </c>
      <c r="C35" s="125">
        <v>0</v>
      </c>
      <c r="D35" s="125">
        <v>0</v>
      </c>
      <c r="E35" s="594">
        <v>0</v>
      </c>
      <c r="F35" s="125">
        <v>0</v>
      </c>
      <c r="G35" s="125">
        <v>0</v>
      </c>
      <c r="H35" s="125">
        <v>0</v>
      </c>
      <c r="I35" s="488">
        <v>0</v>
      </c>
    </row>
    <row r="36" spans="1:9" ht="13.5" thickBot="1">
      <c r="A36" s="604" t="s">
        <v>371</v>
      </c>
      <c r="B36" s="124">
        <v>0</v>
      </c>
      <c r="C36" s="124">
        <v>0</v>
      </c>
      <c r="D36" s="124">
        <v>0</v>
      </c>
      <c r="E36" s="599">
        <v>0</v>
      </c>
      <c r="F36" s="124">
        <v>0</v>
      </c>
      <c r="G36" s="124">
        <v>0</v>
      </c>
      <c r="H36" s="124">
        <v>0</v>
      </c>
      <c r="I36" s="516">
        <v>0</v>
      </c>
    </row>
    <row r="37" spans="1:9" ht="13.5" thickBot="1">
      <c r="A37" s="600" t="s">
        <v>268</v>
      </c>
      <c r="B37" s="445">
        <f>B36+B35</f>
        <v>0</v>
      </c>
      <c r="C37" s="588">
        <f>C36+C35</f>
        <v>0</v>
      </c>
      <c r="D37" s="445">
        <f>D36+D35</f>
        <v>0</v>
      </c>
      <c r="E37" s="589">
        <v>0</v>
      </c>
      <c r="F37" s="445">
        <f>F36+F35</f>
        <v>0</v>
      </c>
      <c r="G37" s="588">
        <f>G36+G35</f>
        <v>0</v>
      </c>
      <c r="H37" s="445">
        <f>H36+H35</f>
        <v>0</v>
      </c>
      <c r="I37" s="506">
        <v>0</v>
      </c>
    </row>
    <row r="38" spans="1:9" ht="9.75" customHeight="1">
      <c r="A38" s="590"/>
      <c r="B38" s="455"/>
      <c r="C38" s="514"/>
      <c r="D38" s="124"/>
      <c r="E38" s="515"/>
      <c r="F38" s="455"/>
      <c r="G38" s="514"/>
      <c r="H38" s="124"/>
      <c r="I38" s="489"/>
    </row>
    <row r="39" spans="1:9" ht="12.75">
      <c r="A39" s="606" t="s">
        <v>336</v>
      </c>
      <c r="B39" s="127"/>
      <c r="C39" s="497"/>
      <c r="D39" s="127"/>
      <c r="E39" s="594"/>
      <c r="F39" s="127"/>
      <c r="G39" s="497"/>
      <c r="H39" s="127"/>
      <c r="I39" s="488"/>
    </row>
    <row r="40" spans="1:9" ht="12.75">
      <c r="A40" s="607" t="s">
        <v>372</v>
      </c>
      <c r="B40" s="125">
        <v>0</v>
      </c>
      <c r="C40" s="125">
        <v>0</v>
      </c>
      <c r="D40" s="125">
        <v>0</v>
      </c>
      <c r="E40" s="594">
        <v>0</v>
      </c>
      <c r="F40" s="125">
        <v>0</v>
      </c>
      <c r="G40" s="125">
        <v>0</v>
      </c>
      <c r="H40" s="125">
        <v>0</v>
      </c>
      <c r="I40" s="488">
        <v>0</v>
      </c>
    </row>
    <row r="41" spans="1:9" ht="13.5" thickBot="1">
      <c r="A41" s="607" t="s">
        <v>373</v>
      </c>
      <c r="B41" s="124">
        <v>0</v>
      </c>
      <c r="C41" s="124">
        <v>0</v>
      </c>
      <c r="D41" s="124">
        <v>0</v>
      </c>
      <c r="E41" s="599">
        <v>0</v>
      </c>
      <c r="F41" s="124">
        <v>0</v>
      </c>
      <c r="G41" s="124">
        <v>0</v>
      </c>
      <c r="H41" s="124">
        <v>0</v>
      </c>
      <c r="I41" s="516">
        <v>0</v>
      </c>
    </row>
    <row r="42" spans="1:10" ht="13.5" thickBot="1">
      <c r="A42" s="609" t="s">
        <v>269</v>
      </c>
      <c r="B42" s="445">
        <f>B41+B40</f>
        <v>0</v>
      </c>
      <c r="C42" s="588">
        <f aca="true" t="shared" si="0" ref="C42:H42">C41+C40</f>
        <v>0</v>
      </c>
      <c r="D42" s="445">
        <f t="shared" si="0"/>
        <v>0</v>
      </c>
      <c r="E42" s="589">
        <v>0</v>
      </c>
      <c r="F42" s="445">
        <f t="shared" si="0"/>
        <v>0</v>
      </c>
      <c r="G42" s="588">
        <f t="shared" si="0"/>
        <v>0</v>
      </c>
      <c r="H42" s="445">
        <f t="shared" si="0"/>
        <v>0</v>
      </c>
      <c r="I42" s="506">
        <v>0</v>
      </c>
      <c r="J42" s="299"/>
    </row>
    <row r="43" spans="1:9" ht="13.5" customHeight="1" thickBot="1">
      <c r="A43" s="590"/>
      <c r="B43" s="455"/>
      <c r="C43" s="514"/>
      <c r="D43" s="124"/>
      <c r="E43" s="515"/>
      <c r="F43" s="187"/>
      <c r="G43" s="514"/>
      <c r="H43" s="124"/>
      <c r="I43" s="489"/>
    </row>
    <row r="44" spans="1:9" ht="27.75" customHeight="1" thickBot="1">
      <c r="A44" s="713" t="s">
        <v>404</v>
      </c>
      <c r="B44" s="187">
        <f>B42+B37+B32+B27+B22+B15</f>
        <v>110629</v>
      </c>
      <c r="C44" s="610">
        <f aca="true" t="shared" si="1" ref="C44:H44">C42+C37+C32+C27+C22+C15</f>
        <v>184327</v>
      </c>
      <c r="D44" s="187">
        <f t="shared" si="1"/>
        <v>166083</v>
      </c>
      <c r="E44" s="589">
        <f>D44/C44</f>
        <v>0.9010237241424208</v>
      </c>
      <c r="F44" s="187">
        <f t="shared" si="1"/>
        <v>32733</v>
      </c>
      <c r="G44" s="610">
        <f t="shared" si="1"/>
        <v>30963</v>
      </c>
      <c r="H44" s="187">
        <f t="shared" si="1"/>
        <v>26792</v>
      </c>
      <c r="I44" s="506">
        <f>H44/G44</f>
        <v>0.8652908309918289</v>
      </c>
    </row>
    <row r="45" spans="1:9" ht="13.5" customHeight="1">
      <c r="A45" s="714"/>
      <c r="B45" s="611"/>
      <c r="C45" s="612"/>
      <c r="D45" s="124"/>
      <c r="E45" s="515"/>
      <c r="F45" s="611"/>
      <c r="G45" s="612"/>
      <c r="H45" s="124"/>
      <c r="I45" s="489"/>
    </row>
    <row r="46" spans="1:9" ht="12.75">
      <c r="A46" s="613" t="s">
        <v>412</v>
      </c>
      <c r="B46" s="614"/>
      <c r="C46" s="615"/>
      <c r="D46" s="127"/>
      <c r="E46" s="594"/>
      <c r="F46" s="614"/>
      <c r="G46" s="615"/>
      <c r="H46" s="127"/>
      <c r="I46" s="488"/>
    </row>
    <row r="47" spans="1:9" ht="12.75">
      <c r="A47" s="715" t="s">
        <v>270</v>
      </c>
      <c r="B47" s="125"/>
      <c r="C47" s="125">
        <v>0</v>
      </c>
      <c r="D47" s="125">
        <v>0</v>
      </c>
      <c r="E47" s="594">
        <v>0</v>
      </c>
      <c r="F47" s="125">
        <v>0</v>
      </c>
      <c r="G47" s="125">
        <v>0</v>
      </c>
      <c r="H47" s="125">
        <v>0</v>
      </c>
      <c r="I47" s="488">
        <v>0</v>
      </c>
    </row>
    <row r="48" spans="1:9" s="116" customFormat="1" ht="13.5" thickBot="1">
      <c r="A48" s="598" t="s">
        <v>272</v>
      </c>
      <c r="B48" s="124">
        <f>'12.sz. melléklet'!F11</f>
        <v>1875</v>
      </c>
      <c r="C48" s="124">
        <v>1875</v>
      </c>
      <c r="D48" s="124">
        <f>'16.sz. melléklet'!E13</f>
        <v>1875</v>
      </c>
      <c r="E48" s="599">
        <f>D48/C48</f>
        <v>1</v>
      </c>
      <c r="F48" s="124">
        <v>0</v>
      </c>
      <c r="G48" s="124">
        <v>0</v>
      </c>
      <c r="H48" s="124">
        <v>0</v>
      </c>
      <c r="I48" s="516">
        <v>0</v>
      </c>
    </row>
    <row r="49" spans="1:9" ht="13.5" thickBot="1">
      <c r="A49" s="710" t="s">
        <v>271</v>
      </c>
      <c r="B49" s="187">
        <f>SUM(B47:B48)</f>
        <v>1875</v>
      </c>
      <c r="C49" s="610">
        <f>SUM(C47:C48)</f>
        <v>1875</v>
      </c>
      <c r="D49" s="187">
        <f>SUM(D47:D48)</f>
        <v>1875</v>
      </c>
      <c r="E49" s="589">
        <f>D49/C49</f>
        <v>1</v>
      </c>
      <c r="F49" s="187">
        <f>SUM(F47:F48)</f>
        <v>0</v>
      </c>
      <c r="G49" s="610">
        <f>SUM(G47:G48)</f>
        <v>0</v>
      </c>
      <c r="H49" s="187">
        <f>SUM(H47:H48)</f>
        <v>0</v>
      </c>
      <c r="I49" s="506">
        <v>0</v>
      </c>
    </row>
    <row r="50" spans="1:9" s="116" customFormat="1" ht="15.75" customHeight="1" thickBot="1">
      <c r="A50" s="609"/>
      <c r="B50" s="159"/>
      <c r="C50" s="514"/>
      <c r="D50" s="124"/>
      <c r="E50" s="515"/>
      <c r="F50" s="187"/>
      <c r="G50" s="514"/>
      <c r="H50" s="124"/>
      <c r="I50" s="489"/>
    </row>
    <row r="51" spans="1:9" ht="13.5" thickBot="1">
      <c r="A51" s="716" t="s">
        <v>401</v>
      </c>
      <c r="B51" s="187">
        <f>B44+B49</f>
        <v>112504</v>
      </c>
      <c r="C51" s="610">
        <f>C44+C49</f>
        <v>186202</v>
      </c>
      <c r="D51" s="187">
        <f>D44+D49</f>
        <v>167958</v>
      </c>
      <c r="E51" s="589">
        <f>D51/C51</f>
        <v>0.9020203864620143</v>
      </c>
      <c r="F51" s="187">
        <f>F44+F49</f>
        <v>32733</v>
      </c>
      <c r="G51" s="610">
        <f>G44+G49</f>
        <v>30963</v>
      </c>
      <c r="H51" s="187">
        <f>H44+H49</f>
        <v>26792</v>
      </c>
      <c r="I51" s="640">
        <f>H51/G51</f>
        <v>0.8652908309918289</v>
      </c>
    </row>
    <row r="52" spans="1:9" s="13" customFormat="1" ht="12.75" customHeight="1">
      <c r="A52" s="616"/>
      <c r="B52" s="616"/>
      <c r="C52" s="616"/>
      <c r="D52" s="616"/>
      <c r="E52" s="616"/>
      <c r="F52" s="617"/>
      <c r="G52" s="2065" t="s">
        <v>708</v>
      </c>
      <c r="H52" s="2065"/>
      <c r="I52" s="617"/>
    </row>
    <row r="53" spans="1:9" s="13" customFormat="1" ht="12" customHeight="1">
      <c r="A53" s="2069">
        <v>2</v>
      </c>
      <c r="B53" s="2069"/>
      <c r="C53" s="2069"/>
      <c r="D53" s="2069"/>
      <c r="E53" s="2069"/>
      <c r="F53" s="2076"/>
      <c r="G53" s="2076"/>
      <c r="H53" s="2076"/>
      <c r="I53" s="2076"/>
    </row>
    <row r="54" spans="1:9" s="13" customFormat="1" ht="13.5" customHeight="1">
      <c r="A54" s="2096" t="s">
        <v>1389</v>
      </c>
      <c r="B54" s="2096"/>
      <c r="C54" s="2096"/>
      <c r="D54" s="2096"/>
      <c r="E54" s="2096"/>
      <c r="F54" s="2065"/>
      <c r="G54" s="2065"/>
      <c r="H54" s="2065"/>
      <c r="I54" s="2065"/>
    </row>
    <row r="55" spans="1:9" s="13" customFormat="1" ht="13.5" customHeight="1">
      <c r="A55" s="2064" t="s">
        <v>369</v>
      </c>
      <c r="B55" s="2064"/>
      <c r="C55" s="2064"/>
      <c r="D55" s="2064"/>
      <c r="E55" s="2064"/>
      <c r="F55" s="2065"/>
      <c r="G55" s="2065"/>
      <c r="H55" s="2065"/>
      <c r="I55" s="2065"/>
    </row>
    <row r="56" spans="1:9" s="13" customFormat="1" ht="12.75" customHeight="1" thickBot="1">
      <c r="A56" s="2108"/>
      <c r="B56" s="2108"/>
      <c r="C56" s="2108"/>
      <c r="D56" s="2108"/>
      <c r="E56" s="2108"/>
      <c r="F56" s="617"/>
      <c r="G56" s="2099" t="s">
        <v>344</v>
      </c>
      <c r="H56" s="2099"/>
      <c r="I56" s="575"/>
    </row>
    <row r="57" spans="1:9" s="13" customFormat="1" ht="13.5" thickBot="1">
      <c r="A57" s="2100" t="s">
        <v>405</v>
      </c>
      <c r="B57" s="2084" t="s">
        <v>1060</v>
      </c>
      <c r="C57" s="2111"/>
      <c r="D57" s="2111"/>
      <c r="E57" s="2112"/>
      <c r="F57" s="2084" t="s">
        <v>935</v>
      </c>
      <c r="G57" s="2067"/>
      <c r="H57" s="2067"/>
      <c r="I57" s="2068"/>
    </row>
    <row r="58" spans="1:9" s="13" customFormat="1" ht="31.5" customHeight="1" thickBot="1">
      <c r="A58" s="2101"/>
      <c r="B58" s="577" t="s">
        <v>228</v>
      </c>
      <c r="C58" s="577" t="s">
        <v>229</v>
      </c>
      <c r="D58" s="578" t="s">
        <v>233</v>
      </c>
      <c r="E58" s="579" t="s">
        <v>257</v>
      </c>
      <c r="F58" s="577" t="s">
        <v>228</v>
      </c>
      <c r="G58" s="577" t="s">
        <v>229</v>
      </c>
      <c r="H58" s="578" t="s">
        <v>233</v>
      </c>
      <c r="I58" s="579" t="s">
        <v>199</v>
      </c>
    </row>
    <row r="59" spans="1:9" s="13" customFormat="1" ht="12.75">
      <c r="A59" s="580" t="s">
        <v>316</v>
      </c>
      <c r="B59" s="171"/>
      <c r="C59" s="171"/>
      <c r="D59" s="582"/>
      <c r="E59" s="582"/>
      <c r="F59" s="618"/>
      <c r="G59" s="582"/>
      <c r="H59" s="618"/>
      <c r="I59" s="582"/>
    </row>
    <row r="60" spans="1:9" s="13" customFormat="1" ht="12.75">
      <c r="A60" s="584" t="s">
        <v>317</v>
      </c>
      <c r="B60" s="491">
        <v>0</v>
      </c>
      <c r="C60" s="491">
        <v>0</v>
      </c>
      <c r="D60" s="127">
        <v>0</v>
      </c>
      <c r="E60" s="494">
        <v>0</v>
      </c>
      <c r="F60" s="497">
        <v>0</v>
      </c>
      <c r="G60" s="127">
        <v>300</v>
      </c>
      <c r="H60" s="497">
        <v>0</v>
      </c>
      <c r="I60" s="494">
        <v>0</v>
      </c>
    </row>
    <row r="61" spans="1:9" s="13" customFormat="1" ht="12.75">
      <c r="A61" s="707" t="s">
        <v>318</v>
      </c>
      <c r="B61" s="491">
        <v>0</v>
      </c>
      <c r="C61" s="491">
        <v>0</v>
      </c>
      <c r="D61" s="127">
        <v>0</v>
      </c>
      <c r="E61" s="494">
        <v>0</v>
      </c>
      <c r="F61" s="497">
        <v>0</v>
      </c>
      <c r="G61" s="127">
        <v>86</v>
      </c>
      <c r="H61" s="497">
        <v>0</v>
      </c>
      <c r="I61" s="494">
        <v>0</v>
      </c>
    </row>
    <row r="62" spans="1:9" s="13" customFormat="1" ht="12.75">
      <c r="A62" s="584" t="s">
        <v>319</v>
      </c>
      <c r="B62" s="491">
        <v>33465</v>
      </c>
      <c r="C62" s="491">
        <v>33946</v>
      </c>
      <c r="D62" s="125">
        <v>24570</v>
      </c>
      <c r="E62" s="494">
        <f>D62/C62</f>
        <v>0.7237966181582514</v>
      </c>
      <c r="F62" s="497">
        <v>9100</v>
      </c>
      <c r="G62" s="125">
        <v>13063</v>
      </c>
      <c r="H62" s="241">
        <v>10108</v>
      </c>
      <c r="I62" s="494">
        <f>H62/G62</f>
        <v>0.7737885631172012</v>
      </c>
    </row>
    <row r="63" spans="1:9" s="13" customFormat="1" ht="12.75">
      <c r="A63" s="585" t="s">
        <v>960</v>
      </c>
      <c r="B63" s="491">
        <v>0</v>
      </c>
      <c r="C63" s="491">
        <v>0</v>
      </c>
      <c r="D63" s="127">
        <v>0</v>
      </c>
      <c r="E63" s="494">
        <v>0</v>
      </c>
      <c r="F63" s="497">
        <v>0</v>
      </c>
      <c r="G63" s="127">
        <v>0</v>
      </c>
      <c r="H63" s="497">
        <v>0</v>
      </c>
      <c r="I63" s="494">
        <v>0</v>
      </c>
    </row>
    <row r="64" spans="1:9" s="13" customFormat="1" ht="12.75">
      <c r="A64" s="707" t="s">
        <v>320</v>
      </c>
      <c r="B64" s="491">
        <v>0</v>
      </c>
      <c r="C64" s="491">
        <v>0</v>
      </c>
      <c r="D64" s="127">
        <v>0</v>
      </c>
      <c r="E64" s="494">
        <v>0</v>
      </c>
      <c r="F64" s="497">
        <v>0</v>
      </c>
      <c r="G64" s="127">
        <v>0</v>
      </c>
      <c r="H64" s="497">
        <v>0</v>
      </c>
      <c r="I64" s="494">
        <v>0</v>
      </c>
    </row>
    <row r="65" spans="1:9" s="13" customFormat="1" ht="12.75">
      <c r="A65" s="708" t="s">
        <v>321</v>
      </c>
      <c r="B65" s="491">
        <v>0</v>
      </c>
      <c r="C65" s="491">
        <v>0</v>
      </c>
      <c r="D65" s="127">
        <v>0</v>
      </c>
      <c r="E65" s="494">
        <v>0</v>
      </c>
      <c r="F65" s="497">
        <v>0</v>
      </c>
      <c r="G65" s="127">
        <v>0</v>
      </c>
      <c r="H65" s="497">
        <v>0</v>
      </c>
      <c r="I65" s="494">
        <v>0</v>
      </c>
    </row>
    <row r="66" spans="1:9" s="13" customFormat="1" ht="13.5" thickBot="1">
      <c r="A66" s="717" t="s">
        <v>959</v>
      </c>
      <c r="B66" s="493">
        <v>0</v>
      </c>
      <c r="C66" s="493">
        <v>0</v>
      </c>
      <c r="D66" s="450">
        <v>0</v>
      </c>
      <c r="E66" s="494">
        <v>0</v>
      </c>
      <c r="F66" s="490">
        <v>0</v>
      </c>
      <c r="G66" s="450">
        <v>0</v>
      </c>
      <c r="H66" s="490">
        <v>0</v>
      </c>
      <c r="I66" s="494">
        <v>0</v>
      </c>
    </row>
    <row r="67" spans="1:9" s="13" customFormat="1" ht="13.5" thickBot="1">
      <c r="A67" s="710" t="s">
        <v>370</v>
      </c>
      <c r="B67" s="505">
        <f>B60+B61+B62+B65+B64</f>
        <v>33465</v>
      </c>
      <c r="C67" s="445">
        <f>C60+C61+C62+C65+C64</f>
        <v>33946</v>
      </c>
      <c r="D67" s="588">
        <f>D60+D61+D62+D65+D64</f>
        <v>24570</v>
      </c>
      <c r="E67" s="506">
        <f>D67/C67</f>
        <v>0.7237966181582514</v>
      </c>
      <c r="F67" s="588">
        <f>F60+F61+F62+F65+F64</f>
        <v>9100</v>
      </c>
      <c r="G67" s="445">
        <f>G60+G61+G62+G65+G64</f>
        <v>13449</v>
      </c>
      <c r="H67" s="588">
        <f>H60+H61+H62+H65+H64</f>
        <v>10108</v>
      </c>
      <c r="I67" s="640">
        <f>H67/G67</f>
        <v>0.751580043125883</v>
      </c>
    </row>
    <row r="68" spans="1:9" s="13" customFormat="1" ht="12.75">
      <c r="A68" s="590"/>
      <c r="B68" s="619"/>
      <c r="C68" s="592"/>
      <c r="D68" s="457"/>
      <c r="E68" s="489"/>
      <c r="F68" s="457"/>
      <c r="G68" s="592"/>
      <c r="H68" s="457"/>
      <c r="I68" s="489"/>
    </row>
    <row r="69" spans="1:9" s="13" customFormat="1" ht="12.75">
      <c r="A69" s="711" t="s">
        <v>324</v>
      </c>
      <c r="B69" s="491"/>
      <c r="C69" s="127"/>
      <c r="D69" s="497"/>
      <c r="E69" s="488"/>
      <c r="F69" s="497"/>
      <c r="G69" s="127"/>
      <c r="H69" s="497"/>
      <c r="I69" s="488"/>
    </row>
    <row r="70" spans="1:9" s="13" customFormat="1" ht="12.75">
      <c r="A70" s="584" t="s">
        <v>325</v>
      </c>
      <c r="B70" s="491">
        <v>0</v>
      </c>
      <c r="C70" s="491">
        <v>0</v>
      </c>
      <c r="D70" s="491">
        <v>0</v>
      </c>
      <c r="E70" s="488">
        <v>0</v>
      </c>
      <c r="F70" s="491">
        <v>0</v>
      </c>
      <c r="G70" s="491">
        <v>0</v>
      </c>
      <c r="H70" s="491">
        <v>0</v>
      </c>
      <c r="I70" s="488">
        <v>0</v>
      </c>
    </row>
    <row r="71" spans="1:9" s="13" customFormat="1" ht="12.75">
      <c r="A71" s="712" t="s">
        <v>326</v>
      </c>
      <c r="B71" s="491">
        <v>0</v>
      </c>
      <c r="C71" s="491">
        <v>0</v>
      </c>
      <c r="D71" s="491">
        <v>0</v>
      </c>
      <c r="E71" s="494">
        <v>0</v>
      </c>
      <c r="F71" s="491">
        <v>0</v>
      </c>
      <c r="G71" s="491">
        <v>0</v>
      </c>
      <c r="H71" s="491">
        <v>0</v>
      </c>
      <c r="I71" s="494">
        <v>0</v>
      </c>
    </row>
    <row r="72" spans="1:9" s="13" customFormat="1" ht="12.75">
      <c r="A72" s="584" t="s">
        <v>327</v>
      </c>
      <c r="B72" s="491">
        <v>0</v>
      </c>
      <c r="C72" s="491">
        <v>0</v>
      </c>
      <c r="D72" s="491">
        <v>0</v>
      </c>
      <c r="E72" s="494">
        <v>0</v>
      </c>
      <c r="F72" s="491">
        <v>0</v>
      </c>
      <c r="G72" s="491">
        <v>0</v>
      </c>
      <c r="H72" s="491">
        <v>0</v>
      </c>
      <c r="I72" s="494">
        <v>0</v>
      </c>
    </row>
    <row r="73" spans="1:9" s="13" customFormat="1" ht="13.5" thickBot="1">
      <c r="A73" s="718" t="s">
        <v>328</v>
      </c>
      <c r="B73" s="620">
        <v>0</v>
      </c>
      <c r="C73" s="447"/>
      <c r="D73" s="490"/>
      <c r="E73" s="516"/>
      <c r="F73" s="241">
        <v>0</v>
      </c>
      <c r="G73" s="447"/>
      <c r="H73" s="490"/>
      <c r="I73" s="516"/>
    </row>
    <row r="74" spans="1:9" s="13" customFormat="1" ht="13.5" thickBot="1">
      <c r="A74" s="710" t="s">
        <v>350</v>
      </c>
      <c r="B74" s="505">
        <f>B70+B71+B72+B73</f>
        <v>0</v>
      </c>
      <c r="C74" s="445">
        <f>C70+C71+C72+C73</f>
        <v>0</v>
      </c>
      <c r="D74" s="588">
        <f>D70+D71+D72+D73</f>
        <v>0</v>
      </c>
      <c r="E74" s="506">
        <v>0</v>
      </c>
      <c r="F74" s="588">
        <f>F70+F71+F72+F73</f>
        <v>0</v>
      </c>
      <c r="G74" s="445">
        <f>G70+G71+G72+G73</f>
        <v>0</v>
      </c>
      <c r="H74" s="588">
        <f>H70+H71+H72+H73</f>
        <v>0</v>
      </c>
      <c r="I74" s="506">
        <v>0</v>
      </c>
    </row>
    <row r="75" spans="1:9" s="13" customFormat="1" ht="10.5" customHeight="1">
      <c r="A75" s="590"/>
      <c r="B75" s="621"/>
      <c r="C75" s="124"/>
      <c r="D75" s="514"/>
      <c r="E75" s="489"/>
      <c r="F75" s="514"/>
      <c r="G75" s="124"/>
      <c r="H75" s="514"/>
      <c r="I75" s="489"/>
    </row>
    <row r="76" spans="1:9" s="13" customFormat="1" ht="12.75">
      <c r="A76" s="711" t="s">
        <v>329</v>
      </c>
      <c r="B76" s="621"/>
      <c r="C76" s="127"/>
      <c r="D76" s="497"/>
      <c r="E76" s="488"/>
      <c r="F76" s="497"/>
      <c r="G76" s="127"/>
      <c r="H76" s="497"/>
      <c r="I76" s="488"/>
    </row>
    <row r="77" spans="1:9" s="13" customFormat="1" ht="12.75">
      <c r="A77" s="596" t="s">
        <v>330</v>
      </c>
      <c r="B77" s="125">
        <v>0</v>
      </c>
      <c r="C77" s="125">
        <v>0</v>
      </c>
      <c r="D77" s="125">
        <v>0</v>
      </c>
      <c r="E77" s="594">
        <v>0</v>
      </c>
      <c r="F77" s="125">
        <v>0</v>
      </c>
      <c r="G77" s="125">
        <v>0</v>
      </c>
      <c r="H77" s="125">
        <f>'1.e-f.sz.melléklet'!D81</f>
        <v>0</v>
      </c>
      <c r="I77" s="488">
        <v>0</v>
      </c>
    </row>
    <row r="78" spans="1:9" s="13" customFormat="1" ht="13.5" thickBot="1">
      <c r="A78" s="597" t="s">
        <v>331</v>
      </c>
      <c r="B78" s="124">
        <v>0</v>
      </c>
      <c r="C78" s="124">
        <v>0</v>
      </c>
      <c r="D78" s="124">
        <v>0</v>
      </c>
      <c r="E78" s="599">
        <v>0</v>
      </c>
      <c r="F78" s="124">
        <v>0</v>
      </c>
      <c r="G78" s="124">
        <v>0</v>
      </c>
      <c r="H78" s="124">
        <v>0</v>
      </c>
      <c r="I78" s="516">
        <v>0</v>
      </c>
    </row>
    <row r="79" spans="1:9" s="13" customFormat="1" ht="13.5" thickBot="1">
      <c r="A79" s="600" t="s">
        <v>266</v>
      </c>
      <c r="B79" s="505">
        <f>B77+B78</f>
        <v>0</v>
      </c>
      <c r="C79" s="445">
        <f>C77+C78</f>
        <v>0</v>
      </c>
      <c r="D79" s="588">
        <f>D77+D78</f>
        <v>0</v>
      </c>
      <c r="E79" s="506">
        <v>0</v>
      </c>
      <c r="F79" s="588">
        <f>F77+F78</f>
        <v>0</v>
      </c>
      <c r="G79" s="445">
        <f>G77+G78</f>
        <v>0</v>
      </c>
      <c r="H79" s="588">
        <f>H77+H78</f>
        <v>0</v>
      </c>
      <c r="I79" s="506">
        <v>0</v>
      </c>
    </row>
    <row r="80" spans="1:9" s="13" customFormat="1" ht="8.25" customHeight="1">
      <c r="A80" s="590"/>
      <c r="B80" s="621"/>
      <c r="C80" s="455"/>
      <c r="D80" s="514"/>
      <c r="E80" s="489"/>
      <c r="F80" s="622"/>
      <c r="G80" s="455"/>
      <c r="H80" s="514"/>
      <c r="I80" s="489"/>
    </row>
    <row r="81" spans="1:9" s="13" customFormat="1" ht="13.5" customHeight="1">
      <c r="A81" s="601" t="s">
        <v>353</v>
      </c>
      <c r="B81" s="491"/>
      <c r="C81" s="127"/>
      <c r="D81" s="497"/>
      <c r="E81" s="488"/>
      <c r="F81" s="497"/>
      <c r="G81" s="127"/>
      <c r="H81" s="497"/>
      <c r="I81" s="488"/>
    </row>
    <row r="82" spans="1:9" s="13" customFormat="1" ht="12.75">
      <c r="A82" s="602" t="s">
        <v>330</v>
      </c>
      <c r="B82" s="125">
        <v>0</v>
      </c>
      <c r="C82" s="125">
        <v>0</v>
      </c>
      <c r="D82" s="125">
        <v>0</v>
      </c>
      <c r="E82" s="594">
        <v>0</v>
      </c>
      <c r="F82" s="125">
        <f>'1.e-f.sz.melléklet'!B82</f>
        <v>1000</v>
      </c>
      <c r="G82" s="125">
        <f>'1.e-f.sz.melléklet'!C82</f>
        <v>1000</v>
      </c>
      <c r="H82" s="125">
        <f>'1.e-f.sz.melléklet'!D82</f>
        <v>0</v>
      </c>
      <c r="I82" s="488">
        <v>0</v>
      </c>
    </row>
    <row r="83" spans="1:9" s="13" customFormat="1" ht="13.5" thickBot="1">
      <c r="A83" s="597" t="s">
        <v>331</v>
      </c>
      <c r="B83" s="124">
        <v>0</v>
      </c>
      <c r="C83" s="124">
        <v>0</v>
      </c>
      <c r="D83" s="124">
        <v>0</v>
      </c>
      <c r="E83" s="599">
        <v>0</v>
      </c>
      <c r="F83" s="124">
        <f>'1.e-f.sz.melléklet'!B91</f>
        <v>400</v>
      </c>
      <c r="G83" s="124">
        <f>'1.e-f.sz.melléklet'!C91</f>
        <v>400</v>
      </c>
      <c r="H83" s="124">
        <f>'1.e-f.sz.melléklet'!D91</f>
        <v>0</v>
      </c>
      <c r="I83" s="516">
        <f>H83/G83</f>
        <v>0</v>
      </c>
    </row>
    <row r="84" spans="1:9" s="13" customFormat="1" ht="13.5" thickBot="1">
      <c r="A84" s="600" t="s">
        <v>267</v>
      </c>
      <c r="B84" s="505">
        <f>B82+B83</f>
        <v>0</v>
      </c>
      <c r="C84" s="445">
        <f>C82+C83</f>
        <v>0</v>
      </c>
      <c r="D84" s="588">
        <f>D82+D83</f>
        <v>0</v>
      </c>
      <c r="E84" s="506">
        <v>0</v>
      </c>
      <c r="F84" s="588">
        <f>F82+F83</f>
        <v>1400</v>
      </c>
      <c r="G84" s="445">
        <f>G82+G83</f>
        <v>1400</v>
      </c>
      <c r="H84" s="588">
        <f>H82+H83</f>
        <v>0</v>
      </c>
      <c r="I84" s="506">
        <f>H84/G84</f>
        <v>0</v>
      </c>
    </row>
    <row r="85" spans="1:9" s="13" customFormat="1" ht="9.75" customHeight="1">
      <c r="A85" s="590"/>
      <c r="B85" s="623"/>
      <c r="C85" s="455"/>
      <c r="D85" s="514"/>
      <c r="E85" s="489"/>
      <c r="F85" s="514"/>
      <c r="G85" s="455"/>
      <c r="H85" s="514"/>
      <c r="I85" s="489"/>
    </row>
    <row r="86" spans="1:9" s="13" customFormat="1" ht="12.75">
      <c r="A86" s="711" t="s">
        <v>332</v>
      </c>
      <c r="B86" s="491"/>
      <c r="C86" s="127"/>
      <c r="D86" s="497"/>
      <c r="E86" s="488"/>
      <c r="F86" s="497"/>
      <c r="G86" s="127"/>
      <c r="H86" s="497"/>
      <c r="I86" s="488"/>
    </row>
    <row r="87" spans="1:9" s="13" customFormat="1" ht="12.75">
      <c r="A87" s="603" t="s">
        <v>355</v>
      </c>
      <c r="B87" s="125">
        <v>0</v>
      </c>
      <c r="C87" s="125">
        <v>0</v>
      </c>
      <c r="D87" s="125">
        <v>0</v>
      </c>
      <c r="E87" s="594">
        <v>0</v>
      </c>
      <c r="F87" s="125">
        <v>0</v>
      </c>
      <c r="G87" s="125">
        <v>0</v>
      </c>
      <c r="H87" s="125">
        <v>0</v>
      </c>
      <c r="I87" s="488">
        <v>0</v>
      </c>
    </row>
    <row r="88" spans="1:9" s="13" customFormat="1" ht="13.5" thickBot="1">
      <c r="A88" s="604" t="s">
        <v>371</v>
      </c>
      <c r="B88" s="124">
        <v>0</v>
      </c>
      <c r="C88" s="124">
        <v>0</v>
      </c>
      <c r="D88" s="124">
        <v>0</v>
      </c>
      <c r="E88" s="599">
        <v>0</v>
      </c>
      <c r="F88" s="124">
        <v>0</v>
      </c>
      <c r="G88" s="124">
        <v>0</v>
      </c>
      <c r="H88" s="124">
        <v>0</v>
      </c>
      <c r="I88" s="516">
        <v>0</v>
      </c>
    </row>
    <row r="89" spans="1:9" s="13" customFormat="1" ht="13.5" thickBot="1">
      <c r="A89" s="600" t="s">
        <v>268</v>
      </c>
      <c r="B89" s="505">
        <f>B88+B87</f>
        <v>0</v>
      </c>
      <c r="C89" s="445">
        <f>C88+C87</f>
        <v>0</v>
      </c>
      <c r="D89" s="588">
        <f>D88+D87</f>
        <v>0</v>
      </c>
      <c r="E89" s="506">
        <v>0</v>
      </c>
      <c r="F89" s="588">
        <f>F88+F87</f>
        <v>0</v>
      </c>
      <c r="G89" s="445">
        <f>G88+G87</f>
        <v>0</v>
      </c>
      <c r="H89" s="588">
        <f>H88+H87</f>
        <v>0</v>
      </c>
      <c r="I89" s="506">
        <v>0</v>
      </c>
    </row>
    <row r="90" spans="1:9" s="13" customFormat="1" ht="12" customHeight="1">
      <c r="A90" s="590"/>
      <c r="B90" s="623"/>
      <c r="C90" s="455"/>
      <c r="D90" s="514"/>
      <c r="E90" s="489"/>
      <c r="F90" s="622"/>
      <c r="G90" s="455"/>
      <c r="H90" s="514"/>
      <c r="I90" s="489"/>
    </row>
    <row r="91" spans="1:9" s="13" customFormat="1" ht="12.75">
      <c r="A91" s="606" t="s">
        <v>336</v>
      </c>
      <c r="B91" s="621"/>
      <c r="C91" s="127"/>
      <c r="D91" s="497"/>
      <c r="E91" s="488"/>
      <c r="F91" s="497"/>
      <c r="G91" s="127"/>
      <c r="H91" s="497"/>
      <c r="I91" s="488"/>
    </row>
    <row r="92" spans="1:9" s="13" customFormat="1" ht="12.75">
      <c r="A92" s="607" t="s">
        <v>372</v>
      </c>
      <c r="B92" s="125">
        <v>0</v>
      </c>
      <c r="C92" s="125">
        <v>0</v>
      </c>
      <c r="D92" s="125">
        <v>0</v>
      </c>
      <c r="E92" s="594">
        <v>0</v>
      </c>
      <c r="F92" s="125">
        <v>0</v>
      </c>
      <c r="G92" s="125">
        <v>0</v>
      </c>
      <c r="H92" s="125">
        <v>0</v>
      </c>
      <c r="I92" s="488">
        <v>0</v>
      </c>
    </row>
    <row r="93" spans="1:9" s="13" customFormat="1" ht="13.5" thickBot="1">
      <c r="A93" s="607" t="s">
        <v>373</v>
      </c>
      <c r="B93" s="124">
        <v>0</v>
      </c>
      <c r="C93" s="124">
        <v>0</v>
      </c>
      <c r="D93" s="124">
        <v>0</v>
      </c>
      <c r="E93" s="599">
        <v>0</v>
      </c>
      <c r="F93" s="124">
        <v>0</v>
      </c>
      <c r="G93" s="124">
        <v>0</v>
      </c>
      <c r="H93" s="124">
        <v>0</v>
      </c>
      <c r="I93" s="516">
        <v>0</v>
      </c>
    </row>
    <row r="94" spans="1:9" s="13" customFormat="1" ht="13.5" thickBot="1">
      <c r="A94" s="609" t="s">
        <v>269</v>
      </c>
      <c r="B94" s="505">
        <f>B93+B92</f>
        <v>0</v>
      </c>
      <c r="C94" s="445">
        <f>C93+C92</f>
        <v>0</v>
      </c>
      <c r="D94" s="588">
        <f>D93+D92</f>
        <v>0</v>
      </c>
      <c r="E94" s="506">
        <v>0</v>
      </c>
      <c r="F94" s="445">
        <f>F93+F92</f>
        <v>0</v>
      </c>
      <c r="G94" s="445">
        <f>G93+G92</f>
        <v>0</v>
      </c>
      <c r="H94" s="588">
        <f>H93+H92</f>
        <v>0</v>
      </c>
      <c r="I94" s="506">
        <v>0</v>
      </c>
    </row>
    <row r="95" spans="1:9" s="13" customFormat="1" ht="12" customHeight="1" thickBot="1">
      <c r="A95" s="590"/>
      <c r="B95" s="623"/>
      <c r="C95" s="124"/>
      <c r="D95" s="514"/>
      <c r="E95" s="489"/>
      <c r="F95" s="622"/>
      <c r="G95" s="124"/>
      <c r="H95" s="514"/>
      <c r="I95" s="489"/>
    </row>
    <row r="96" spans="1:9" s="13" customFormat="1" ht="27.75" customHeight="1" thickBot="1">
      <c r="A96" s="713" t="s">
        <v>404</v>
      </c>
      <c r="B96" s="624">
        <f>B94+B89+B84+B79+B74+B67</f>
        <v>33465</v>
      </c>
      <c r="C96" s="187">
        <f>C94+C89+C84+C79+C74+C67</f>
        <v>33946</v>
      </c>
      <c r="D96" s="610">
        <f>D94+D89+D84+D79+D74+D67</f>
        <v>24570</v>
      </c>
      <c r="E96" s="506">
        <f>D96/C96</f>
        <v>0.7237966181582514</v>
      </c>
      <c r="F96" s="610">
        <f>F94+F89+F84+F79+F74+F67</f>
        <v>10500</v>
      </c>
      <c r="G96" s="187">
        <f>G94+G89+G84+G79+G74+G67</f>
        <v>14849</v>
      </c>
      <c r="H96" s="610">
        <f>H94+H89+H84+H79+H74+H67</f>
        <v>10108</v>
      </c>
      <c r="I96" s="640">
        <f>H96/G96</f>
        <v>0.6807192403528857</v>
      </c>
    </row>
    <row r="97" spans="1:9" s="13" customFormat="1" ht="12.75">
      <c r="A97" s="714"/>
      <c r="B97" s="455"/>
      <c r="C97" s="611"/>
      <c r="D97" s="514"/>
      <c r="E97" s="625"/>
      <c r="F97" s="622"/>
      <c r="G97" s="611"/>
      <c r="H97" s="514"/>
      <c r="I97" s="625"/>
    </row>
    <row r="98" spans="1:9" s="13" customFormat="1" ht="12.75">
      <c r="A98" s="613" t="s">
        <v>412</v>
      </c>
      <c r="B98" s="124"/>
      <c r="C98" s="614"/>
      <c r="D98" s="497"/>
      <c r="E98" s="488"/>
      <c r="F98" s="497"/>
      <c r="G98" s="614"/>
      <c r="H98" s="497"/>
      <c r="I98" s="488"/>
    </row>
    <row r="99" spans="1:9" s="13" customFormat="1" ht="13.5" customHeight="1">
      <c r="A99" s="715" t="s">
        <v>270</v>
      </c>
      <c r="B99" s="125">
        <v>0</v>
      </c>
      <c r="C99" s="125">
        <v>0</v>
      </c>
      <c r="D99" s="125">
        <v>0</v>
      </c>
      <c r="E99" s="594">
        <v>0</v>
      </c>
      <c r="F99" s="125">
        <v>0</v>
      </c>
      <c r="G99" s="125">
        <v>0</v>
      </c>
      <c r="H99" s="125">
        <v>0</v>
      </c>
      <c r="I99" s="488">
        <v>0</v>
      </c>
    </row>
    <row r="100" spans="1:9" s="13" customFormat="1" ht="13.5" thickBot="1">
      <c r="A100" s="627" t="s">
        <v>272</v>
      </c>
      <c r="B100" s="124">
        <v>0</v>
      </c>
      <c r="C100" s="124">
        <v>0</v>
      </c>
      <c r="D100" s="124">
        <v>0</v>
      </c>
      <c r="E100" s="599">
        <v>0</v>
      </c>
      <c r="F100" s="124">
        <v>0</v>
      </c>
      <c r="G100" s="124">
        <v>0</v>
      </c>
      <c r="H100" s="124">
        <v>0</v>
      </c>
      <c r="I100" s="516">
        <v>0</v>
      </c>
    </row>
    <row r="101" spans="1:9" s="13" customFormat="1" ht="13.5" thickBot="1">
      <c r="A101" s="710" t="s">
        <v>271</v>
      </c>
      <c r="B101" s="187">
        <f>B99+B100</f>
        <v>0</v>
      </c>
      <c r="C101" s="187">
        <f>C99+C100</f>
        <v>0</v>
      </c>
      <c r="D101" s="610">
        <f>D99+D100</f>
        <v>0</v>
      </c>
      <c r="E101" s="506">
        <v>0</v>
      </c>
      <c r="F101" s="610">
        <f>SUM(F99:F100)</f>
        <v>0</v>
      </c>
      <c r="G101" s="187">
        <f>SUM(G99:G100)</f>
        <v>0</v>
      </c>
      <c r="H101" s="610">
        <f>SUM(H99:H100)</f>
        <v>0</v>
      </c>
      <c r="I101" s="506">
        <v>0</v>
      </c>
    </row>
    <row r="102" spans="1:9" s="13" customFormat="1" ht="13.5" thickBot="1">
      <c r="A102" s="609"/>
      <c r="B102" s="159"/>
      <c r="C102" s="124"/>
      <c r="D102" s="514"/>
      <c r="E102" s="489"/>
      <c r="F102" s="628"/>
      <c r="G102" s="124"/>
      <c r="H102" s="514"/>
      <c r="I102" s="489"/>
    </row>
    <row r="103" spans="1:9" s="13" customFormat="1" ht="13.5" thickBot="1">
      <c r="A103" s="716" t="s">
        <v>401</v>
      </c>
      <c r="B103" s="624">
        <f>B96+B101</f>
        <v>33465</v>
      </c>
      <c r="C103" s="187">
        <f>C96+C101</f>
        <v>33946</v>
      </c>
      <c r="D103" s="610">
        <f>D96+D101</f>
        <v>24570</v>
      </c>
      <c r="E103" s="506">
        <f>D103/C103</f>
        <v>0.7237966181582514</v>
      </c>
      <c r="F103" s="610">
        <f>F96+F101</f>
        <v>10500</v>
      </c>
      <c r="G103" s="187">
        <f>G96+G101</f>
        <v>14849</v>
      </c>
      <c r="H103" s="610">
        <f>H96+H101</f>
        <v>10108</v>
      </c>
      <c r="I103" s="640">
        <f>H103/G103</f>
        <v>0.6807192403528857</v>
      </c>
    </row>
    <row r="104" spans="1:9" s="13" customFormat="1" ht="12.75">
      <c r="A104" s="2039"/>
      <c r="B104" s="688"/>
      <c r="C104" s="688"/>
      <c r="D104" s="688"/>
      <c r="E104" s="689"/>
      <c r="F104" s="688"/>
      <c r="G104" s="688"/>
      <c r="H104" s="688"/>
      <c r="I104" s="989"/>
    </row>
    <row r="105" spans="1:9" s="13" customFormat="1" ht="12.75" customHeight="1">
      <c r="A105" s="616"/>
      <c r="B105" s="616"/>
      <c r="C105" s="616"/>
      <c r="D105" s="616"/>
      <c r="E105" s="616"/>
      <c r="F105" s="617"/>
      <c r="G105" s="2065" t="s">
        <v>708</v>
      </c>
      <c r="H105" s="2065"/>
      <c r="I105" s="617"/>
    </row>
    <row r="106" spans="1:9" s="13" customFormat="1" ht="12.75" customHeight="1">
      <c r="A106" s="2069">
        <v>3</v>
      </c>
      <c r="B106" s="2069"/>
      <c r="C106" s="2069"/>
      <c r="D106" s="2069"/>
      <c r="E106" s="2069"/>
      <c r="F106" s="2076"/>
      <c r="G106" s="2076"/>
      <c r="H106" s="2076"/>
      <c r="I106" s="2076"/>
    </row>
    <row r="107" spans="1:9" s="13" customFormat="1" ht="12.75" customHeight="1">
      <c r="A107" s="2096" t="s">
        <v>1389</v>
      </c>
      <c r="B107" s="2096"/>
      <c r="C107" s="2096"/>
      <c r="D107" s="2096"/>
      <c r="E107" s="2096"/>
      <c r="F107" s="2065"/>
      <c r="G107" s="2065"/>
      <c r="H107" s="2065"/>
      <c r="I107" s="2065"/>
    </row>
    <row r="108" spans="1:9" s="13" customFormat="1" ht="12.75" customHeight="1">
      <c r="A108" s="2064" t="s">
        <v>369</v>
      </c>
      <c r="B108" s="2064"/>
      <c r="C108" s="2064"/>
      <c r="D108" s="2064"/>
      <c r="E108" s="2064"/>
      <c r="F108" s="2065"/>
      <c r="G108" s="2065"/>
      <c r="H108" s="2065"/>
      <c r="I108" s="2065"/>
    </row>
    <row r="109" spans="1:9" s="13" customFormat="1" ht="12.75" customHeight="1" thickBot="1">
      <c r="A109" s="2108"/>
      <c r="B109" s="2108"/>
      <c r="C109" s="2108"/>
      <c r="D109" s="2108"/>
      <c r="E109" s="2108"/>
      <c r="F109" s="617"/>
      <c r="G109" s="2099" t="s">
        <v>344</v>
      </c>
      <c r="H109" s="2099"/>
      <c r="I109" s="575"/>
    </row>
    <row r="110" spans="1:9" s="13" customFormat="1" ht="13.5" thickBot="1">
      <c r="A110" s="2100" t="s">
        <v>405</v>
      </c>
      <c r="B110" s="2084" t="s">
        <v>247</v>
      </c>
      <c r="C110" s="2111"/>
      <c r="D110" s="2111"/>
      <c r="E110" s="2112"/>
      <c r="F110" s="2084" t="s">
        <v>936</v>
      </c>
      <c r="G110" s="2067"/>
      <c r="H110" s="2067"/>
      <c r="I110" s="2068"/>
    </row>
    <row r="111" spans="1:9" s="13" customFormat="1" ht="21.75" thickBot="1">
      <c r="A111" s="2101"/>
      <c r="B111" s="577" t="s">
        <v>228</v>
      </c>
      <c r="C111" s="577" t="s">
        <v>229</v>
      </c>
      <c r="D111" s="578" t="s">
        <v>233</v>
      </c>
      <c r="E111" s="579" t="s">
        <v>257</v>
      </c>
      <c r="F111" s="577" t="s">
        <v>228</v>
      </c>
      <c r="G111" s="577" t="s">
        <v>229</v>
      </c>
      <c r="H111" s="578" t="s">
        <v>233</v>
      </c>
      <c r="I111" s="579" t="s">
        <v>199</v>
      </c>
    </row>
    <row r="112" spans="1:9" s="13" customFormat="1" ht="12.75">
      <c r="A112" s="580" t="s">
        <v>316</v>
      </c>
      <c r="B112" s="582"/>
      <c r="C112" s="173"/>
      <c r="D112" s="171"/>
      <c r="E112" s="582"/>
      <c r="F112" s="126"/>
      <c r="G112" s="618"/>
      <c r="H112" s="582"/>
      <c r="I112" s="582"/>
    </row>
    <row r="113" spans="1:9" s="13" customFormat="1" ht="12.75">
      <c r="A113" s="584" t="s">
        <v>317</v>
      </c>
      <c r="B113" s="125">
        <v>39508</v>
      </c>
      <c r="C113" s="125">
        <v>40285</v>
      </c>
      <c r="D113" s="125">
        <v>33174</v>
      </c>
      <c r="E113" s="494">
        <f>D113/C113</f>
        <v>0.8234826858632245</v>
      </c>
      <c r="F113" s="127">
        <v>238055</v>
      </c>
      <c r="G113" s="241">
        <v>241290</v>
      </c>
      <c r="H113" s="125">
        <v>201422</v>
      </c>
      <c r="I113" s="494">
        <f>H113/G113</f>
        <v>0.8347714368602097</v>
      </c>
    </row>
    <row r="114" spans="1:9" s="13" customFormat="1" ht="12.75">
      <c r="A114" s="707" t="s">
        <v>318</v>
      </c>
      <c r="B114" s="125">
        <v>12279</v>
      </c>
      <c r="C114" s="125">
        <v>12528</v>
      </c>
      <c r="D114" s="125">
        <v>9393</v>
      </c>
      <c r="E114" s="494">
        <f>D114/C114</f>
        <v>0.7497605363984674</v>
      </c>
      <c r="F114" s="125">
        <v>73875</v>
      </c>
      <c r="G114" s="241">
        <v>74915</v>
      </c>
      <c r="H114" s="125">
        <v>57864</v>
      </c>
      <c r="I114" s="494">
        <f>H114/G114</f>
        <v>0.7723953814322899</v>
      </c>
    </row>
    <row r="115" spans="1:9" s="13" customFormat="1" ht="12.75">
      <c r="A115" s="584" t="s">
        <v>319</v>
      </c>
      <c r="B115" s="125">
        <v>3068</v>
      </c>
      <c r="C115" s="493">
        <v>3513</v>
      </c>
      <c r="D115" s="493">
        <v>2822</v>
      </c>
      <c r="E115" s="494">
        <f>D115/C115</f>
        <v>0.8033020210646171</v>
      </c>
      <c r="F115" s="127">
        <v>210564</v>
      </c>
      <c r="G115" s="241">
        <v>324043</v>
      </c>
      <c r="H115" s="125">
        <v>281669</v>
      </c>
      <c r="I115" s="672">
        <f>H115/G115</f>
        <v>0.8692334042087007</v>
      </c>
    </row>
    <row r="116" spans="1:9" s="13" customFormat="1" ht="12.75">
      <c r="A116" s="585" t="s">
        <v>940</v>
      </c>
      <c r="B116" s="125">
        <v>-269</v>
      </c>
      <c r="C116" s="493">
        <v>-269</v>
      </c>
      <c r="D116" s="493">
        <v>-216</v>
      </c>
      <c r="E116" s="494">
        <f>D116/C116</f>
        <v>0.8029739776951673</v>
      </c>
      <c r="F116" s="127">
        <v>-106000</v>
      </c>
      <c r="G116" s="497">
        <v>-106000</v>
      </c>
      <c r="H116" s="127">
        <v>-90830</v>
      </c>
      <c r="I116" s="672">
        <f>H116/G116</f>
        <v>0.8568867924528302</v>
      </c>
    </row>
    <row r="117" spans="1:9" s="13" customFormat="1" ht="12.75">
      <c r="A117" s="707" t="s">
        <v>320</v>
      </c>
      <c r="B117" s="125">
        <v>0</v>
      </c>
      <c r="C117" s="125">
        <v>0</v>
      </c>
      <c r="D117" s="125">
        <v>0</v>
      </c>
      <c r="E117" s="494">
        <v>0</v>
      </c>
      <c r="F117" s="127">
        <v>0</v>
      </c>
      <c r="G117" s="497">
        <v>0</v>
      </c>
      <c r="H117" s="127">
        <v>0</v>
      </c>
      <c r="I117" s="494">
        <v>0</v>
      </c>
    </row>
    <row r="118" spans="1:9" s="13" customFormat="1" ht="12.75">
      <c r="A118" s="708" t="s">
        <v>321</v>
      </c>
      <c r="B118" s="125">
        <v>0</v>
      </c>
      <c r="C118" s="125">
        <v>0</v>
      </c>
      <c r="D118" s="125">
        <v>0</v>
      </c>
      <c r="E118" s="494">
        <v>0</v>
      </c>
      <c r="F118" s="125">
        <v>0</v>
      </c>
      <c r="G118" s="241">
        <v>0</v>
      </c>
      <c r="H118" s="125">
        <v>0</v>
      </c>
      <c r="I118" s="494">
        <v>0</v>
      </c>
    </row>
    <row r="119" spans="1:9" s="13" customFormat="1" ht="13.5" thickBot="1">
      <c r="A119" s="709" t="s">
        <v>941</v>
      </c>
      <c r="B119" s="447">
        <v>0</v>
      </c>
      <c r="C119" s="447">
        <v>0</v>
      </c>
      <c r="D119" s="447">
        <v>0</v>
      </c>
      <c r="E119" s="494">
        <v>0</v>
      </c>
      <c r="F119" s="450">
        <v>0</v>
      </c>
      <c r="G119" s="241">
        <v>0</v>
      </c>
      <c r="H119" s="450">
        <v>0</v>
      </c>
      <c r="I119" s="494">
        <v>0</v>
      </c>
    </row>
    <row r="120" spans="1:9" s="13" customFormat="1" ht="13.5" thickBot="1">
      <c r="A120" s="710" t="s">
        <v>370</v>
      </c>
      <c r="B120" s="445">
        <f>B113+B114+B115+B118+B117+B116</f>
        <v>54586</v>
      </c>
      <c r="C120" s="445">
        <f>C113+C114+C115+C118+C117+C116</f>
        <v>56057</v>
      </c>
      <c r="D120" s="445">
        <f>D113+D114+D115+D118+D117+D116</f>
        <v>45173</v>
      </c>
      <c r="E120" s="640">
        <f>D120/C120</f>
        <v>0.8058404837932819</v>
      </c>
      <c r="F120" s="588">
        <f>SUM(F113:F118)</f>
        <v>416494</v>
      </c>
      <c r="G120" s="445">
        <f>SUM(G113:G118)</f>
        <v>534248</v>
      </c>
      <c r="H120" s="588">
        <f>SUM(H113:H118)</f>
        <v>450125</v>
      </c>
      <c r="I120" s="640">
        <f>H120/G120</f>
        <v>0.8425394198948802</v>
      </c>
    </row>
    <row r="121" spans="1:9" s="13" customFormat="1" ht="12.75">
      <c r="A121" s="590"/>
      <c r="B121" s="629"/>
      <c r="C121" s="593"/>
      <c r="D121" s="457"/>
      <c r="E121" s="489"/>
      <c r="F121" s="622"/>
      <c r="G121" s="619"/>
      <c r="H121" s="593"/>
      <c r="I121" s="489"/>
    </row>
    <row r="122" spans="1:9" s="13" customFormat="1" ht="12.75">
      <c r="A122" s="711" t="s">
        <v>324</v>
      </c>
      <c r="B122" s="491"/>
      <c r="C122" s="127"/>
      <c r="D122" s="497"/>
      <c r="E122" s="488"/>
      <c r="F122" s="497"/>
      <c r="G122" s="491"/>
      <c r="H122" s="127"/>
      <c r="I122" s="488"/>
    </row>
    <row r="123" spans="1:9" s="13" customFormat="1" ht="12.75">
      <c r="A123" s="584" t="s">
        <v>325</v>
      </c>
      <c r="B123" s="491">
        <v>0</v>
      </c>
      <c r="C123" s="491">
        <f>'4.sz. melléklet'!C106</f>
        <v>2399</v>
      </c>
      <c r="D123" s="491">
        <f>'4.sz. melléklet'!D106</f>
        <v>2399</v>
      </c>
      <c r="E123" s="488">
        <f>D123/C123</f>
        <v>1</v>
      </c>
      <c r="F123" s="491">
        <v>0</v>
      </c>
      <c r="G123" s="127">
        <f>'4.sz. melléklet'!C97</f>
        <v>242</v>
      </c>
      <c r="H123" s="127">
        <f>'4.sz. melléklet'!D97</f>
        <v>242</v>
      </c>
      <c r="I123" s="488">
        <f>H123/G123</f>
        <v>1</v>
      </c>
    </row>
    <row r="124" spans="1:9" s="13" customFormat="1" ht="12.75">
      <c r="A124" s="712" t="s">
        <v>326</v>
      </c>
      <c r="B124" s="493">
        <v>0</v>
      </c>
      <c r="C124" s="493">
        <v>0</v>
      </c>
      <c r="D124" s="493">
        <v>0</v>
      </c>
      <c r="E124" s="494">
        <v>0</v>
      </c>
      <c r="F124" s="493">
        <f>'3.sz. melléklet'!B41</f>
        <v>35455</v>
      </c>
      <c r="G124" s="493">
        <f>'3.sz. melléklet'!C41</f>
        <v>0</v>
      </c>
      <c r="H124" s="125">
        <f>'3.sz. melléklet'!D41</f>
        <v>0</v>
      </c>
      <c r="I124" s="494">
        <v>0</v>
      </c>
    </row>
    <row r="125" spans="1:9" s="13" customFormat="1" ht="12.75">
      <c r="A125" s="584" t="s">
        <v>327</v>
      </c>
      <c r="B125" s="493">
        <v>0</v>
      </c>
      <c r="C125" s="493">
        <v>0</v>
      </c>
      <c r="D125" s="493">
        <v>0</v>
      </c>
      <c r="E125" s="494">
        <v>0</v>
      </c>
      <c r="F125" s="493">
        <f>'1.g-h.sz. melléklet'!B34</f>
        <v>1500</v>
      </c>
      <c r="G125" s="493">
        <v>0</v>
      </c>
      <c r="H125" s="125">
        <v>0</v>
      </c>
      <c r="I125" s="494">
        <v>0</v>
      </c>
    </row>
    <row r="126" spans="1:9" s="13" customFormat="1" ht="13.5" thickBot="1">
      <c r="A126" s="718" t="s">
        <v>328</v>
      </c>
      <c r="B126" s="493">
        <f>-B116</f>
        <v>269</v>
      </c>
      <c r="C126" s="493">
        <f>-C116</f>
        <v>269</v>
      </c>
      <c r="D126" s="493">
        <f>-D116</f>
        <v>216</v>
      </c>
      <c r="E126" s="494">
        <f>D126/C126</f>
        <v>0.8029739776951673</v>
      </c>
      <c r="F126" s="497">
        <f>-F116</f>
        <v>106000</v>
      </c>
      <c r="G126" s="684">
        <f>-G116</f>
        <v>106000</v>
      </c>
      <c r="H126" s="159">
        <f>-H116</f>
        <v>90830</v>
      </c>
      <c r="I126" s="494">
        <f>H126/G126</f>
        <v>0.8568867924528302</v>
      </c>
    </row>
    <row r="127" spans="1:9" s="13" customFormat="1" ht="13.5" thickBot="1">
      <c r="A127" s="710" t="s">
        <v>350</v>
      </c>
      <c r="B127" s="445">
        <f>B123+B124+B125+B126</f>
        <v>269</v>
      </c>
      <c r="C127" s="505">
        <f>C123+C124+C125+C126</f>
        <v>2668</v>
      </c>
      <c r="D127" s="505">
        <f>D123+D124+D125+D126</f>
        <v>2615</v>
      </c>
      <c r="E127" s="506">
        <f>D127/C127</f>
        <v>0.9801349325337332</v>
      </c>
      <c r="F127" s="588">
        <f>SUM(F123:F126)</f>
        <v>142955</v>
      </c>
      <c r="G127" s="445">
        <f>G123+G124+G125+G126</f>
        <v>106242</v>
      </c>
      <c r="H127" s="588">
        <f>H123+H124+H125+H126</f>
        <v>91072</v>
      </c>
      <c r="I127" s="506">
        <f>H127/G127</f>
        <v>0.8572127783739011</v>
      </c>
    </row>
    <row r="128" spans="1:9" s="13" customFormat="1" ht="12.75">
      <c r="A128" s="590"/>
      <c r="B128" s="621"/>
      <c r="C128" s="455"/>
      <c r="D128" s="514"/>
      <c r="E128" s="489"/>
      <c r="F128" s="514"/>
      <c r="G128" s="455"/>
      <c r="H128" s="514"/>
      <c r="I128" s="489"/>
    </row>
    <row r="129" spans="1:9" s="13" customFormat="1" ht="12.75">
      <c r="A129" s="711" t="s">
        <v>329</v>
      </c>
      <c r="B129" s="621"/>
      <c r="C129" s="127"/>
      <c r="D129" s="497"/>
      <c r="E129" s="488"/>
      <c r="F129" s="497"/>
      <c r="G129" s="127"/>
      <c r="H129" s="497"/>
      <c r="I129" s="488"/>
    </row>
    <row r="130" spans="1:9" s="13" customFormat="1" ht="12.75">
      <c r="A130" s="596" t="s">
        <v>330</v>
      </c>
      <c r="B130" s="125">
        <v>0</v>
      </c>
      <c r="C130" s="125">
        <v>0</v>
      </c>
      <c r="D130" s="125">
        <v>0</v>
      </c>
      <c r="E130" s="594">
        <v>0</v>
      </c>
      <c r="F130" s="125">
        <f>'1.e-f.sz.melléklet'!B20</f>
        <v>32632</v>
      </c>
      <c r="G130" s="125">
        <v>0</v>
      </c>
      <c r="H130" s="125">
        <v>0</v>
      </c>
      <c r="I130" s="488">
        <v>0</v>
      </c>
    </row>
    <row r="131" spans="1:9" s="13" customFormat="1" ht="13.5" thickBot="1">
      <c r="A131" s="597" t="s">
        <v>331</v>
      </c>
      <c r="B131" s="124">
        <v>0</v>
      </c>
      <c r="C131" s="124">
        <v>0</v>
      </c>
      <c r="D131" s="124">
        <v>0</v>
      </c>
      <c r="E131" s="599">
        <v>0</v>
      </c>
      <c r="F131" s="124">
        <v>0</v>
      </c>
      <c r="G131" s="124">
        <v>0</v>
      </c>
      <c r="H131" s="124">
        <v>0</v>
      </c>
      <c r="I131" s="516">
        <v>0</v>
      </c>
    </row>
    <row r="132" spans="1:9" s="13" customFormat="1" ht="13.5" thickBot="1">
      <c r="A132" s="600" t="s">
        <v>266</v>
      </c>
      <c r="B132" s="445">
        <f>B130+B131</f>
        <v>0</v>
      </c>
      <c r="C132" s="505">
        <f>C130+C131</f>
        <v>0</v>
      </c>
      <c r="D132" s="505">
        <f>D130+D131</f>
        <v>0</v>
      </c>
      <c r="E132" s="506">
        <v>0</v>
      </c>
      <c r="F132" s="588">
        <f>F130+F131</f>
        <v>32632</v>
      </c>
      <c r="G132" s="445">
        <f>G130+G131</f>
        <v>0</v>
      </c>
      <c r="H132" s="588">
        <f>H130+H131</f>
        <v>0</v>
      </c>
      <c r="I132" s="506">
        <v>0</v>
      </c>
    </row>
    <row r="133" spans="1:9" s="13" customFormat="1" ht="12.75">
      <c r="A133" s="590"/>
      <c r="B133" s="621"/>
      <c r="C133" s="455"/>
      <c r="D133" s="514"/>
      <c r="E133" s="625"/>
      <c r="F133" s="514"/>
      <c r="G133" s="455"/>
      <c r="H133" s="514"/>
      <c r="I133" s="625"/>
    </row>
    <row r="134" spans="1:9" s="13" customFormat="1" ht="12.75">
      <c r="A134" s="601" t="s">
        <v>353</v>
      </c>
      <c r="B134" s="491"/>
      <c r="C134" s="127"/>
      <c r="D134" s="497"/>
      <c r="E134" s="488"/>
      <c r="F134" s="497"/>
      <c r="G134" s="127"/>
      <c r="H134" s="497"/>
      <c r="I134" s="488"/>
    </row>
    <row r="135" spans="1:9" s="13" customFormat="1" ht="12.75">
      <c r="A135" s="602" t="s">
        <v>330</v>
      </c>
      <c r="B135" s="125">
        <v>0</v>
      </c>
      <c r="C135" s="125">
        <v>0</v>
      </c>
      <c r="D135" s="125">
        <v>0</v>
      </c>
      <c r="E135" s="594">
        <v>0</v>
      </c>
      <c r="F135" s="125">
        <v>0</v>
      </c>
      <c r="G135" s="125">
        <v>0</v>
      </c>
      <c r="H135" s="125">
        <v>0</v>
      </c>
      <c r="I135" s="488">
        <v>0</v>
      </c>
    </row>
    <row r="136" spans="1:9" s="13" customFormat="1" ht="13.5" thickBot="1">
      <c r="A136" s="597" t="s">
        <v>331</v>
      </c>
      <c r="B136" s="124">
        <v>0</v>
      </c>
      <c r="C136" s="124">
        <v>0</v>
      </c>
      <c r="D136" s="124">
        <v>0</v>
      </c>
      <c r="E136" s="599">
        <v>0</v>
      </c>
      <c r="F136" s="124">
        <v>0</v>
      </c>
      <c r="G136" s="124">
        <v>0</v>
      </c>
      <c r="H136" s="124">
        <v>0</v>
      </c>
      <c r="I136" s="516">
        <v>0</v>
      </c>
    </row>
    <row r="137" spans="1:9" s="13" customFormat="1" ht="13.5" thickBot="1">
      <c r="A137" s="600" t="s">
        <v>267</v>
      </c>
      <c r="B137" s="445">
        <f>B135+B136</f>
        <v>0</v>
      </c>
      <c r="C137" s="505">
        <f>C135+C136</f>
        <v>0</v>
      </c>
      <c r="D137" s="505">
        <f>D135+D136</f>
        <v>0</v>
      </c>
      <c r="E137" s="506">
        <v>0</v>
      </c>
      <c r="F137" s="588">
        <f>F135+F136</f>
        <v>0</v>
      </c>
      <c r="G137" s="445">
        <f>G135+G136</f>
        <v>0</v>
      </c>
      <c r="H137" s="588">
        <f>H135+H136</f>
        <v>0</v>
      </c>
      <c r="I137" s="640">
        <v>0</v>
      </c>
    </row>
    <row r="138" spans="1:9" s="13" customFormat="1" ht="12.75">
      <c r="A138" s="590"/>
      <c r="B138" s="621"/>
      <c r="C138" s="455"/>
      <c r="D138" s="514"/>
      <c r="E138" s="489"/>
      <c r="F138" s="630"/>
      <c r="G138" s="455"/>
      <c r="H138" s="514"/>
      <c r="I138" s="489"/>
    </row>
    <row r="139" spans="1:9" s="13" customFormat="1" ht="12.75">
      <c r="A139" s="711" t="s">
        <v>332</v>
      </c>
      <c r="B139" s="491"/>
      <c r="C139" s="127"/>
      <c r="D139" s="497"/>
      <c r="E139" s="488"/>
      <c r="F139" s="497"/>
      <c r="G139" s="127"/>
      <c r="H139" s="497"/>
      <c r="I139" s="488"/>
    </row>
    <row r="140" spans="1:9" s="13" customFormat="1" ht="12.75">
      <c r="A140" s="603" t="s">
        <v>355</v>
      </c>
      <c r="B140" s="125">
        <v>0</v>
      </c>
      <c r="C140" s="125">
        <v>0</v>
      </c>
      <c r="D140" s="125">
        <v>0</v>
      </c>
      <c r="E140" s="594">
        <v>0</v>
      </c>
      <c r="F140" s="125">
        <v>0</v>
      </c>
      <c r="G140" s="125">
        <v>0</v>
      </c>
      <c r="H140" s="125">
        <v>0</v>
      </c>
      <c r="I140" s="488">
        <v>0</v>
      </c>
    </row>
    <row r="141" spans="1:9" s="13" customFormat="1" ht="13.5" thickBot="1">
      <c r="A141" s="604" t="s">
        <v>371</v>
      </c>
      <c r="B141" s="124">
        <v>0</v>
      </c>
      <c r="C141" s="124">
        <v>0</v>
      </c>
      <c r="D141" s="124">
        <v>0</v>
      </c>
      <c r="E141" s="599">
        <v>0</v>
      </c>
      <c r="F141" s="124">
        <v>0</v>
      </c>
      <c r="G141" s="124">
        <v>0</v>
      </c>
      <c r="H141" s="124">
        <v>0</v>
      </c>
      <c r="I141" s="516">
        <v>0</v>
      </c>
    </row>
    <row r="142" spans="1:9" s="13" customFormat="1" ht="13.5" customHeight="1" thickBot="1">
      <c r="A142" s="600" t="s">
        <v>268</v>
      </c>
      <c r="B142" s="445">
        <f>B141+B140</f>
        <v>0</v>
      </c>
      <c r="C142" s="505">
        <f>C141+C140</f>
        <v>0</v>
      </c>
      <c r="D142" s="505">
        <f>D141+D140</f>
        <v>0</v>
      </c>
      <c r="E142" s="506">
        <v>0</v>
      </c>
      <c r="F142" s="588">
        <f>F140+F141</f>
        <v>0</v>
      </c>
      <c r="G142" s="128"/>
      <c r="H142" s="631"/>
      <c r="I142" s="506">
        <v>0</v>
      </c>
    </row>
    <row r="143" spans="1:9" s="13" customFormat="1" ht="12.75">
      <c r="A143" s="590"/>
      <c r="B143" s="621"/>
      <c r="C143" s="455"/>
      <c r="D143" s="514"/>
      <c r="E143" s="625"/>
      <c r="F143" s="630"/>
      <c r="G143" s="455"/>
      <c r="H143" s="514"/>
      <c r="I143" s="625"/>
    </row>
    <row r="144" spans="1:9" s="13" customFormat="1" ht="12.75">
      <c r="A144" s="606" t="s">
        <v>336</v>
      </c>
      <c r="B144" s="491"/>
      <c r="C144" s="127"/>
      <c r="D144" s="497"/>
      <c r="E144" s="488"/>
      <c r="F144" s="497"/>
      <c r="G144" s="127"/>
      <c r="H144" s="497"/>
      <c r="I144" s="488"/>
    </row>
    <row r="145" spans="1:9" s="13" customFormat="1" ht="12.75">
      <c r="A145" s="607" t="s">
        <v>372</v>
      </c>
      <c r="B145" s="125">
        <v>0</v>
      </c>
      <c r="C145" s="125">
        <v>0</v>
      </c>
      <c r="D145" s="125">
        <v>0</v>
      </c>
      <c r="E145" s="594">
        <v>0</v>
      </c>
      <c r="F145" s="125">
        <v>0</v>
      </c>
      <c r="G145" s="125">
        <v>0</v>
      </c>
      <c r="H145" s="125">
        <v>0</v>
      </c>
      <c r="I145" s="488">
        <v>0</v>
      </c>
    </row>
    <row r="146" spans="1:9" s="13" customFormat="1" ht="13.5" thickBot="1">
      <c r="A146" s="632" t="s">
        <v>373</v>
      </c>
      <c r="B146" s="124">
        <v>0</v>
      </c>
      <c r="C146" s="124">
        <v>0</v>
      </c>
      <c r="D146" s="124">
        <v>0</v>
      </c>
      <c r="E146" s="599">
        <v>0</v>
      </c>
      <c r="F146" s="124">
        <v>0</v>
      </c>
      <c r="G146" s="124">
        <v>0</v>
      </c>
      <c r="H146" s="124">
        <v>0</v>
      </c>
      <c r="I146" s="516">
        <v>0</v>
      </c>
    </row>
    <row r="147" spans="1:9" s="13" customFormat="1" ht="13.5" customHeight="1" thickBot="1">
      <c r="A147" s="609" t="s">
        <v>269</v>
      </c>
      <c r="B147" s="445">
        <f>B146+B145</f>
        <v>0</v>
      </c>
      <c r="C147" s="505">
        <f>C146+C145</f>
        <v>0</v>
      </c>
      <c r="D147" s="505">
        <f>D146+D145</f>
        <v>0</v>
      </c>
      <c r="E147" s="506">
        <v>0</v>
      </c>
      <c r="F147" s="588">
        <f>F145+F146</f>
        <v>0</v>
      </c>
      <c r="G147" s="445">
        <f>G146+G145</f>
        <v>0</v>
      </c>
      <c r="H147" s="588">
        <f>H146+H145</f>
        <v>0</v>
      </c>
      <c r="I147" s="506">
        <v>0</v>
      </c>
    </row>
    <row r="148" spans="1:9" s="13" customFormat="1" ht="12" customHeight="1" thickBot="1">
      <c r="A148" s="590"/>
      <c r="B148" s="124"/>
      <c r="C148" s="621"/>
      <c r="D148" s="621"/>
      <c r="E148" s="489"/>
      <c r="F148" s="622"/>
      <c r="G148" s="124"/>
      <c r="H148" s="514"/>
      <c r="I148" s="489"/>
    </row>
    <row r="149" spans="1:9" s="13" customFormat="1" ht="27.75" customHeight="1" thickBot="1">
      <c r="A149" s="713" t="s">
        <v>404</v>
      </c>
      <c r="B149" s="187">
        <f>B147+B142+B137+B132+B127+B120</f>
        <v>54855</v>
      </c>
      <c r="C149" s="624">
        <f>C147+C142+C137+C132+C127+C120</f>
        <v>58725</v>
      </c>
      <c r="D149" s="624">
        <f>D147+D142+D137+D132+D127+D120</f>
        <v>47788</v>
      </c>
      <c r="E149" s="652">
        <f>D149/C149</f>
        <v>0.8137590464027246</v>
      </c>
      <c r="F149" s="610">
        <f>F147+F142+F137+F132+F127+F120</f>
        <v>592081</v>
      </c>
      <c r="G149" s="187">
        <f>G147+G142+G137+G132+G127+G120</f>
        <v>640490</v>
      </c>
      <c r="H149" s="610">
        <f>H147+H142+H137+H132+H127+H120</f>
        <v>541197</v>
      </c>
      <c r="I149" s="640">
        <f>H149/G149</f>
        <v>0.8449733797561242</v>
      </c>
    </row>
    <row r="150" spans="1:9" s="13" customFormat="1" ht="12.75">
      <c r="A150" s="1140"/>
      <c r="B150" s="622"/>
      <c r="C150" s="611"/>
      <c r="D150" s="514"/>
      <c r="E150" s="489"/>
      <c r="F150" s="633"/>
      <c r="G150" s="611"/>
      <c r="H150" s="514"/>
      <c r="I150" s="489"/>
    </row>
    <row r="151" spans="1:9" s="13" customFormat="1" ht="12.75">
      <c r="A151" s="606" t="s">
        <v>412</v>
      </c>
      <c r="B151" s="497"/>
      <c r="C151" s="614"/>
      <c r="D151" s="497"/>
      <c r="E151" s="488"/>
      <c r="F151" s="615"/>
      <c r="G151" s="614"/>
      <c r="H151" s="497"/>
      <c r="I151" s="488"/>
    </row>
    <row r="152" spans="1:9" s="13" customFormat="1" ht="12.75">
      <c r="A152" s="1141" t="s">
        <v>270</v>
      </c>
      <c r="B152" s="638">
        <v>0</v>
      </c>
      <c r="C152" s="125">
        <v>0</v>
      </c>
      <c r="D152" s="125">
        <v>0</v>
      </c>
      <c r="E152" s="594">
        <v>0</v>
      </c>
      <c r="F152" s="125">
        <v>0</v>
      </c>
      <c r="G152" s="125">
        <v>0</v>
      </c>
      <c r="H152" s="125">
        <v>0</v>
      </c>
      <c r="I152" s="488">
        <v>0</v>
      </c>
    </row>
    <row r="153" spans="1:9" s="13" customFormat="1" ht="13.5" thickBot="1">
      <c r="A153" s="603" t="s">
        <v>272</v>
      </c>
      <c r="B153" s="673">
        <f>'12.sz. melléklet'!G11</f>
        <v>217</v>
      </c>
      <c r="C153" s="124">
        <v>218</v>
      </c>
      <c r="D153" s="124">
        <f>'16.sz. melléklet'!E17</f>
        <v>218</v>
      </c>
      <c r="E153" s="599">
        <f>D153/C153</f>
        <v>1</v>
      </c>
      <c r="F153" s="124">
        <v>0</v>
      </c>
      <c r="G153" s="124">
        <v>0</v>
      </c>
      <c r="H153" s="124">
        <v>0</v>
      </c>
      <c r="I153" s="516">
        <v>0</v>
      </c>
    </row>
    <row r="154" spans="1:9" s="13" customFormat="1" ht="13.5" thickBot="1">
      <c r="A154" s="1142" t="s">
        <v>271</v>
      </c>
      <c r="B154" s="634">
        <f>SUM(B152:B153)</f>
        <v>217</v>
      </c>
      <c r="C154" s="634">
        <f>SUM(C152:C153)</f>
        <v>218</v>
      </c>
      <c r="D154" s="634">
        <f>SUM(D152:D153)</f>
        <v>218</v>
      </c>
      <c r="E154" s="506">
        <f>D154/C154</f>
        <v>1</v>
      </c>
      <c r="F154" s="588">
        <f>F152+F153</f>
        <v>0</v>
      </c>
      <c r="G154" s="445">
        <f>G152+G153</f>
        <v>0</v>
      </c>
      <c r="H154" s="445">
        <f>H152+H153</f>
        <v>0</v>
      </c>
      <c r="I154" s="506">
        <v>0</v>
      </c>
    </row>
    <row r="155" spans="1:9" s="13" customFormat="1" ht="13.5" thickBot="1">
      <c r="A155" s="600"/>
      <c r="B155" s="977"/>
      <c r="C155" s="621"/>
      <c r="D155" s="621"/>
      <c r="E155" s="489"/>
      <c r="F155" s="514"/>
      <c r="G155" s="124"/>
      <c r="H155" s="514"/>
      <c r="I155" s="489"/>
    </row>
    <row r="156" spans="1:9" s="13" customFormat="1" ht="20.25" customHeight="1" thickBot="1">
      <c r="A156" s="1143" t="s">
        <v>401</v>
      </c>
      <c r="B156" s="634">
        <f>B149+B154</f>
        <v>55072</v>
      </c>
      <c r="C156" s="187">
        <f>C149+C154</f>
        <v>58943</v>
      </c>
      <c r="D156" s="187">
        <f>D149+D154</f>
        <v>48006</v>
      </c>
      <c r="E156" s="652">
        <f>D156/C156</f>
        <v>0.8144478564036441</v>
      </c>
      <c r="F156" s="610">
        <f>F154+F149</f>
        <v>592081</v>
      </c>
      <c r="G156" s="187">
        <f>G154+G149</f>
        <v>640490</v>
      </c>
      <c r="H156" s="610">
        <f>H154+H149</f>
        <v>541197</v>
      </c>
      <c r="I156" s="652">
        <f>H156/G156</f>
        <v>0.8449733797561242</v>
      </c>
    </row>
    <row r="157" spans="1:9" s="13" customFormat="1" ht="15">
      <c r="A157" s="616"/>
      <c r="B157" s="616"/>
      <c r="C157" s="616"/>
      <c r="D157" s="616"/>
      <c r="E157" s="616"/>
      <c r="F157" s="617"/>
      <c r="G157" s="2065" t="s">
        <v>708</v>
      </c>
      <c r="H157" s="2065"/>
      <c r="I157" s="617"/>
    </row>
    <row r="158" spans="1:9" s="13" customFormat="1" ht="12.75">
      <c r="A158" s="2069">
        <v>4</v>
      </c>
      <c r="B158" s="2069"/>
      <c r="C158" s="2069"/>
      <c r="D158" s="2069"/>
      <c r="E158" s="2069"/>
      <c r="F158" s="2076"/>
      <c r="G158" s="2076"/>
      <c r="H158" s="2076"/>
      <c r="I158" s="2076"/>
    </row>
    <row r="159" spans="1:9" s="13" customFormat="1" ht="15.75">
      <c r="A159" s="2096" t="s">
        <v>1389</v>
      </c>
      <c r="B159" s="2096"/>
      <c r="C159" s="2096"/>
      <c r="D159" s="2096"/>
      <c r="E159" s="2096"/>
      <c r="F159" s="2065"/>
      <c r="G159" s="2065"/>
      <c r="H159" s="2065"/>
      <c r="I159" s="2065"/>
    </row>
    <row r="160" spans="1:9" s="13" customFormat="1" ht="12.75" customHeight="1">
      <c r="A160" s="2064" t="s">
        <v>369</v>
      </c>
      <c r="B160" s="2064"/>
      <c r="C160" s="2064"/>
      <c r="D160" s="2064"/>
      <c r="E160" s="2064"/>
      <c r="F160" s="2065"/>
      <c r="G160" s="2065"/>
      <c r="H160" s="2065"/>
      <c r="I160" s="2065"/>
    </row>
    <row r="161" spans="1:9" s="13" customFormat="1" ht="16.5" thickBot="1">
      <c r="A161" s="635"/>
      <c r="B161" s="635"/>
      <c r="C161" s="635"/>
      <c r="D161" s="635"/>
      <c r="E161" s="635"/>
      <c r="F161" s="617"/>
      <c r="G161" s="2099" t="s">
        <v>344</v>
      </c>
      <c r="H161" s="2099"/>
      <c r="I161" s="575"/>
    </row>
    <row r="162" spans="1:9" s="13" customFormat="1" ht="13.5" thickBot="1">
      <c r="A162" s="2100" t="s">
        <v>405</v>
      </c>
      <c r="B162" s="2113" t="s">
        <v>937</v>
      </c>
      <c r="C162" s="2114"/>
      <c r="D162" s="2114"/>
      <c r="E162" s="2115"/>
      <c r="F162" s="2084" t="s">
        <v>938</v>
      </c>
      <c r="G162" s="2067"/>
      <c r="H162" s="2067"/>
      <c r="I162" s="2068"/>
    </row>
    <row r="163" spans="1:9" s="13" customFormat="1" ht="31.5" customHeight="1" thickBot="1">
      <c r="A163" s="2101"/>
      <c r="B163" s="577" t="s">
        <v>228</v>
      </c>
      <c r="C163" s="577" t="s">
        <v>229</v>
      </c>
      <c r="D163" s="578" t="s">
        <v>233</v>
      </c>
      <c r="E163" s="579" t="s">
        <v>261</v>
      </c>
      <c r="F163" s="577" t="s">
        <v>228</v>
      </c>
      <c r="G163" s="577" t="s">
        <v>229</v>
      </c>
      <c r="H163" s="578" t="s">
        <v>233</v>
      </c>
      <c r="I163" s="579" t="s">
        <v>756</v>
      </c>
    </row>
    <row r="164" spans="1:9" s="13" customFormat="1" ht="12.75">
      <c r="A164" s="580" t="s">
        <v>316</v>
      </c>
      <c r="B164" s="126"/>
      <c r="C164" s="585"/>
      <c r="D164" s="581"/>
      <c r="E164" s="636"/>
      <c r="F164" s="486"/>
      <c r="G164" s="636"/>
      <c r="H164" s="637"/>
      <c r="I164" s="636"/>
    </row>
    <row r="165" spans="1:9" s="13" customFormat="1" ht="12.75">
      <c r="A165" s="584" t="s">
        <v>317</v>
      </c>
      <c r="B165" s="125">
        <v>0</v>
      </c>
      <c r="C165" s="493">
        <v>1411</v>
      </c>
      <c r="D165" s="493">
        <v>1411</v>
      </c>
      <c r="E165" s="494">
        <f>D165/C165</f>
        <v>1</v>
      </c>
      <c r="F165" s="497">
        <v>1618</v>
      </c>
      <c r="G165" s="127">
        <v>1822</v>
      </c>
      <c r="H165" s="497">
        <v>1800</v>
      </c>
      <c r="I165" s="494">
        <f>H165/G165</f>
        <v>0.9879253567508233</v>
      </c>
    </row>
    <row r="166" spans="1:9" s="13" customFormat="1" ht="12.75">
      <c r="A166" s="707" t="s">
        <v>318</v>
      </c>
      <c r="B166" s="125">
        <v>0</v>
      </c>
      <c r="C166" s="493">
        <v>379</v>
      </c>
      <c r="D166" s="493">
        <v>379</v>
      </c>
      <c r="E166" s="494">
        <f>D166/C166</f>
        <v>1</v>
      </c>
      <c r="F166" s="497">
        <v>533</v>
      </c>
      <c r="G166" s="127">
        <v>574</v>
      </c>
      <c r="H166" s="497">
        <v>574</v>
      </c>
      <c r="I166" s="494">
        <f>H166/G166</f>
        <v>1</v>
      </c>
    </row>
    <row r="167" spans="1:9" s="13" customFormat="1" ht="12.75">
      <c r="A167" s="584" t="s">
        <v>319</v>
      </c>
      <c r="B167" s="125">
        <v>1296</v>
      </c>
      <c r="C167" s="493">
        <v>2275</v>
      </c>
      <c r="D167" s="493">
        <v>2270</v>
      </c>
      <c r="E167" s="494">
        <f>D167/C167</f>
        <v>0.9978021978021978</v>
      </c>
      <c r="F167" s="497">
        <v>3800</v>
      </c>
      <c r="G167" s="125">
        <v>3888</v>
      </c>
      <c r="H167" s="241">
        <v>2538</v>
      </c>
      <c r="I167" s="494">
        <f>H167/G167</f>
        <v>0.6527777777777778</v>
      </c>
    </row>
    <row r="168" spans="1:9" s="13" customFormat="1" ht="12.75">
      <c r="A168" s="585" t="s">
        <v>948</v>
      </c>
      <c r="B168" s="125">
        <v>0</v>
      </c>
      <c r="C168" s="493">
        <v>0</v>
      </c>
      <c r="D168" s="493">
        <v>0</v>
      </c>
      <c r="E168" s="494">
        <v>0</v>
      </c>
      <c r="F168" s="497">
        <v>0</v>
      </c>
      <c r="G168" s="125">
        <v>0</v>
      </c>
      <c r="H168" s="241">
        <v>0</v>
      </c>
      <c r="I168" s="494">
        <v>0</v>
      </c>
    </row>
    <row r="169" spans="1:9" s="13" customFormat="1" ht="12.75">
      <c r="A169" s="707" t="s">
        <v>320</v>
      </c>
      <c r="B169" s="125">
        <v>0</v>
      </c>
      <c r="C169" s="125">
        <v>0</v>
      </c>
      <c r="D169" s="125">
        <v>0</v>
      </c>
      <c r="E169" s="494">
        <v>0</v>
      </c>
      <c r="F169" s="493">
        <v>0</v>
      </c>
      <c r="G169" s="125">
        <v>0</v>
      </c>
      <c r="H169" s="638">
        <v>0</v>
      </c>
      <c r="I169" s="494">
        <v>0</v>
      </c>
    </row>
    <row r="170" spans="1:9" s="13" customFormat="1" ht="12.75">
      <c r="A170" s="708" t="s">
        <v>321</v>
      </c>
      <c r="B170" s="125">
        <v>0</v>
      </c>
      <c r="C170" s="125">
        <v>0</v>
      </c>
      <c r="D170" s="493">
        <v>0</v>
      </c>
      <c r="E170" s="494">
        <v>0</v>
      </c>
      <c r="F170" s="497">
        <v>0</v>
      </c>
      <c r="G170" s="127">
        <v>0</v>
      </c>
      <c r="H170" s="497">
        <v>0</v>
      </c>
      <c r="I170" s="494">
        <v>0</v>
      </c>
    </row>
    <row r="171" spans="1:9" s="13" customFormat="1" ht="13.5" thickBot="1">
      <c r="A171" s="717" t="s">
        <v>959</v>
      </c>
      <c r="B171" s="125">
        <v>0</v>
      </c>
      <c r="C171" s="125">
        <v>0</v>
      </c>
      <c r="D171" s="125">
        <v>0</v>
      </c>
      <c r="E171" s="494">
        <v>0</v>
      </c>
      <c r="F171" s="493">
        <v>0</v>
      </c>
      <c r="G171" s="450">
        <v>0</v>
      </c>
      <c r="H171" s="638">
        <v>0</v>
      </c>
      <c r="I171" s="494">
        <v>0</v>
      </c>
    </row>
    <row r="172" spans="1:9" s="13" customFormat="1" ht="13.5" thickBot="1">
      <c r="A172" s="710" t="s">
        <v>370</v>
      </c>
      <c r="B172" s="445">
        <f>SUM(B165:B170)</f>
        <v>1296</v>
      </c>
      <c r="C172" s="505">
        <f>C165+C166+C167+C170+C169</f>
        <v>4065</v>
      </c>
      <c r="D172" s="505">
        <f>D165+D166+D167+D170+D169</f>
        <v>4060</v>
      </c>
      <c r="E172" s="506">
        <f>D172/C172</f>
        <v>0.998769987699877</v>
      </c>
      <c r="F172" s="588">
        <f>SUM(F165:F171)</f>
        <v>5951</v>
      </c>
      <c r="G172" s="445">
        <f>G165+G166+G167+G170+G169</f>
        <v>6284</v>
      </c>
      <c r="H172" s="588">
        <f>H165+H166+H167+H170+H169</f>
        <v>4912</v>
      </c>
      <c r="I172" s="640">
        <f>H172/G172</f>
        <v>0.7816677275620624</v>
      </c>
    </row>
    <row r="173" spans="1:9" s="13" customFormat="1" ht="12.75">
      <c r="A173" s="590"/>
      <c r="B173" s="455"/>
      <c r="C173" s="593"/>
      <c r="D173" s="457"/>
      <c r="E173" s="489"/>
      <c r="F173" s="622"/>
      <c r="G173" s="593"/>
      <c r="H173" s="457"/>
      <c r="I173" s="489"/>
    </row>
    <row r="174" spans="1:9" s="13" customFormat="1" ht="12.75">
      <c r="A174" s="711" t="s">
        <v>324</v>
      </c>
      <c r="B174" s="127"/>
      <c r="C174" s="127"/>
      <c r="D174" s="497"/>
      <c r="E174" s="488"/>
      <c r="F174" s="497"/>
      <c r="G174" s="127"/>
      <c r="H174" s="497"/>
      <c r="I174" s="488"/>
    </row>
    <row r="175" spans="1:9" s="13" customFormat="1" ht="12.75">
      <c r="A175" s="584" t="s">
        <v>325</v>
      </c>
      <c r="B175" s="127">
        <v>0</v>
      </c>
      <c r="C175" s="127">
        <v>0</v>
      </c>
      <c r="D175" s="497">
        <v>0</v>
      </c>
      <c r="E175" s="488">
        <v>0</v>
      </c>
      <c r="F175" s="497">
        <v>0</v>
      </c>
      <c r="G175" s="127">
        <v>0</v>
      </c>
      <c r="H175" s="497">
        <v>0</v>
      </c>
      <c r="I175" s="488">
        <v>0</v>
      </c>
    </row>
    <row r="176" spans="1:9" s="13" customFormat="1" ht="12.75">
      <c r="A176" s="712" t="s">
        <v>326</v>
      </c>
      <c r="B176" s="125">
        <v>0</v>
      </c>
      <c r="C176" s="125">
        <v>0</v>
      </c>
      <c r="D176" s="241">
        <v>0</v>
      </c>
      <c r="E176" s="488">
        <v>0</v>
      </c>
      <c r="F176" s="497">
        <v>0</v>
      </c>
      <c r="G176" s="127">
        <v>0</v>
      </c>
      <c r="H176" s="497">
        <v>0</v>
      </c>
      <c r="I176" s="488">
        <v>0</v>
      </c>
    </row>
    <row r="177" spans="1:9" s="13" customFormat="1" ht="12.75">
      <c r="A177" s="584" t="s">
        <v>327</v>
      </c>
      <c r="B177" s="125">
        <v>0</v>
      </c>
      <c r="C177" s="125">
        <v>0</v>
      </c>
      <c r="D177" s="241">
        <v>0</v>
      </c>
      <c r="E177" s="488">
        <v>0</v>
      </c>
      <c r="F177" s="497">
        <v>0</v>
      </c>
      <c r="G177" s="127">
        <v>0</v>
      </c>
      <c r="H177" s="497">
        <v>0</v>
      </c>
      <c r="I177" s="488">
        <v>0</v>
      </c>
    </row>
    <row r="178" spans="1:9" s="13" customFormat="1" ht="13.5" thickBot="1">
      <c r="A178" s="595" t="s">
        <v>942</v>
      </c>
      <c r="B178" s="125">
        <v>0</v>
      </c>
      <c r="C178" s="125">
        <v>0</v>
      </c>
      <c r="D178" s="241">
        <v>0</v>
      </c>
      <c r="E178" s="488">
        <v>0</v>
      </c>
      <c r="F178" s="497">
        <v>0</v>
      </c>
      <c r="G178" s="127">
        <v>0</v>
      </c>
      <c r="H178" s="497">
        <v>0</v>
      </c>
      <c r="I178" s="488">
        <v>0</v>
      </c>
    </row>
    <row r="179" spans="1:9" s="13" customFormat="1" ht="13.5" thickBot="1">
      <c r="A179" s="710" t="s">
        <v>350</v>
      </c>
      <c r="B179" s="445">
        <f>SUM(B175:B178)</f>
        <v>0</v>
      </c>
      <c r="C179" s="505">
        <f>C175+C176+C177+C178</f>
        <v>0</v>
      </c>
      <c r="D179" s="505">
        <f>D175+D176+D177+D178</f>
        <v>0</v>
      </c>
      <c r="E179" s="640">
        <v>0</v>
      </c>
      <c r="F179" s="588">
        <f>SUM(F175:F178)</f>
        <v>0</v>
      </c>
      <c r="G179" s="445">
        <f>G175+G176+G177+G178</f>
        <v>0</v>
      </c>
      <c r="H179" s="588">
        <f>H175+H176+H177+H178</f>
        <v>0</v>
      </c>
      <c r="I179" s="506">
        <v>0</v>
      </c>
    </row>
    <row r="180" spans="1:9" s="13" customFormat="1" ht="6" customHeight="1">
      <c r="A180" s="590"/>
      <c r="B180" s="124"/>
      <c r="C180" s="455"/>
      <c r="D180" s="514"/>
      <c r="E180" s="489"/>
      <c r="F180" s="455"/>
      <c r="G180" s="622"/>
      <c r="H180" s="455"/>
      <c r="I180" s="489"/>
    </row>
    <row r="181" spans="1:9" s="13" customFormat="1" ht="12.75">
      <c r="A181" s="711" t="s">
        <v>329</v>
      </c>
      <c r="B181" s="124"/>
      <c r="C181" s="127"/>
      <c r="D181" s="497"/>
      <c r="E181" s="488"/>
      <c r="F181" s="127"/>
      <c r="G181" s="497"/>
      <c r="H181" s="127"/>
      <c r="I181" s="488"/>
    </row>
    <row r="182" spans="1:9" s="13" customFormat="1" ht="12.75">
      <c r="A182" s="596" t="s">
        <v>330</v>
      </c>
      <c r="B182" s="125"/>
      <c r="C182" s="125"/>
      <c r="D182" s="497">
        <v>0</v>
      </c>
      <c r="E182" s="488">
        <v>0</v>
      </c>
      <c r="F182" s="127">
        <v>0</v>
      </c>
      <c r="G182" s="497">
        <v>0</v>
      </c>
      <c r="H182" s="127">
        <v>0</v>
      </c>
      <c r="I182" s="488">
        <v>0</v>
      </c>
    </row>
    <row r="183" spans="1:9" s="13" customFormat="1" ht="13.5" thickBot="1">
      <c r="A183" s="597" t="s">
        <v>331</v>
      </c>
      <c r="B183" s="124">
        <v>0</v>
      </c>
      <c r="C183" s="124">
        <v>0</v>
      </c>
      <c r="D183" s="124">
        <v>0</v>
      </c>
      <c r="E183" s="516">
        <v>0</v>
      </c>
      <c r="F183" s="159">
        <v>0</v>
      </c>
      <c r="G183" s="514">
        <v>0</v>
      </c>
      <c r="H183" s="124">
        <v>0</v>
      </c>
      <c r="I183" s="516">
        <v>0</v>
      </c>
    </row>
    <row r="184" spans="1:9" s="13" customFormat="1" ht="13.5" thickBot="1">
      <c r="A184" s="600" t="s">
        <v>266</v>
      </c>
      <c r="B184" s="445">
        <f>B182+B183</f>
        <v>0</v>
      </c>
      <c r="C184" s="505">
        <f>C182+C183</f>
        <v>0</v>
      </c>
      <c r="D184" s="505">
        <f>D182+D183</f>
        <v>0</v>
      </c>
      <c r="E184" s="506">
        <v>0</v>
      </c>
      <c r="F184" s="588">
        <f>F182+F183</f>
        <v>0</v>
      </c>
      <c r="G184" s="505">
        <f>G182+G183</f>
        <v>0</v>
      </c>
      <c r="H184" s="445">
        <f>H182+H183</f>
        <v>0</v>
      </c>
      <c r="I184" s="506">
        <v>0</v>
      </c>
    </row>
    <row r="185" spans="1:9" s="13" customFormat="1" ht="7.5" customHeight="1">
      <c r="A185" s="590"/>
      <c r="B185" s="124"/>
      <c r="C185" s="455"/>
      <c r="D185" s="514"/>
      <c r="E185" s="489"/>
      <c r="F185" s="514"/>
      <c r="G185" s="455"/>
      <c r="H185" s="514"/>
      <c r="I185" s="489"/>
    </row>
    <row r="186" spans="1:9" s="13" customFormat="1" ht="12.75">
      <c r="A186" s="601" t="s">
        <v>353</v>
      </c>
      <c r="B186" s="127"/>
      <c r="C186" s="127"/>
      <c r="D186" s="497"/>
      <c r="E186" s="488"/>
      <c r="F186" s="497"/>
      <c r="G186" s="127"/>
      <c r="H186" s="497"/>
      <c r="I186" s="488"/>
    </row>
    <row r="187" spans="1:9" s="13" customFormat="1" ht="12.75">
      <c r="A187" s="602" t="s">
        <v>330</v>
      </c>
      <c r="B187" s="127">
        <f>'1.e-f.sz.melléklet'!B79</f>
        <v>416</v>
      </c>
      <c r="C187" s="127">
        <f>'1.e-f.sz.melléklet'!C79+'1.e-f.sz.melléklet'!C75</f>
        <v>436</v>
      </c>
      <c r="D187" s="127">
        <f>'1.e-f.sz.melléklet'!D79+'1.e-f.sz.melléklet'!D75</f>
        <v>436</v>
      </c>
      <c r="E187" s="488">
        <f>D187/C187</f>
        <v>1</v>
      </c>
      <c r="F187" s="497">
        <v>0</v>
      </c>
      <c r="G187" s="127">
        <v>0</v>
      </c>
      <c r="H187" s="497">
        <v>0</v>
      </c>
      <c r="I187" s="488">
        <v>0</v>
      </c>
    </row>
    <row r="188" spans="1:9" s="13" customFormat="1" ht="13.5" thickBot="1">
      <c r="A188" s="597" t="s">
        <v>331</v>
      </c>
      <c r="B188" s="124">
        <v>0</v>
      </c>
      <c r="C188" s="124">
        <v>0</v>
      </c>
      <c r="D188" s="124">
        <v>0</v>
      </c>
      <c r="E188" s="516">
        <v>0</v>
      </c>
      <c r="F188" s="514">
        <v>0</v>
      </c>
      <c r="G188" s="450">
        <v>0</v>
      </c>
      <c r="H188" s="490">
        <v>0</v>
      </c>
      <c r="I188" s="516">
        <v>0</v>
      </c>
    </row>
    <row r="189" spans="1:9" s="13" customFormat="1" ht="13.5" thickBot="1">
      <c r="A189" s="600" t="s">
        <v>267</v>
      </c>
      <c r="B189" s="445">
        <f>B187+B188</f>
        <v>416</v>
      </c>
      <c r="C189" s="505">
        <f>C187+C188</f>
        <v>436</v>
      </c>
      <c r="D189" s="505">
        <f>D187+D188</f>
        <v>436</v>
      </c>
      <c r="E189" s="506">
        <f>D189/C189</f>
        <v>1</v>
      </c>
      <c r="F189" s="588">
        <f>F187+F188</f>
        <v>0</v>
      </c>
      <c r="G189" s="445">
        <f>G187+G188</f>
        <v>0</v>
      </c>
      <c r="H189" s="588">
        <f>H187+H188</f>
        <v>0</v>
      </c>
      <c r="I189" s="506">
        <v>0</v>
      </c>
    </row>
    <row r="190" spans="1:9" s="13" customFormat="1" ht="7.5" customHeight="1">
      <c r="A190" s="590"/>
      <c r="B190" s="592"/>
      <c r="C190" s="455"/>
      <c r="D190" s="514"/>
      <c r="E190" s="489"/>
      <c r="F190" s="457"/>
      <c r="G190" s="455"/>
      <c r="H190" s="514"/>
      <c r="I190" s="489"/>
    </row>
    <row r="191" spans="1:9" s="13" customFormat="1" ht="12.75">
      <c r="A191" s="711" t="s">
        <v>332</v>
      </c>
      <c r="B191" s="127"/>
      <c r="C191" s="127"/>
      <c r="D191" s="497"/>
      <c r="E191" s="488"/>
      <c r="F191" s="497"/>
      <c r="G191" s="127"/>
      <c r="H191" s="497"/>
      <c r="I191" s="488"/>
    </row>
    <row r="192" spans="1:9" s="13" customFormat="1" ht="12.75">
      <c r="A192" s="603" t="s">
        <v>355</v>
      </c>
      <c r="B192" s="125">
        <v>0</v>
      </c>
      <c r="C192" s="125">
        <v>0</v>
      </c>
      <c r="D192" s="125">
        <v>0</v>
      </c>
      <c r="E192" s="594">
        <v>0</v>
      </c>
      <c r="F192" s="125">
        <v>0</v>
      </c>
      <c r="G192" s="125">
        <v>0</v>
      </c>
      <c r="H192" s="125">
        <v>0</v>
      </c>
      <c r="I192" s="492">
        <v>0</v>
      </c>
    </row>
    <row r="193" spans="1:9" s="13" customFormat="1" ht="13.5" thickBot="1">
      <c r="A193" s="604" t="s">
        <v>371</v>
      </c>
      <c r="B193" s="124">
        <v>0</v>
      </c>
      <c r="C193" s="124">
        <v>0</v>
      </c>
      <c r="D193" s="124">
        <v>0</v>
      </c>
      <c r="E193" s="599">
        <v>0</v>
      </c>
      <c r="F193" s="124">
        <v>0</v>
      </c>
      <c r="G193" s="124">
        <v>0</v>
      </c>
      <c r="H193" s="124">
        <v>0</v>
      </c>
      <c r="I193" s="650">
        <v>0</v>
      </c>
    </row>
    <row r="194" spans="1:9" s="13" customFormat="1" ht="13.5" thickBot="1">
      <c r="A194" s="600" t="s">
        <v>268</v>
      </c>
      <c r="B194" s="445">
        <f>B192+B193</f>
        <v>0</v>
      </c>
      <c r="C194" s="505">
        <f>C193+C192</f>
        <v>0</v>
      </c>
      <c r="D194" s="505">
        <f>D193+D192</f>
        <v>0</v>
      </c>
      <c r="E194" s="506">
        <v>0</v>
      </c>
      <c r="F194" s="588">
        <f>F192+F193</f>
        <v>0</v>
      </c>
      <c r="G194" s="445">
        <f>G192+G193</f>
        <v>0</v>
      </c>
      <c r="H194" s="588">
        <f>H192+H193</f>
        <v>0</v>
      </c>
      <c r="I194" s="506">
        <v>0</v>
      </c>
    </row>
    <row r="195" spans="1:9" s="13" customFormat="1" ht="12.75">
      <c r="A195" s="1418"/>
      <c r="B195" s="457"/>
      <c r="C195" s="455"/>
      <c r="D195" s="514"/>
      <c r="E195" s="489"/>
      <c r="F195" s="457"/>
      <c r="G195" s="455"/>
      <c r="H195" s="514"/>
      <c r="I195" s="489"/>
    </row>
    <row r="196" spans="1:9" s="13" customFormat="1" ht="12.75">
      <c r="A196" s="606" t="s">
        <v>336</v>
      </c>
      <c r="B196" s="497"/>
      <c r="C196" s="127"/>
      <c r="D196" s="497"/>
      <c r="E196" s="488"/>
      <c r="F196" s="497"/>
      <c r="G196" s="127"/>
      <c r="H196" s="497"/>
      <c r="I196" s="488"/>
    </row>
    <row r="197" spans="1:9" s="13" customFormat="1" ht="12" customHeight="1">
      <c r="A197" s="607" t="s">
        <v>372</v>
      </c>
      <c r="B197" s="638">
        <v>0</v>
      </c>
      <c r="C197" s="125">
        <v>0</v>
      </c>
      <c r="D197" s="125">
        <v>0</v>
      </c>
      <c r="E197" s="594">
        <v>0</v>
      </c>
      <c r="F197" s="125">
        <v>0</v>
      </c>
      <c r="G197" s="125">
        <v>0</v>
      </c>
      <c r="H197" s="125">
        <v>0</v>
      </c>
      <c r="I197" s="492">
        <v>0</v>
      </c>
    </row>
    <row r="198" spans="1:9" s="13" customFormat="1" ht="12" customHeight="1" thickBot="1">
      <c r="A198" s="632" t="s">
        <v>373</v>
      </c>
      <c r="B198" s="673">
        <v>0</v>
      </c>
      <c r="C198" s="124">
        <v>0</v>
      </c>
      <c r="D198" s="124">
        <v>0</v>
      </c>
      <c r="E198" s="599">
        <v>0</v>
      </c>
      <c r="F198" s="124">
        <v>0</v>
      </c>
      <c r="G198" s="124">
        <v>0</v>
      </c>
      <c r="H198" s="124">
        <v>0</v>
      </c>
      <c r="I198" s="650">
        <v>0</v>
      </c>
    </row>
    <row r="199" spans="1:9" s="13" customFormat="1" ht="13.5" thickBot="1">
      <c r="A199" s="609" t="s">
        <v>269</v>
      </c>
      <c r="B199" s="445">
        <f>B197+B198</f>
        <v>0</v>
      </c>
      <c r="C199" s="505">
        <f>C198+C197</f>
        <v>0</v>
      </c>
      <c r="D199" s="505">
        <f>D198+D197</f>
        <v>0</v>
      </c>
      <c r="E199" s="506">
        <v>0</v>
      </c>
      <c r="F199" s="588">
        <f>F197+F198</f>
        <v>0</v>
      </c>
      <c r="G199" s="445">
        <f>G198+G197</f>
        <v>0</v>
      </c>
      <c r="H199" s="588">
        <f>H198+H197</f>
        <v>0</v>
      </c>
      <c r="I199" s="506">
        <v>0</v>
      </c>
    </row>
    <row r="200" spans="1:9" s="13" customFormat="1" ht="13.5" thickBot="1">
      <c r="A200" s="590"/>
      <c r="B200" s="455"/>
      <c r="C200" s="621"/>
      <c r="D200" s="621"/>
      <c r="E200" s="489"/>
      <c r="F200" s="622"/>
      <c r="G200" s="124"/>
      <c r="H200" s="514"/>
      <c r="I200" s="489"/>
    </row>
    <row r="201" spans="1:9" s="13" customFormat="1" ht="27.75" customHeight="1" thickBot="1">
      <c r="A201" s="713" t="s">
        <v>404</v>
      </c>
      <c r="B201" s="187">
        <f>B199+B194+B189+B184+B179+B172</f>
        <v>1712</v>
      </c>
      <c r="C201" s="624">
        <f>C199+C194+C189+C184+C179+C172</f>
        <v>4501</v>
      </c>
      <c r="D201" s="624">
        <f>D199+D194+D189+D184+D179+D172</f>
        <v>4496</v>
      </c>
      <c r="E201" s="506">
        <f>D201/C201</f>
        <v>0.9988891357476116</v>
      </c>
      <c r="F201" s="610">
        <f>F199+F194+F189+F184+F179+F172</f>
        <v>5951</v>
      </c>
      <c r="G201" s="187">
        <f>G199+G194+G189+G184+G179+G172</f>
        <v>6284</v>
      </c>
      <c r="H201" s="610">
        <f>H199+H194+H189+H184+H179+H172</f>
        <v>4912</v>
      </c>
      <c r="I201" s="640">
        <f>H201/G201</f>
        <v>0.7816677275620624</v>
      </c>
    </row>
    <row r="202" spans="1:9" s="13" customFormat="1" ht="12.75">
      <c r="A202" s="714"/>
      <c r="B202" s="644"/>
      <c r="C202" s="611"/>
      <c r="D202" s="514"/>
      <c r="E202" s="489"/>
      <c r="F202" s="514"/>
      <c r="G202" s="611"/>
      <c r="H202" s="514"/>
      <c r="I202" s="489"/>
    </row>
    <row r="203" spans="1:9" s="13" customFormat="1" ht="13.5" customHeight="1">
      <c r="A203" s="613" t="s">
        <v>412</v>
      </c>
      <c r="B203" s="614"/>
      <c r="C203" s="614"/>
      <c r="D203" s="497"/>
      <c r="E203" s="488"/>
      <c r="F203" s="497"/>
      <c r="G203" s="614"/>
      <c r="H203" s="497"/>
      <c r="I203" s="488"/>
    </row>
    <row r="204" spans="1:9" s="13" customFormat="1" ht="12.75">
      <c r="A204" s="715" t="s">
        <v>270</v>
      </c>
      <c r="B204" s="614">
        <v>0</v>
      </c>
      <c r="C204" s="614">
        <v>0</v>
      </c>
      <c r="D204" s="497">
        <v>0</v>
      </c>
      <c r="E204" s="645">
        <v>0</v>
      </c>
      <c r="F204" s="497">
        <v>0</v>
      </c>
      <c r="G204" s="127">
        <v>0</v>
      </c>
      <c r="H204" s="497">
        <v>0</v>
      </c>
      <c r="I204" s="488">
        <v>0</v>
      </c>
    </row>
    <row r="205" spans="1:9" s="13" customFormat="1" ht="13.5" thickBot="1">
      <c r="A205" s="598" t="s">
        <v>272</v>
      </c>
      <c r="B205" s="646">
        <v>0</v>
      </c>
      <c r="C205" s="647">
        <v>0</v>
      </c>
      <c r="D205" s="490">
        <v>0</v>
      </c>
      <c r="E205" s="516">
        <v>0</v>
      </c>
      <c r="F205" s="490">
        <v>0</v>
      </c>
      <c r="G205" s="450">
        <v>0</v>
      </c>
      <c r="H205" s="490">
        <v>0</v>
      </c>
      <c r="I205" s="516">
        <v>0</v>
      </c>
    </row>
    <row r="206" spans="1:9" s="13" customFormat="1" ht="13.5" thickBot="1">
      <c r="A206" s="710" t="s">
        <v>271</v>
      </c>
      <c r="B206" s="624">
        <f>B204+B205</f>
        <v>0</v>
      </c>
      <c r="C206" s="624">
        <f>C204+C205</f>
        <v>0</v>
      </c>
      <c r="D206" s="624">
        <f>D204+D205</f>
        <v>0</v>
      </c>
      <c r="E206" s="506">
        <v>0</v>
      </c>
      <c r="F206" s="588">
        <f>F204+F205</f>
        <v>0</v>
      </c>
      <c r="G206" s="445">
        <f>G204+G205</f>
        <v>0</v>
      </c>
      <c r="H206" s="588">
        <f>H204+H205</f>
        <v>0</v>
      </c>
      <c r="I206" s="506">
        <v>0</v>
      </c>
    </row>
    <row r="207" spans="1:9" s="13" customFormat="1" ht="13.5" thickBot="1">
      <c r="A207" s="609"/>
      <c r="B207" s="125"/>
      <c r="C207" s="621"/>
      <c r="D207" s="621"/>
      <c r="E207" s="489"/>
      <c r="F207" s="622"/>
      <c r="G207" s="124"/>
      <c r="H207" s="514"/>
      <c r="I207" s="489"/>
    </row>
    <row r="208" spans="1:9" s="13" customFormat="1" ht="13.5" thickBot="1">
      <c r="A208" s="716" t="s">
        <v>401</v>
      </c>
      <c r="B208" s="187">
        <f>B206+B201</f>
        <v>1712</v>
      </c>
      <c r="C208" s="187">
        <f>C206+C201</f>
        <v>4501</v>
      </c>
      <c r="D208" s="187">
        <f>D206+D201</f>
        <v>4496</v>
      </c>
      <c r="E208" s="640">
        <f>D208/C208</f>
        <v>0.9988891357476116</v>
      </c>
      <c r="F208" s="610">
        <f>F206+F201</f>
        <v>5951</v>
      </c>
      <c r="G208" s="187">
        <f>G206+G201</f>
        <v>6284</v>
      </c>
      <c r="H208" s="610">
        <f>H206+H201</f>
        <v>4912</v>
      </c>
      <c r="I208" s="640">
        <f>H208/G208</f>
        <v>0.7816677275620624</v>
      </c>
    </row>
    <row r="209" spans="1:9" s="13" customFormat="1" ht="12.75">
      <c r="A209" s="2039"/>
      <c r="B209" s="688"/>
      <c r="C209" s="688"/>
      <c r="D209" s="688"/>
      <c r="E209" s="989"/>
      <c r="F209" s="688"/>
      <c r="G209" s="688"/>
      <c r="H209" s="688"/>
      <c r="I209" s="989"/>
    </row>
    <row r="210" spans="1:9" s="13" customFormat="1" ht="15">
      <c r="A210" s="616"/>
      <c r="B210" s="616"/>
      <c r="C210" s="616"/>
      <c r="D210" s="616"/>
      <c r="E210" s="616"/>
      <c r="F210" s="617"/>
      <c r="G210" s="2107" t="s">
        <v>708</v>
      </c>
      <c r="H210" s="2107"/>
      <c r="I210" s="617"/>
    </row>
    <row r="211" spans="1:9" s="13" customFormat="1" ht="12.75">
      <c r="A211" s="2069">
        <v>5</v>
      </c>
      <c r="B211" s="2069"/>
      <c r="C211" s="2069"/>
      <c r="D211" s="2069"/>
      <c r="E211" s="2069"/>
      <c r="F211" s="2081"/>
      <c r="G211" s="2081"/>
      <c r="H211" s="2081"/>
      <c r="I211" s="2081"/>
    </row>
    <row r="212" spans="1:9" s="13" customFormat="1" ht="15.75">
      <c r="A212" s="2106" t="s">
        <v>1389</v>
      </c>
      <c r="B212" s="2106"/>
      <c r="C212" s="2106"/>
      <c r="D212" s="2106"/>
      <c r="E212" s="2106"/>
      <c r="F212" s="2107"/>
      <c r="G212" s="2107"/>
      <c r="H212" s="2107"/>
      <c r="I212" s="2107"/>
    </row>
    <row r="213" spans="1:9" s="13" customFormat="1" ht="15.75">
      <c r="A213" s="2108" t="s">
        <v>369</v>
      </c>
      <c r="B213" s="2108"/>
      <c r="C213" s="2108"/>
      <c r="D213" s="2108"/>
      <c r="E213" s="2108"/>
      <c r="F213" s="2107"/>
      <c r="G213" s="2107"/>
      <c r="H213" s="2107"/>
      <c r="I213" s="2107"/>
    </row>
    <row r="214" spans="1:9" s="13" customFormat="1" ht="16.5" thickBot="1">
      <c r="A214" s="635"/>
      <c r="B214" s="635"/>
      <c r="C214" s="635"/>
      <c r="D214" s="635"/>
      <c r="E214" s="635"/>
      <c r="F214" s="617"/>
      <c r="G214" s="2110" t="s">
        <v>344</v>
      </c>
      <c r="H214" s="2110"/>
      <c r="I214" s="1135"/>
    </row>
    <row r="215" spans="1:9" s="13" customFormat="1" ht="13.5" thickBot="1">
      <c r="A215" s="2100" t="s">
        <v>405</v>
      </c>
      <c r="B215" s="2084" t="s">
        <v>939</v>
      </c>
      <c r="C215" s="2111"/>
      <c r="D215" s="2111"/>
      <c r="E215" s="2112"/>
      <c r="F215" s="2084" t="s">
        <v>943</v>
      </c>
      <c r="G215" s="2067"/>
      <c r="H215" s="2067"/>
      <c r="I215" s="2068"/>
    </row>
    <row r="216" spans="1:9" s="13" customFormat="1" ht="21.75" thickBot="1">
      <c r="A216" s="2101"/>
      <c r="B216" s="577" t="s">
        <v>228</v>
      </c>
      <c r="C216" s="578" t="s">
        <v>229</v>
      </c>
      <c r="D216" s="577" t="s">
        <v>233</v>
      </c>
      <c r="E216" s="578" t="s">
        <v>260</v>
      </c>
      <c r="F216" s="649" t="s">
        <v>228</v>
      </c>
      <c r="G216" s="578" t="s">
        <v>758</v>
      </c>
      <c r="H216" s="579" t="s">
        <v>233</v>
      </c>
      <c r="I216" s="579" t="s">
        <v>199</v>
      </c>
    </row>
    <row r="217" spans="1:9" s="13" customFormat="1" ht="12.75">
      <c r="A217" s="580" t="s">
        <v>316</v>
      </c>
      <c r="B217" s="126"/>
      <c r="C217" s="584"/>
      <c r="D217" s="581"/>
      <c r="E217" s="584"/>
      <c r="F217" s="126"/>
      <c r="G217" s="626"/>
      <c r="H217" s="637"/>
      <c r="I217" s="636"/>
    </row>
    <row r="218" spans="1:9" s="13" customFormat="1" ht="12.75">
      <c r="A218" s="584" t="s">
        <v>317</v>
      </c>
      <c r="B218" s="127">
        <v>0</v>
      </c>
      <c r="C218" s="125">
        <v>0</v>
      </c>
      <c r="D218" s="493">
        <v>0</v>
      </c>
      <c r="E218" s="494">
        <v>0</v>
      </c>
      <c r="F218" s="125">
        <v>101274</v>
      </c>
      <c r="G218" s="638">
        <v>29025</v>
      </c>
      <c r="H218" s="241">
        <v>28836</v>
      </c>
      <c r="I218" s="494">
        <f>H218/G218</f>
        <v>0.9934883720930232</v>
      </c>
    </row>
    <row r="219" spans="1:9" s="13" customFormat="1" ht="12.75">
      <c r="A219" s="707" t="s">
        <v>318</v>
      </c>
      <c r="B219" s="127">
        <v>0</v>
      </c>
      <c r="C219" s="125">
        <v>0</v>
      </c>
      <c r="D219" s="493">
        <v>0</v>
      </c>
      <c r="E219" s="494">
        <v>0</v>
      </c>
      <c r="F219" s="125">
        <v>36098</v>
      </c>
      <c r="G219" s="638">
        <v>6776</v>
      </c>
      <c r="H219" s="241">
        <v>5317</v>
      </c>
      <c r="I219" s="494">
        <f>H219/G219</f>
        <v>0.7846812278630461</v>
      </c>
    </row>
    <row r="220" spans="1:9" s="13" customFormat="1" ht="12.75">
      <c r="A220" s="584" t="s">
        <v>319</v>
      </c>
      <c r="B220" s="127">
        <v>4220</v>
      </c>
      <c r="C220" s="125">
        <v>3927</v>
      </c>
      <c r="D220" s="493">
        <v>2616</v>
      </c>
      <c r="E220" s="494">
        <f>D220/C220</f>
        <v>0.666157372039725</v>
      </c>
      <c r="F220" s="125">
        <v>77970</v>
      </c>
      <c r="G220" s="638">
        <v>76430</v>
      </c>
      <c r="H220" s="241">
        <v>67965</v>
      </c>
      <c r="I220" s="494">
        <f>H220/G220</f>
        <v>0.8892450608399843</v>
      </c>
    </row>
    <row r="221" spans="1:9" s="13" customFormat="1" ht="12.75">
      <c r="A221" s="585" t="s">
        <v>958</v>
      </c>
      <c r="B221" s="127">
        <v>-4220</v>
      </c>
      <c r="C221" s="127">
        <v>-3576</v>
      </c>
      <c r="D221" s="491">
        <v>-2478</v>
      </c>
      <c r="E221" s="494">
        <f>D221/C221</f>
        <v>0.6929530201342282</v>
      </c>
      <c r="F221" s="127">
        <v>0</v>
      </c>
      <c r="G221" s="642"/>
      <c r="H221" s="497">
        <v>0</v>
      </c>
      <c r="I221" s="494">
        <v>0</v>
      </c>
    </row>
    <row r="222" spans="1:9" s="13" customFormat="1" ht="12.75">
      <c r="A222" s="707" t="s">
        <v>320</v>
      </c>
      <c r="B222" s="1113">
        <v>0</v>
      </c>
      <c r="C222" s="127">
        <v>0</v>
      </c>
      <c r="D222" s="127">
        <v>0</v>
      </c>
      <c r="E222" s="494">
        <v>0</v>
      </c>
      <c r="F222" s="127">
        <v>0</v>
      </c>
      <c r="G222" s="642">
        <v>0</v>
      </c>
      <c r="H222" s="127">
        <v>0</v>
      </c>
      <c r="I222" s="494">
        <v>0</v>
      </c>
    </row>
    <row r="223" spans="1:9" s="13" customFormat="1" ht="12.75">
      <c r="A223" s="1144" t="s">
        <v>321</v>
      </c>
      <c r="B223" s="127">
        <v>0</v>
      </c>
      <c r="C223" s="127">
        <v>0</v>
      </c>
      <c r="D223" s="127">
        <v>0</v>
      </c>
      <c r="E223" s="494">
        <v>0</v>
      </c>
      <c r="F223" s="127">
        <v>0</v>
      </c>
      <c r="G223" s="642">
        <v>47452</v>
      </c>
      <c r="H223" s="127">
        <v>47452</v>
      </c>
      <c r="I223" s="494">
        <f>H223/G223</f>
        <v>1</v>
      </c>
    </row>
    <row r="224" spans="1:9" s="13" customFormat="1" ht="13.5" customHeight="1">
      <c r="A224" s="585" t="s">
        <v>322</v>
      </c>
      <c r="B224" s="124"/>
      <c r="C224" s="124"/>
      <c r="D224" s="124"/>
      <c r="E224" s="494"/>
      <c r="F224" s="124"/>
      <c r="G224" s="673"/>
      <c r="H224" s="124"/>
      <c r="I224" s="494"/>
    </row>
    <row r="225" spans="1:9" s="13" customFormat="1" ht="13.5" thickBot="1">
      <c r="A225" s="709" t="s">
        <v>347</v>
      </c>
      <c r="B225" s="125">
        <v>0</v>
      </c>
      <c r="C225" s="125">
        <v>0</v>
      </c>
      <c r="D225" s="125">
        <v>0</v>
      </c>
      <c r="E225" s="494">
        <v>0</v>
      </c>
      <c r="F225" s="125">
        <v>0</v>
      </c>
      <c r="G225" s="638">
        <v>47452</v>
      </c>
      <c r="H225" s="125">
        <v>47452</v>
      </c>
      <c r="I225" s="494">
        <f>H225/G225</f>
        <v>1</v>
      </c>
    </row>
    <row r="226" spans="1:9" s="13" customFormat="1" ht="13.5" thickBot="1">
      <c r="A226" s="710" t="s">
        <v>370</v>
      </c>
      <c r="B226" s="445">
        <f>SUM(B218:B223)</f>
        <v>0</v>
      </c>
      <c r="C226" s="445">
        <f>SUM(C218:C223)</f>
        <v>351</v>
      </c>
      <c r="D226" s="445">
        <f>SUM(D218:D223)</f>
        <v>138</v>
      </c>
      <c r="E226" s="640">
        <v>0</v>
      </c>
      <c r="F226" s="445">
        <f>SUM(F218:F223)</f>
        <v>215342</v>
      </c>
      <c r="G226" s="653">
        <f>G218+G219+G220+G223+G222</f>
        <v>159683</v>
      </c>
      <c r="H226" s="588">
        <f>H218+H219+H220+H223+H222</f>
        <v>149570</v>
      </c>
      <c r="I226" s="506">
        <f>H226/G226</f>
        <v>0.936668274017898</v>
      </c>
    </row>
    <row r="227" spans="1:9" s="13" customFormat="1" ht="12.75">
      <c r="A227" s="590"/>
      <c r="B227" s="455"/>
      <c r="C227" s="593"/>
      <c r="D227" s="457"/>
      <c r="E227" s="489"/>
      <c r="F227" s="124"/>
      <c r="G227" s="654"/>
      <c r="H227" s="457"/>
      <c r="I227" s="489"/>
    </row>
    <row r="228" spans="1:9" s="13" customFormat="1" ht="12.75">
      <c r="A228" s="711" t="s">
        <v>324</v>
      </c>
      <c r="B228" s="127"/>
      <c r="C228" s="127"/>
      <c r="D228" s="497"/>
      <c r="E228" s="488"/>
      <c r="F228" s="127"/>
      <c r="G228" s="642"/>
      <c r="H228" s="497"/>
      <c r="I228" s="488"/>
    </row>
    <row r="229" spans="1:9" s="13" customFormat="1" ht="12.75">
      <c r="A229" s="584" t="s">
        <v>325</v>
      </c>
      <c r="B229" s="125">
        <v>0</v>
      </c>
      <c r="C229" s="125">
        <v>0</v>
      </c>
      <c r="D229" s="125">
        <v>0</v>
      </c>
      <c r="E229" s="498">
        <v>0</v>
      </c>
      <c r="F229" s="125">
        <f>'4.sz. melléklet'!B75</f>
        <v>4432</v>
      </c>
      <c r="G229" s="125">
        <f>'4.sz. melléklet'!C75</f>
        <v>88306</v>
      </c>
      <c r="H229" s="125">
        <f>'4.sz. melléklet'!D75</f>
        <v>88306</v>
      </c>
      <c r="I229" s="1832">
        <f>H229/G229</f>
        <v>1</v>
      </c>
    </row>
    <row r="230" spans="1:10" s="13" customFormat="1" ht="12.75">
      <c r="A230" s="712" t="s">
        <v>326</v>
      </c>
      <c r="B230" s="125">
        <v>0</v>
      </c>
      <c r="C230" s="124">
        <v>0</v>
      </c>
      <c r="D230" s="124">
        <v>0</v>
      </c>
      <c r="E230" s="650">
        <v>0</v>
      </c>
      <c r="F230" s="124">
        <v>0</v>
      </c>
      <c r="G230" s="124">
        <f>'3.sz. melléklet'!C44</f>
        <v>3459</v>
      </c>
      <c r="H230" s="124">
        <f>'3.sz. melléklet'!D44</f>
        <v>3459</v>
      </c>
      <c r="I230" s="1832">
        <f>H230/G230</f>
        <v>1</v>
      </c>
      <c r="J230" s="292"/>
    </row>
    <row r="231" spans="1:9" s="13" customFormat="1" ht="12.75">
      <c r="A231" s="584" t="s">
        <v>327</v>
      </c>
      <c r="B231" s="127">
        <v>0</v>
      </c>
      <c r="C231" s="125">
        <v>0</v>
      </c>
      <c r="D231" s="241">
        <v>0</v>
      </c>
      <c r="E231" s="494">
        <v>0</v>
      </c>
      <c r="F231" s="125">
        <v>0</v>
      </c>
      <c r="G231" s="638">
        <f>'1.g-h.sz. melléklet'!C34</f>
        <v>1750</v>
      </c>
      <c r="H231" s="638">
        <f>'1.g-h.sz. melléklet'!D34</f>
        <v>1750</v>
      </c>
      <c r="I231" s="1832">
        <f>H231/G231</f>
        <v>1</v>
      </c>
    </row>
    <row r="232" spans="1:9" s="13" customFormat="1" ht="13.5" thickBot="1">
      <c r="A232" s="595" t="s">
        <v>328</v>
      </c>
      <c r="B232" s="127">
        <f>-B221</f>
        <v>4220</v>
      </c>
      <c r="C232" s="127">
        <f>-C221</f>
        <v>3576</v>
      </c>
      <c r="D232" s="127">
        <f>-D221</f>
        <v>2478</v>
      </c>
      <c r="E232" s="494">
        <f>D232/C232</f>
        <v>0.6929530201342282</v>
      </c>
      <c r="F232" s="125">
        <f>-F221</f>
        <v>0</v>
      </c>
      <c r="G232" s="125">
        <f>-G221</f>
        <v>0</v>
      </c>
      <c r="H232" s="125">
        <f>-H221</f>
        <v>0</v>
      </c>
      <c r="I232" s="494">
        <v>0</v>
      </c>
    </row>
    <row r="233" spans="1:9" s="13" customFormat="1" ht="13.5" thickBot="1">
      <c r="A233" s="710" t="s">
        <v>350</v>
      </c>
      <c r="B233" s="445">
        <f>SUM(B229:B232)</f>
        <v>4220</v>
      </c>
      <c r="C233" s="445">
        <f>C229+C230+C231+C232</f>
        <v>3576</v>
      </c>
      <c r="D233" s="505">
        <f>D229+D230+D231+D232</f>
        <v>2478</v>
      </c>
      <c r="E233" s="506">
        <v>0</v>
      </c>
      <c r="F233" s="445">
        <f>SUM(F229:F232)</f>
        <v>4432</v>
      </c>
      <c r="G233" s="653">
        <f>G229+G230+G231+G232</f>
        <v>93515</v>
      </c>
      <c r="H233" s="588">
        <f>H229+H230+H231+H232</f>
        <v>93515</v>
      </c>
      <c r="I233" s="640">
        <f>H233/G233</f>
        <v>1</v>
      </c>
    </row>
    <row r="234" spans="1:9" s="13" customFormat="1" ht="9.75" customHeight="1">
      <c r="A234" s="590"/>
      <c r="B234" s="124"/>
      <c r="C234" s="455"/>
      <c r="D234" s="514"/>
      <c r="E234" s="489"/>
      <c r="F234" s="124"/>
      <c r="G234" s="641"/>
      <c r="H234" s="514"/>
      <c r="I234" s="625"/>
    </row>
    <row r="235" spans="1:9" s="13" customFormat="1" ht="12.75">
      <c r="A235" s="711" t="s">
        <v>329</v>
      </c>
      <c r="B235" s="124"/>
      <c r="C235" s="127"/>
      <c r="D235" s="497"/>
      <c r="E235" s="488"/>
      <c r="F235" s="127"/>
      <c r="G235" s="642"/>
      <c r="H235" s="497"/>
      <c r="I235" s="488"/>
    </row>
    <row r="236" spans="1:9" s="13" customFormat="1" ht="12.75">
      <c r="A236" s="596" t="s">
        <v>330</v>
      </c>
      <c r="B236" s="125">
        <f>'1.e-f.sz.melléklet'!B21</f>
        <v>571</v>
      </c>
      <c r="C236" s="125">
        <f>'1.e-f.sz.melléklet'!C21+'1.e-f.sz.melléklet'!C22+'1.e-f.sz.melléklet'!C23</f>
        <v>8162</v>
      </c>
      <c r="D236" s="125">
        <f>'1.e-f.sz.melléklet'!D21+'1.e-f.sz.melléklet'!D22+'1.e-f.sz.melléklet'!D23</f>
        <v>8162</v>
      </c>
      <c r="E236" s="594">
        <f>D236/C236</f>
        <v>1</v>
      </c>
      <c r="F236" s="125">
        <v>0</v>
      </c>
      <c r="G236" s="638">
        <f>'1.e-f.sz.melléklet'!C20</f>
        <v>42307</v>
      </c>
      <c r="H236" s="638">
        <f>'1.e-f.sz.melléklet'!D20</f>
        <v>41307</v>
      </c>
      <c r="I236" s="488">
        <v>0</v>
      </c>
    </row>
    <row r="237" spans="1:9" s="13" customFormat="1" ht="13.5" thickBot="1">
      <c r="A237" s="597" t="s">
        <v>331</v>
      </c>
      <c r="B237" s="124">
        <v>0</v>
      </c>
      <c r="C237" s="124">
        <v>0</v>
      </c>
      <c r="D237" s="124">
        <v>0</v>
      </c>
      <c r="E237" s="599">
        <v>0</v>
      </c>
      <c r="F237" s="124">
        <v>0</v>
      </c>
      <c r="G237" s="673">
        <f>'1.e-f.sz.melléklet'!C35+'1.e-f.sz.melléklet'!C36</f>
        <v>1545</v>
      </c>
      <c r="H237" s="673">
        <f>'1.e-f.sz.melléklet'!D35+'1.e-f.sz.melléklet'!D36</f>
        <v>1545</v>
      </c>
      <c r="I237" s="681">
        <v>0</v>
      </c>
    </row>
    <row r="238" spans="1:9" s="13" customFormat="1" ht="13.5" thickBot="1">
      <c r="A238" s="600" t="s">
        <v>266</v>
      </c>
      <c r="B238" s="445">
        <f>B236+B237</f>
        <v>571</v>
      </c>
      <c r="C238" s="445">
        <f>C236+C237</f>
        <v>8162</v>
      </c>
      <c r="D238" s="505">
        <f>D236+D237</f>
        <v>8162</v>
      </c>
      <c r="E238" s="506">
        <f>D238/C238</f>
        <v>1</v>
      </c>
      <c r="F238" s="445">
        <f>F236+F237</f>
        <v>0</v>
      </c>
      <c r="G238" s="653">
        <f>G236+G237</f>
        <v>43852</v>
      </c>
      <c r="H238" s="588">
        <f>H236+H237</f>
        <v>42852</v>
      </c>
      <c r="I238" s="506">
        <v>0</v>
      </c>
    </row>
    <row r="239" spans="1:9" s="13" customFormat="1" ht="9.75" customHeight="1">
      <c r="A239" s="590"/>
      <c r="B239" s="124"/>
      <c r="C239" s="455"/>
      <c r="D239" s="514"/>
      <c r="E239" s="489"/>
      <c r="F239" s="124"/>
      <c r="G239" s="641"/>
      <c r="H239" s="514"/>
      <c r="I239" s="489"/>
    </row>
    <row r="240" spans="1:9" s="13" customFormat="1" ht="12.75">
      <c r="A240" s="601" t="s">
        <v>353</v>
      </c>
      <c r="B240" s="127"/>
      <c r="C240" s="127"/>
      <c r="D240" s="497"/>
      <c r="E240" s="488"/>
      <c r="F240" s="127"/>
      <c r="G240" s="642"/>
      <c r="H240" s="497"/>
      <c r="I240" s="488"/>
    </row>
    <row r="241" spans="1:9" s="13" customFormat="1" ht="12.75">
      <c r="A241" s="602" t="s">
        <v>330</v>
      </c>
      <c r="B241" s="125">
        <f>'1.e-f.sz.melléklet'!B66-'1.e-f.sz.melléklet'!B79-'1.e-f.sz.melléklet'!B80-'1.e-f.sz.melléklet'!B81-'1.e-f.sz.melléklet'!B82</f>
        <v>162775</v>
      </c>
      <c r="C241" s="125">
        <f>'1.e-f.sz.melléklet'!C66-'1.e-f.sz.melléklet'!C79-'1.e-f.sz.melléklet'!C80-'1.e-f.sz.melléklet'!C81-'1.e-f.sz.melléklet'!C82-'1.e-f.sz.melléklet'!C83-'1.e-f.sz.melléklet'!C75</f>
        <v>214951</v>
      </c>
      <c r="D241" s="125">
        <f>'1.e-f.sz.melléklet'!D66-'1.e-f.sz.melléklet'!D79-'1.e-f.sz.melléklet'!D80-'1.e-f.sz.melléklet'!D81-'1.e-f.sz.melléklet'!D82-'1.e-f.sz.melléklet'!D83-'1.e-f.sz.melléklet'!D75</f>
        <v>214918</v>
      </c>
      <c r="E241" s="498">
        <f>D241/C241</f>
        <v>0.9998464766388618</v>
      </c>
      <c r="F241" s="127">
        <v>0</v>
      </c>
      <c r="G241" s="642">
        <v>0</v>
      </c>
      <c r="H241" s="497">
        <v>0</v>
      </c>
      <c r="I241" s="488">
        <v>0</v>
      </c>
    </row>
    <row r="242" spans="1:9" s="13" customFormat="1" ht="13.5" thickBot="1">
      <c r="A242" s="597" t="s">
        <v>331</v>
      </c>
      <c r="B242" s="124">
        <f>'1.e-f.sz.melléklet'!B87+'1.e-f.sz.melléklet'!B90+'1.e-f.sz.melléklet'!B89</f>
        <v>21000</v>
      </c>
      <c r="C242" s="124">
        <f>'1.e-f.sz.melléklet'!C87+'1.e-f.sz.melléklet'!C90+'1.e-f.sz.melléklet'!C89</f>
        <v>20000</v>
      </c>
      <c r="D242" s="124">
        <f>'1.e-f.sz.melléklet'!D87+'1.e-f.sz.melléklet'!D90+'1.e-f.sz.melléklet'!D89</f>
        <v>16816</v>
      </c>
      <c r="E242" s="498">
        <f>D242/C242</f>
        <v>0.8408</v>
      </c>
      <c r="F242" s="447">
        <v>0</v>
      </c>
      <c r="G242" s="667">
        <v>0</v>
      </c>
      <c r="H242" s="490">
        <v>0</v>
      </c>
      <c r="I242" s="516">
        <v>0</v>
      </c>
    </row>
    <row r="243" spans="1:9" s="13" customFormat="1" ht="13.5" thickBot="1">
      <c r="A243" s="600" t="s">
        <v>267</v>
      </c>
      <c r="B243" s="445">
        <f>B241+B242</f>
        <v>183775</v>
      </c>
      <c r="C243" s="445">
        <f>C241+C242</f>
        <v>234951</v>
      </c>
      <c r="D243" s="505">
        <f>D241+D242</f>
        <v>231734</v>
      </c>
      <c r="E243" s="506">
        <f>D243/C243</f>
        <v>0.9863077833250338</v>
      </c>
      <c r="F243" s="445">
        <f>SUM(F241,F242)</f>
        <v>0</v>
      </c>
      <c r="G243" s="445">
        <f>G241+G242</f>
        <v>0</v>
      </c>
      <c r="H243" s="588">
        <f>H241+H242</f>
        <v>0</v>
      </c>
      <c r="I243" s="506">
        <v>0</v>
      </c>
    </row>
    <row r="244" spans="1:9" s="13" customFormat="1" ht="12.75">
      <c r="A244" s="590"/>
      <c r="B244" s="592"/>
      <c r="C244" s="455"/>
      <c r="D244" s="514"/>
      <c r="E244" s="489"/>
      <c r="F244" s="592"/>
      <c r="G244" s="455"/>
      <c r="H244" s="514"/>
      <c r="I244" s="489"/>
    </row>
    <row r="245" spans="1:9" s="13" customFormat="1" ht="12.75">
      <c r="A245" s="711" t="s">
        <v>332</v>
      </c>
      <c r="B245" s="127"/>
      <c r="C245" s="127"/>
      <c r="D245" s="497"/>
      <c r="E245" s="488"/>
      <c r="F245" s="127"/>
      <c r="G245" s="127"/>
      <c r="H245" s="497"/>
      <c r="I245" s="488"/>
    </row>
    <row r="246" spans="1:9" s="13" customFormat="1" ht="12.75">
      <c r="A246" s="603" t="s">
        <v>355</v>
      </c>
      <c r="B246" s="125">
        <f>'1.g-h.sz. melléklet'!B9</f>
        <v>1000</v>
      </c>
      <c r="C246" s="125">
        <f>'1.g-h.sz. melléklet'!C9</f>
        <v>1000</v>
      </c>
      <c r="D246" s="125">
        <v>505</v>
      </c>
      <c r="E246" s="498">
        <f>D246/C246</f>
        <v>0.505</v>
      </c>
      <c r="F246" s="127">
        <v>0</v>
      </c>
      <c r="G246" s="127">
        <v>0</v>
      </c>
      <c r="H246" s="497">
        <v>0</v>
      </c>
      <c r="I246" s="488">
        <v>0</v>
      </c>
    </row>
    <row r="247" spans="1:9" s="13" customFormat="1" ht="13.5" thickBot="1">
      <c r="A247" s="604" t="s">
        <v>371</v>
      </c>
      <c r="B247" s="124">
        <f>'1.g-h.sz. melléklet'!B15</f>
        <v>5000</v>
      </c>
      <c r="C247" s="124">
        <f>'1.g-h.sz. melléklet'!C15</f>
        <v>5000</v>
      </c>
      <c r="D247" s="124">
        <v>2350</v>
      </c>
      <c r="E247" s="498">
        <f>D247/C247</f>
        <v>0.47</v>
      </c>
      <c r="F247" s="447">
        <v>0</v>
      </c>
      <c r="G247" s="447">
        <v>0</v>
      </c>
      <c r="H247" s="490">
        <v>0</v>
      </c>
      <c r="I247" s="516">
        <v>0</v>
      </c>
    </row>
    <row r="248" spans="1:9" s="13" customFormat="1" ht="13.5" thickBot="1">
      <c r="A248" s="600" t="s">
        <v>268</v>
      </c>
      <c r="B248" s="445">
        <f>B246+B247</f>
        <v>6000</v>
      </c>
      <c r="C248" s="445">
        <f>C247+C246</f>
        <v>6000</v>
      </c>
      <c r="D248" s="505">
        <f>D247+D246</f>
        <v>2855</v>
      </c>
      <c r="E248" s="1220">
        <f>D248/C248</f>
        <v>0.47583333333333333</v>
      </c>
      <c r="F248" s="445">
        <f>F246+F247</f>
        <v>0</v>
      </c>
      <c r="G248" s="445">
        <f>G246+G247</f>
        <v>0</v>
      </c>
      <c r="H248" s="588">
        <f>H246+H247</f>
        <v>0</v>
      </c>
      <c r="I248" s="506">
        <v>0</v>
      </c>
    </row>
    <row r="249" spans="1:9" s="13" customFormat="1" ht="12.75">
      <c r="A249" s="590"/>
      <c r="B249" s="592"/>
      <c r="C249" s="455"/>
      <c r="D249" s="514"/>
      <c r="E249" s="489"/>
      <c r="F249" s="592"/>
      <c r="G249" s="124"/>
      <c r="H249" s="514"/>
      <c r="I249" s="489"/>
    </row>
    <row r="250" spans="1:9" s="13" customFormat="1" ht="13.5" customHeight="1">
      <c r="A250" s="606" t="s">
        <v>336</v>
      </c>
      <c r="B250" s="127"/>
      <c r="C250" s="127"/>
      <c r="D250" s="497"/>
      <c r="E250" s="488"/>
      <c r="F250" s="127"/>
      <c r="G250" s="127"/>
      <c r="H250" s="497"/>
      <c r="I250" s="488"/>
    </row>
    <row r="251" spans="1:9" s="13" customFormat="1" ht="12" customHeight="1">
      <c r="A251" s="607" t="s">
        <v>372</v>
      </c>
      <c r="B251" s="125">
        <v>0</v>
      </c>
      <c r="C251" s="125">
        <v>0</v>
      </c>
      <c r="D251" s="125">
        <v>0</v>
      </c>
      <c r="E251" s="498">
        <v>0</v>
      </c>
      <c r="F251" s="127">
        <v>0</v>
      </c>
      <c r="G251" s="127">
        <v>0</v>
      </c>
      <c r="H251" s="497">
        <v>0</v>
      </c>
      <c r="I251" s="488">
        <v>0</v>
      </c>
    </row>
    <row r="252" spans="1:9" s="13" customFormat="1" ht="13.5" thickBot="1">
      <c r="A252" s="632" t="s">
        <v>373</v>
      </c>
      <c r="B252" s="124">
        <v>0</v>
      </c>
      <c r="C252" s="124">
        <v>0</v>
      </c>
      <c r="D252" s="124">
        <v>0</v>
      </c>
      <c r="E252" s="650">
        <v>0</v>
      </c>
      <c r="F252" s="127">
        <v>0</v>
      </c>
      <c r="G252" s="159">
        <v>0</v>
      </c>
      <c r="H252" s="628">
        <v>0</v>
      </c>
      <c r="I252" s="516">
        <v>0</v>
      </c>
    </row>
    <row r="253" spans="1:9" s="13" customFormat="1" ht="13.5" thickBot="1">
      <c r="A253" s="609" t="s">
        <v>269</v>
      </c>
      <c r="B253" s="445">
        <f>B251+B252</f>
        <v>0</v>
      </c>
      <c r="C253" s="445">
        <f>C252+C251</f>
        <v>0</v>
      </c>
      <c r="D253" s="505">
        <f>D252+D251</f>
        <v>0</v>
      </c>
      <c r="E253" s="506">
        <v>0</v>
      </c>
      <c r="F253" s="445">
        <f>F251+F252</f>
        <v>0</v>
      </c>
      <c r="G253" s="445">
        <f>G252+G251</f>
        <v>0</v>
      </c>
      <c r="H253" s="588">
        <f>H252+H251</f>
        <v>0</v>
      </c>
      <c r="I253" s="506">
        <v>0</v>
      </c>
    </row>
    <row r="254" spans="1:9" s="13" customFormat="1" ht="13.5" thickBot="1">
      <c r="A254" s="590"/>
      <c r="B254" s="455"/>
      <c r="C254" s="124"/>
      <c r="D254" s="621"/>
      <c r="E254" s="489"/>
      <c r="F254" s="124"/>
      <c r="G254" s="124"/>
      <c r="H254" s="514"/>
      <c r="I254" s="489"/>
    </row>
    <row r="255" spans="1:9" s="13" customFormat="1" ht="27.75" customHeight="1" thickBot="1">
      <c r="A255" s="713" t="s">
        <v>404</v>
      </c>
      <c r="B255" s="187">
        <f>B253+B248+B243+B238+B233+B226</f>
        <v>194566</v>
      </c>
      <c r="C255" s="187">
        <f>C253+C248+C243+C238+C233+C226</f>
        <v>253040</v>
      </c>
      <c r="D255" s="624">
        <f>D253+D248+D243+D238+D233+D226</f>
        <v>245367</v>
      </c>
      <c r="E255" s="640">
        <f>D255/C255</f>
        <v>0.9696767309516282</v>
      </c>
      <c r="F255" s="187">
        <f>F253+F248+F243+F238+F233+F226</f>
        <v>219774</v>
      </c>
      <c r="G255" s="187">
        <f>G253+G248+G243+G238+G233+G226</f>
        <v>297050</v>
      </c>
      <c r="H255" s="610">
        <f>H253+H248+H243+H238+H233+H226</f>
        <v>285937</v>
      </c>
      <c r="I255" s="506">
        <f>H255/G255</f>
        <v>0.9625887897660327</v>
      </c>
    </row>
    <row r="256" spans="1:9" s="13" customFormat="1" ht="12.75">
      <c r="A256" s="613" t="s">
        <v>412</v>
      </c>
      <c r="B256" s="127"/>
      <c r="C256" s="614"/>
      <c r="D256" s="497"/>
      <c r="E256" s="488"/>
      <c r="F256" s="127"/>
      <c r="G256" s="614"/>
      <c r="H256" s="497"/>
      <c r="I256" s="488"/>
    </row>
    <row r="257" spans="1:9" s="13" customFormat="1" ht="12.75">
      <c r="A257" s="715" t="s">
        <v>270</v>
      </c>
      <c r="B257" s="125">
        <v>0</v>
      </c>
      <c r="C257" s="125">
        <v>0</v>
      </c>
      <c r="D257" s="125">
        <v>0</v>
      </c>
      <c r="E257" s="498">
        <v>0</v>
      </c>
      <c r="F257" s="125">
        <v>0</v>
      </c>
      <c r="G257" s="125">
        <v>0</v>
      </c>
      <c r="H257" s="638">
        <v>0</v>
      </c>
      <c r="I257" s="498">
        <v>0</v>
      </c>
    </row>
    <row r="258" spans="1:9" s="13" customFormat="1" ht="13.5" thickBot="1">
      <c r="A258" s="598" t="s">
        <v>272</v>
      </c>
      <c r="B258" s="124">
        <f>'12.sz. melléklet'!E11</f>
        <v>2940</v>
      </c>
      <c r="C258" s="124">
        <v>2940</v>
      </c>
      <c r="D258" s="124">
        <f>'16.sz. melléklet'!E15</f>
        <v>2940</v>
      </c>
      <c r="E258" s="650">
        <f>D258/C258</f>
        <v>1</v>
      </c>
      <c r="F258" s="447">
        <v>0</v>
      </c>
      <c r="G258" s="647">
        <v>0</v>
      </c>
      <c r="H258" s="490">
        <v>0</v>
      </c>
      <c r="I258" s="694">
        <v>0</v>
      </c>
    </row>
    <row r="259" spans="1:9" s="13" customFormat="1" ht="13.5" thickBot="1">
      <c r="A259" s="710" t="s">
        <v>271</v>
      </c>
      <c r="B259" s="445">
        <f>B257+B258</f>
        <v>2940</v>
      </c>
      <c r="C259" s="445">
        <f>C257+C258</f>
        <v>2940</v>
      </c>
      <c r="D259" s="445">
        <f>D257+D258</f>
        <v>2940</v>
      </c>
      <c r="E259" s="506">
        <f>D259/C259</f>
        <v>1</v>
      </c>
      <c r="F259" s="445">
        <f>F257+F258</f>
        <v>0</v>
      </c>
      <c r="G259" s="445">
        <f>G257+G258</f>
        <v>0</v>
      </c>
      <c r="H259" s="588">
        <f>H257+H258</f>
        <v>0</v>
      </c>
      <c r="I259" s="652">
        <v>0</v>
      </c>
    </row>
    <row r="260" spans="1:9" s="13" customFormat="1" ht="13.5" thickBot="1">
      <c r="A260" s="609"/>
      <c r="B260" s="128"/>
      <c r="C260" s="124"/>
      <c r="D260" s="621"/>
      <c r="E260" s="489"/>
      <c r="F260" s="124"/>
      <c r="G260" s="124"/>
      <c r="H260" s="514"/>
      <c r="I260" s="489"/>
    </row>
    <row r="261" spans="1:9" s="13" customFormat="1" ht="13.5" thickBot="1">
      <c r="A261" s="716" t="s">
        <v>401</v>
      </c>
      <c r="B261" s="187">
        <f>B259+B255</f>
        <v>197506</v>
      </c>
      <c r="C261" s="187">
        <f>C259+C255</f>
        <v>255980</v>
      </c>
      <c r="D261" s="187">
        <f>D259+D255</f>
        <v>248307</v>
      </c>
      <c r="E261" s="652">
        <f>D261/C261</f>
        <v>0.9700250019532776</v>
      </c>
      <c r="F261" s="187">
        <f>F259+F255</f>
        <v>219774</v>
      </c>
      <c r="G261" s="187">
        <f>G259+G255</f>
        <v>297050</v>
      </c>
      <c r="H261" s="610">
        <f>H259+H255</f>
        <v>285937</v>
      </c>
      <c r="I261" s="506">
        <f>H261/G261</f>
        <v>0.9625887897660327</v>
      </c>
    </row>
    <row r="262" spans="1:9" s="13" customFormat="1" ht="15">
      <c r="A262" s="616"/>
      <c r="B262" s="616"/>
      <c r="C262" s="616"/>
      <c r="D262" s="616"/>
      <c r="E262" s="616"/>
      <c r="F262" s="617"/>
      <c r="G262" s="2107" t="s">
        <v>708</v>
      </c>
      <c r="H262" s="2107"/>
      <c r="I262" s="617"/>
    </row>
    <row r="263" spans="1:9" s="13" customFormat="1" ht="12.75">
      <c r="A263" s="2069">
        <v>6</v>
      </c>
      <c r="B263" s="2069"/>
      <c r="C263" s="2069"/>
      <c r="D263" s="2069"/>
      <c r="E263" s="2069"/>
      <c r="F263" s="2081"/>
      <c r="G263" s="2081"/>
      <c r="H263" s="2081"/>
      <c r="I263" s="2081"/>
    </row>
    <row r="264" spans="1:9" s="13" customFormat="1" ht="15.75">
      <c r="A264" s="2106" t="s">
        <v>1389</v>
      </c>
      <c r="B264" s="2106"/>
      <c r="C264" s="2106"/>
      <c r="D264" s="2106"/>
      <c r="E264" s="2106"/>
      <c r="F264" s="2107"/>
      <c r="G264" s="2107"/>
      <c r="H264" s="2107"/>
      <c r="I264" s="2107"/>
    </row>
    <row r="265" spans="1:9" s="13" customFormat="1" ht="15.75">
      <c r="A265" s="2108" t="s">
        <v>369</v>
      </c>
      <c r="B265" s="2108"/>
      <c r="C265" s="2108"/>
      <c r="D265" s="2108"/>
      <c r="E265" s="2108"/>
      <c r="F265" s="2107"/>
      <c r="G265" s="2107"/>
      <c r="H265" s="2107"/>
      <c r="I265" s="2107"/>
    </row>
    <row r="266" spans="1:9" s="13" customFormat="1" ht="16.5" thickBot="1">
      <c r="A266" s="635"/>
      <c r="B266" s="635"/>
      <c r="C266" s="635"/>
      <c r="D266" s="635"/>
      <c r="E266" s="635"/>
      <c r="F266" s="617"/>
      <c r="G266" s="2110" t="s">
        <v>344</v>
      </c>
      <c r="H266" s="2110"/>
      <c r="I266" s="1135"/>
    </row>
    <row r="267" spans="1:9" s="13" customFormat="1" ht="13.5" thickBot="1">
      <c r="A267" s="2100" t="s">
        <v>405</v>
      </c>
      <c r="B267" s="2084" t="s">
        <v>944</v>
      </c>
      <c r="C267" s="2111"/>
      <c r="D267" s="2111"/>
      <c r="E267" s="2112"/>
      <c r="F267" s="2084" t="s">
        <v>249</v>
      </c>
      <c r="G267" s="2067"/>
      <c r="H267" s="2067"/>
      <c r="I267" s="2068"/>
    </row>
    <row r="268" spans="1:9" s="13" customFormat="1" ht="21.75" thickBot="1">
      <c r="A268" s="2101"/>
      <c r="B268" s="577" t="s">
        <v>228</v>
      </c>
      <c r="C268" s="577" t="s">
        <v>758</v>
      </c>
      <c r="D268" s="578" t="s">
        <v>233</v>
      </c>
      <c r="E268" s="579" t="s">
        <v>261</v>
      </c>
      <c r="F268" s="577" t="s">
        <v>228</v>
      </c>
      <c r="G268" s="577" t="s">
        <v>229</v>
      </c>
      <c r="H268" s="578" t="s">
        <v>233</v>
      </c>
      <c r="I268" s="579" t="s">
        <v>759</v>
      </c>
    </row>
    <row r="269" spans="1:9" s="13" customFormat="1" ht="12.75">
      <c r="A269" s="580" t="s">
        <v>316</v>
      </c>
      <c r="B269" s="126"/>
      <c r="C269" s="587"/>
      <c r="D269" s="581"/>
      <c r="E269" s="636"/>
      <c r="F269" s="486"/>
      <c r="G269" s="585"/>
      <c r="H269" s="581"/>
      <c r="I269" s="636"/>
    </row>
    <row r="270" spans="1:9" s="13" customFormat="1" ht="12.75">
      <c r="A270" s="584" t="s">
        <v>317</v>
      </c>
      <c r="B270" s="127">
        <v>0</v>
      </c>
      <c r="C270" s="241">
        <v>0</v>
      </c>
      <c r="D270" s="493">
        <v>0</v>
      </c>
      <c r="E270" s="494">
        <v>0</v>
      </c>
      <c r="F270" s="125">
        <v>0</v>
      </c>
      <c r="G270" s="125">
        <v>0</v>
      </c>
      <c r="H270" s="125">
        <v>0</v>
      </c>
      <c r="I270" s="494">
        <v>0</v>
      </c>
    </row>
    <row r="271" spans="1:9" s="13" customFormat="1" ht="13.5" customHeight="1">
      <c r="A271" s="707" t="s">
        <v>318</v>
      </c>
      <c r="B271" s="127">
        <v>0</v>
      </c>
      <c r="C271" s="241">
        <v>0</v>
      </c>
      <c r="D271" s="493">
        <v>0</v>
      </c>
      <c r="E271" s="494">
        <v>0</v>
      </c>
      <c r="F271" s="124">
        <v>0</v>
      </c>
      <c r="G271" s="124">
        <v>0</v>
      </c>
      <c r="H271" s="124">
        <v>0</v>
      </c>
      <c r="I271" s="516">
        <v>0</v>
      </c>
    </row>
    <row r="272" spans="1:9" s="13" customFormat="1" ht="12.75">
      <c r="A272" s="584" t="s">
        <v>319</v>
      </c>
      <c r="B272" s="127">
        <v>1320</v>
      </c>
      <c r="C272" s="241">
        <v>1320</v>
      </c>
      <c r="D272" s="493">
        <v>1037</v>
      </c>
      <c r="E272" s="494">
        <f>D272/C272</f>
        <v>0.7856060606060606</v>
      </c>
      <c r="F272" s="241">
        <v>41400</v>
      </c>
      <c r="G272" s="493">
        <v>42542</v>
      </c>
      <c r="H272" s="493">
        <v>42540</v>
      </c>
      <c r="I272" s="672">
        <f>H272/G272</f>
        <v>0.9999529876357482</v>
      </c>
    </row>
    <row r="273" spans="1:9" s="13" customFormat="1" ht="12.75">
      <c r="A273" s="585" t="s">
        <v>948</v>
      </c>
      <c r="B273" s="127">
        <v>0</v>
      </c>
      <c r="C273" s="497"/>
      <c r="D273" s="491">
        <v>0</v>
      </c>
      <c r="E273" s="494">
        <v>0</v>
      </c>
      <c r="F273" s="497">
        <v>0</v>
      </c>
      <c r="G273" s="491">
        <v>0</v>
      </c>
      <c r="H273" s="491">
        <v>0</v>
      </c>
      <c r="I273" s="494">
        <v>0</v>
      </c>
    </row>
    <row r="274" spans="1:9" s="13" customFormat="1" ht="12.75">
      <c r="A274" s="707" t="s">
        <v>320</v>
      </c>
      <c r="B274" s="127">
        <v>0</v>
      </c>
      <c r="C274" s="127">
        <v>0</v>
      </c>
      <c r="D274" s="127">
        <v>0</v>
      </c>
      <c r="E274" s="494">
        <v>0</v>
      </c>
      <c r="F274" s="127">
        <v>0</v>
      </c>
      <c r="G274" s="127">
        <v>0</v>
      </c>
      <c r="H274" s="127">
        <v>0</v>
      </c>
      <c r="I274" s="494">
        <v>0</v>
      </c>
    </row>
    <row r="275" spans="1:9" s="13" customFormat="1" ht="12.75">
      <c r="A275" s="707" t="s">
        <v>321</v>
      </c>
      <c r="B275" s="127">
        <v>0</v>
      </c>
      <c r="C275" s="127">
        <v>0</v>
      </c>
      <c r="D275" s="127">
        <v>0</v>
      </c>
      <c r="E275" s="494">
        <v>0</v>
      </c>
      <c r="F275" s="127">
        <v>0</v>
      </c>
      <c r="G275" s="127">
        <v>0</v>
      </c>
      <c r="H275" s="127">
        <v>0</v>
      </c>
      <c r="I275" s="494">
        <v>0</v>
      </c>
    </row>
    <row r="276" spans="1:9" s="13" customFormat="1" ht="12.75">
      <c r="A276" s="585" t="s">
        <v>322</v>
      </c>
      <c r="B276" s="124"/>
      <c r="C276" s="124"/>
      <c r="D276" s="124"/>
      <c r="E276" s="494"/>
      <c r="F276" s="124"/>
      <c r="G276" s="124"/>
      <c r="H276" s="124"/>
      <c r="I276" s="494"/>
    </row>
    <row r="277" spans="1:9" s="13" customFormat="1" ht="13.5" thickBot="1">
      <c r="A277" s="709" t="s">
        <v>347</v>
      </c>
      <c r="B277" s="125">
        <v>0</v>
      </c>
      <c r="C277" s="125">
        <v>0</v>
      </c>
      <c r="D277" s="125">
        <v>0</v>
      </c>
      <c r="E277" s="494">
        <v>0</v>
      </c>
      <c r="F277" s="125">
        <v>0</v>
      </c>
      <c r="G277" s="125">
        <v>0</v>
      </c>
      <c r="H277" s="125">
        <v>0</v>
      </c>
      <c r="I277" s="494">
        <v>0</v>
      </c>
    </row>
    <row r="278" spans="1:9" s="13" customFormat="1" ht="13.5" thickBot="1">
      <c r="A278" s="710" t="s">
        <v>370</v>
      </c>
      <c r="B278" s="445">
        <f>B270+B271+B272+B274+B275</f>
        <v>1320</v>
      </c>
      <c r="C278" s="588">
        <f>C270+C271+C272+C275+C274</f>
        <v>1320</v>
      </c>
      <c r="D278" s="505">
        <f>D270+D271+D272+D275+D274</f>
        <v>1037</v>
      </c>
      <c r="E278" s="506">
        <f>D278/C278</f>
        <v>0.7856060606060606</v>
      </c>
      <c r="F278" s="653">
        <f>F270+F271+F272+F274+F275</f>
        <v>41400</v>
      </c>
      <c r="G278" s="445">
        <f>G270+G271+G272+G275+G274</f>
        <v>42542</v>
      </c>
      <c r="H278" s="505">
        <f>H270+H271+H272+H275+H274</f>
        <v>42540</v>
      </c>
      <c r="I278" s="640">
        <f>H278/G278</f>
        <v>0.9999529876357482</v>
      </c>
    </row>
    <row r="279" spans="1:9" s="13" customFormat="1" ht="9.75" customHeight="1">
      <c r="A279" s="590"/>
      <c r="B279" s="455"/>
      <c r="C279" s="654"/>
      <c r="D279" s="457"/>
      <c r="E279" s="489"/>
      <c r="F279" s="514"/>
      <c r="G279" s="593"/>
      <c r="H279" s="457"/>
      <c r="I279" s="489"/>
    </row>
    <row r="280" spans="1:9" s="13" customFormat="1" ht="12.75">
      <c r="A280" s="719" t="s">
        <v>324</v>
      </c>
      <c r="B280" s="125"/>
      <c r="C280" s="638"/>
      <c r="D280" s="241"/>
      <c r="E280" s="494"/>
      <c r="F280" s="125"/>
      <c r="G280" s="125"/>
      <c r="H280" s="125"/>
      <c r="I280" s="494"/>
    </row>
    <row r="281" spans="1:9" s="13" customFormat="1" ht="12.75">
      <c r="A281" s="584" t="s">
        <v>325</v>
      </c>
      <c r="B281" s="127">
        <v>0</v>
      </c>
      <c r="C281" s="642">
        <v>0</v>
      </c>
      <c r="D281" s="497">
        <v>0</v>
      </c>
      <c r="E281" s="494">
        <v>0</v>
      </c>
      <c r="F281" s="124">
        <f>'4.sz. melléklet'!B79</f>
        <v>3500</v>
      </c>
      <c r="G281" s="124">
        <f>'4.sz. melléklet'!C79</f>
        <v>2932</v>
      </c>
      <c r="H281" s="124">
        <f>'4.sz. melléklet'!D79</f>
        <v>2932</v>
      </c>
      <c r="I281" s="516">
        <f>H281/G281</f>
        <v>1</v>
      </c>
    </row>
    <row r="282" spans="1:9" s="13" customFormat="1" ht="12.75">
      <c r="A282" s="712" t="s">
        <v>326</v>
      </c>
      <c r="B282" s="127">
        <f>'3.sz. melléklet'!B47</f>
        <v>15000</v>
      </c>
      <c r="C282" s="127">
        <f>'3.sz. melléklet'!C47</f>
        <v>15000</v>
      </c>
      <c r="D282" s="127">
        <f>'3.sz. melléklet'!D47</f>
        <v>14618</v>
      </c>
      <c r="E282" s="494">
        <f>D282/C282</f>
        <v>0.9745333333333334</v>
      </c>
      <c r="F282" s="241">
        <v>0</v>
      </c>
      <c r="G282" s="125"/>
      <c r="H282" s="241">
        <v>0</v>
      </c>
      <c r="I282" s="494">
        <v>0</v>
      </c>
    </row>
    <row r="283" spans="1:9" s="13" customFormat="1" ht="12.75">
      <c r="A283" s="584" t="s">
        <v>327</v>
      </c>
      <c r="B283" s="127">
        <v>0</v>
      </c>
      <c r="C283" s="638">
        <v>0</v>
      </c>
      <c r="D283" s="241">
        <v>0</v>
      </c>
      <c r="E283" s="494">
        <v>0</v>
      </c>
      <c r="F283" s="241">
        <v>0</v>
      </c>
      <c r="G283" s="125">
        <v>0</v>
      </c>
      <c r="H283" s="241">
        <v>0</v>
      </c>
      <c r="I283" s="494">
        <v>0</v>
      </c>
    </row>
    <row r="284" spans="1:9" s="13" customFormat="1" ht="13.5" thickBot="1">
      <c r="A284" s="595" t="s">
        <v>328</v>
      </c>
      <c r="B284" s="127">
        <v>0</v>
      </c>
      <c r="C284" s="638"/>
      <c r="D284" s="241"/>
      <c r="E284" s="494"/>
      <c r="F284" s="241">
        <v>0</v>
      </c>
      <c r="G284" s="125"/>
      <c r="H284" s="241"/>
      <c r="I284" s="494"/>
    </row>
    <row r="285" spans="1:9" s="13" customFormat="1" ht="13.5" thickBot="1">
      <c r="A285" s="710" t="s">
        <v>350</v>
      </c>
      <c r="B285" s="445">
        <f>B281+B282+B283</f>
        <v>15000</v>
      </c>
      <c r="C285" s="588">
        <f>C281+C282+C283+C284</f>
        <v>15000</v>
      </c>
      <c r="D285" s="505">
        <f>D281+D282+D283+D284</f>
        <v>14618</v>
      </c>
      <c r="E285" s="506">
        <f>D285/C285</f>
        <v>0.9745333333333334</v>
      </c>
      <c r="F285" s="630">
        <f>F281+F282+F283</f>
        <v>3500</v>
      </c>
      <c r="G285" s="505">
        <f>G281+G282+G283+G284</f>
        <v>2932</v>
      </c>
      <c r="H285" s="505">
        <f>H281+H282+H283+H284</f>
        <v>2932</v>
      </c>
      <c r="I285" s="652">
        <f>H285/G285</f>
        <v>1</v>
      </c>
    </row>
    <row r="286" spans="1:9" s="13" customFormat="1" ht="9.75" customHeight="1">
      <c r="A286" s="590"/>
      <c r="B286" s="124"/>
      <c r="C286" s="641"/>
      <c r="D286" s="514"/>
      <c r="E286" s="489"/>
      <c r="F286" s="622"/>
      <c r="G286" s="455"/>
      <c r="H286" s="514"/>
      <c r="I286" s="489"/>
    </row>
    <row r="287" spans="1:9" s="13" customFormat="1" ht="12.75">
      <c r="A287" s="719" t="s">
        <v>329</v>
      </c>
      <c r="B287" s="125"/>
      <c r="C287" s="638"/>
      <c r="D287" s="241"/>
      <c r="E287" s="494"/>
      <c r="F287" s="241"/>
      <c r="G287" s="125"/>
      <c r="H287" s="241"/>
      <c r="I287" s="494"/>
    </row>
    <row r="288" spans="1:9" s="13" customFormat="1" ht="12.75">
      <c r="A288" s="596" t="s">
        <v>330</v>
      </c>
      <c r="B288" s="125">
        <v>0</v>
      </c>
      <c r="C288" s="125">
        <v>0</v>
      </c>
      <c r="D288" s="125">
        <v>0</v>
      </c>
      <c r="E288" s="498">
        <v>0</v>
      </c>
      <c r="F288" s="125">
        <v>0</v>
      </c>
      <c r="G288" s="125">
        <v>0</v>
      </c>
      <c r="H288" s="125">
        <v>0</v>
      </c>
      <c r="I288" s="494">
        <v>0</v>
      </c>
    </row>
    <row r="289" spans="1:9" s="13" customFormat="1" ht="13.5" thickBot="1">
      <c r="A289" s="597" t="s">
        <v>331</v>
      </c>
      <c r="B289" s="124">
        <v>0</v>
      </c>
      <c r="C289" s="124">
        <v>0</v>
      </c>
      <c r="D289" s="124">
        <v>0</v>
      </c>
      <c r="E289" s="650">
        <v>0</v>
      </c>
      <c r="F289" s="124">
        <v>0</v>
      </c>
      <c r="G289" s="124">
        <v>0</v>
      </c>
      <c r="H289" s="124">
        <v>0</v>
      </c>
      <c r="I289" s="516">
        <v>0</v>
      </c>
    </row>
    <row r="290" spans="1:9" s="13" customFormat="1" ht="13.5" thickBot="1">
      <c r="A290" s="600" t="s">
        <v>266</v>
      </c>
      <c r="B290" s="445">
        <f>B288+B289</f>
        <v>0</v>
      </c>
      <c r="C290" s="588">
        <f>C288+C289</f>
        <v>0</v>
      </c>
      <c r="D290" s="505">
        <f>D288+D289</f>
        <v>0</v>
      </c>
      <c r="E290" s="506">
        <v>0</v>
      </c>
      <c r="F290" s="588">
        <f>F288+F289</f>
        <v>0</v>
      </c>
      <c r="G290" s="505">
        <f>G288+G289</f>
        <v>0</v>
      </c>
      <c r="H290" s="505">
        <f>H288+H289</f>
        <v>0</v>
      </c>
      <c r="I290" s="506">
        <v>0</v>
      </c>
    </row>
    <row r="291" spans="1:9" s="13" customFormat="1" ht="9.75" customHeight="1">
      <c r="A291" s="590"/>
      <c r="B291" s="124"/>
      <c r="C291" s="641"/>
      <c r="D291" s="514"/>
      <c r="E291" s="489"/>
      <c r="F291" s="514"/>
      <c r="G291" s="455"/>
      <c r="H291" s="514"/>
      <c r="I291" s="489"/>
    </row>
    <row r="292" spans="1:9" s="13" customFormat="1" ht="12.75">
      <c r="A292" s="655" t="s">
        <v>353</v>
      </c>
      <c r="B292" s="125"/>
      <c r="C292" s="638"/>
      <c r="D292" s="241"/>
      <c r="E292" s="494"/>
      <c r="F292" s="241"/>
      <c r="G292" s="125"/>
      <c r="H292" s="241"/>
      <c r="I292" s="494"/>
    </row>
    <row r="293" spans="1:9" s="13" customFormat="1" ht="12.75">
      <c r="A293" s="602" t="s">
        <v>330</v>
      </c>
      <c r="B293" s="125">
        <v>0</v>
      </c>
      <c r="C293" s="125">
        <f>'1.e-f.sz.melléklet'!C83</f>
        <v>32227</v>
      </c>
      <c r="D293" s="125">
        <f>'1.e-f.sz.melléklet'!D83</f>
        <v>32227</v>
      </c>
      <c r="E293" s="594">
        <f>D293/C293</f>
        <v>1</v>
      </c>
      <c r="F293" s="125">
        <v>0</v>
      </c>
      <c r="G293" s="125">
        <v>0</v>
      </c>
      <c r="H293" s="125">
        <v>0</v>
      </c>
      <c r="I293" s="488">
        <v>0</v>
      </c>
    </row>
    <row r="294" spans="1:9" s="13" customFormat="1" ht="13.5" thickBot="1">
      <c r="A294" s="597" t="s">
        <v>331</v>
      </c>
      <c r="B294" s="124">
        <v>0</v>
      </c>
      <c r="C294" s="124">
        <v>0</v>
      </c>
      <c r="D294" s="124">
        <v>0</v>
      </c>
      <c r="E294" s="599">
        <v>0</v>
      </c>
      <c r="F294" s="124">
        <v>0</v>
      </c>
      <c r="G294" s="124">
        <v>0</v>
      </c>
      <c r="H294" s="124">
        <v>0</v>
      </c>
      <c r="I294" s="516">
        <v>0</v>
      </c>
    </row>
    <row r="295" spans="1:9" s="13" customFormat="1" ht="13.5" thickBot="1">
      <c r="A295" s="600" t="s">
        <v>267</v>
      </c>
      <c r="B295" s="445">
        <f>B293+B294</f>
        <v>0</v>
      </c>
      <c r="C295" s="588">
        <f>C293+C294</f>
        <v>32227</v>
      </c>
      <c r="D295" s="505">
        <f>D293+D294</f>
        <v>32227</v>
      </c>
      <c r="E295" s="506">
        <f>D295/C295</f>
        <v>1</v>
      </c>
      <c r="F295" s="588">
        <f>F293+F294</f>
        <v>0</v>
      </c>
      <c r="G295" s="445">
        <f>G293+G294</f>
        <v>0</v>
      </c>
      <c r="H295" s="505">
        <f>H293+H294</f>
        <v>0</v>
      </c>
      <c r="I295" s="506">
        <v>0</v>
      </c>
    </row>
    <row r="296" spans="1:9" s="13" customFormat="1" ht="12.75">
      <c r="A296" s="590"/>
      <c r="B296" s="592"/>
      <c r="C296" s="641"/>
      <c r="D296" s="514"/>
      <c r="E296" s="489"/>
      <c r="F296" s="457"/>
      <c r="G296" s="455"/>
      <c r="H296" s="514"/>
      <c r="I296" s="489"/>
    </row>
    <row r="297" spans="1:9" s="13" customFormat="1" ht="12.75">
      <c r="A297" s="719" t="s">
        <v>332</v>
      </c>
      <c r="B297" s="125"/>
      <c r="C297" s="638"/>
      <c r="D297" s="241"/>
      <c r="E297" s="494"/>
      <c r="F297" s="241"/>
      <c r="G297" s="125"/>
      <c r="H297" s="241"/>
      <c r="I297" s="494"/>
    </row>
    <row r="298" spans="1:9" s="13" customFormat="1" ht="13.5" customHeight="1">
      <c r="A298" s="603" t="s">
        <v>355</v>
      </c>
      <c r="B298" s="125">
        <v>0</v>
      </c>
      <c r="C298" s="125">
        <v>0</v>
      </c>
      <c r="D298" s="125">
        <v>0</v>
      </c>
      <c r="E298" s="594">
        <v>0</v>
      </c>
      <c r="F298" s="125">
        <v>0</v>
      </c>
      <c r="G298" s="125">
        <v>0</v>
      </c>
      <c r="H298" s="125">
        <v>0</v>
      </c>
      <c r="I298" s="488">
        <v>0</v>
      </c>
    </row>
    <row r="299" spans="1:9" s="13" customFormat="1" ht="12" customHeight="1" thickBot="1">
      <c r="A299" s="604" t="s">
        <v>371</v>
      </c>
      <c r="B299" s="124">
        <v>0</v>
      </c>
      <c r="C299" s="124">
        <v>0</v>
      </c>
      <c r="D299" s="124">
        <v>0</v>
      </c>
      <c r="E299" s="599">
        <v>0</v>
      </c>
      <c r="F299" s="124">
        <v>0</v>
      </c>
      <c r="G299" s="124">
        <v>0</v>
      </c>
      <c r="H299" s="124">
        <v>0</v>
      </c>
      <c r="I299" s="516">
        <v>0</v>
      </c>
    </row>
    <row r="300" spans="1:9" s="13" customFormat="1" ht="13.5" thickBot="1">
      <c r="A300" s="600" t="s">
        <v>268</v>
      </c>
      <c r="B300" s="445">
        <f>B298+B299</f>
        <v>0</v>
      </c>
      <c r="C300" s="588">
        <f>C299+C298</f>
        <v>0</v>
      </c>
      <c r="D300" s="505">
        <f>D299+D298</f>
        <v>0</v>
      </c>
      <c r="E300" s="506">
        <v>0</v>
      </c>
      <c r="F300" s="588">
        <f>F298+F299</f>
        <v>0</v>
      </c>
      <c r="G300" s="445">
        <f>G298+G299</f>
        <v>0</v>
      </c>
      <c r="H300" s="588">
        <f>H298+H299</f>
        <v>0</v>
      </c>
      <c r="I300" s="506">
        <v>0</v>
      </c>
    </row>
    <row r="301" spans="1:9" s="13" customFormat="1" ht="12.75">
      <c r="A301" s="643"/>
      <c r="B301" s="593"/>
      <c r="C301" s="455"/>
      <c r="D301" s="514"/>
      <c r="E301" s="489"/>
      <c r="F301" s="457"/>
      <c r="G301" s="455"/>
      <c r="H301" s="514"/>
      <c r="I301" s="489"/>
    </row>
    <row r="302" spans="1:9" s="13" customFormat="1" ht="12.75">
      <c r="A302" s="657" t="s">
        <v>336</v>
      </c>
      <c r="B302" s="125"/>
      <c r="C302" s="125"/>
      <c r="D302" s="241"/>
      <c r="E302" s="494"/>
      <c r="F302" s="241"/>
      <c r="G302" s="125"/>
      <c r="H302" s="241"/>
      <c r="I302" s="494"/>
    </row>
    <row r="303" spans="1:9" s="13" customFormat="1" ht="12.75">
      <c r="A303" s="608" t="s">
        <v>372</v>
      </c>
      <c r="B303" s="125">
        <v>0</v>
      </c>
      <c r="C303" s="125">
        <v>0</v>
      </c>
      <c r="D303" s="125">
        <v>0</v>
      </c>
      <c r="E303" s="594">
        <v>0</v>
      </c>
      <c r="F303" s="125">
        <v>0</v>
      </c>
      <c r="G303" s="125">
        <v>0</v>
      </c>
      <c r="H303" s="125">
        <v>0</v>
      </c>
      <c r="I303" s="488">
        <v>0</v>
      </c>
    </row>
    <row r="304" spans="1:9" s="13" customFormat="1" ht="13.5" thickBot="1">
      <c r="A304" s="627" t="s">
        <v>373</v>
      </c>
      <c r="B304" s="159">
        <v>0</v>
      </c>
      <c r="C304" s="124">
        <v>0</v>
      </c>
      <c r="D304" s="124">
        <v>0</v>
      </c>
      <c r="E304" s="599">
        <v>0</v>
      </c>
      <c r="F304" s="124">
        <v>0</v>
      </c>
      <c r="G304" s="124">
        <v>0</v>
      </c>
      <c r="H304" s="124">
        <v>0</v>
      </c>
      <c r="I304" s="516">
        <v>0</v>
      </c>
    </row>
    <row r="305" spans="1:9" s="13" customFormat="1" ht="13.5" thickBot="1">
      <c r="A305" s="609" t="s">
        <v>269</v>
      </c>
      <c r="B305" s="445">
        <f>B304+B303</f>
        <v>0</v>
      </c>
      <c r="C305" s="588">
        <f>C304+C303</f>
        <v>0</v>
      </c>
      <c r="D305" s="505">
        <f>D304+D303</f>
        <v>0</v>
      </c>
      <c r="E305" s="506">
        <v>0</v>
      </c>
      <c r="F305" s="128">
        <f>SUM(F303:F304)</f>
        <v>0</v>
      </c>
      <c r="G305" s="505">
        <f>G304+G303</f>
        <v>0</v>
      </c>
      <c r="H305" s="505">
        <f>H304+H303</f>
        <v>0</v>
      </c>
      <c r="I305" s="506">
        <v>0</v>
      </c>
    </row>
    <row r="306" spans="1:9" s="13" customFormat="1" ht="13.5" thickBot="1">
      <c r="A306" s="590"/>
      <c r="B306" s="455"/>
      <c r="C306" s="514"/>
      <c r="D306" s="621"/>
      <c r="E306" s="489"/>
      <c r="F306" s="455"/>
      <c r="G306" s="621"/>
      <c r="H306" s="621"/>
      <c r="I306" s="489"/>
    </row>
    <row r="307" spans="1:9" s="13" customFormat="1" ht="27.75" customHeight="1" thickBot="1">
      <c r="A307" s="713" t="s">
        <v>404</v>
      </c>
      <c r="B307" s="462">
        <f>B300+B295+B290+B285+B278</f>
        <v>16320</v>
      </c>
      <c r="C307" s="610">
        <f>C305+C300+C295+C290+C285+C278</f>
        <v>48547</v>
      </c>
      <c r="D307" s="624">
        <f>D305+D300+D295+D290+D285+D278</f>
        <v>47882</v>
      </c>
      <c r="E307" s="506">
        <f>D307/C307</f>
        <v>0.986301934208087</v>
      </c>
      <c r="F307" s="462">
        <f>F300+F295+F290+F285+F278</f>
        <v>44900</v>
      </c>
      <c r="G307" s="624">
        <f>G305+G300+G295+G290+G285+G278</f>
        <v>45474</v>
      </c>
      <c r="H307" s="624">
        <f>H305+H300+H295+H290+H285+H278</f>
        <v>45472</v>
      </c>
      <c r="I307" s="640">
        <f>H307/G307</f>
        <v>0.9999560188239434</v>
      </c>
    </row>
    <row r="308" spans="1:9" s="13" customFormat="1" ht="12.75">
      <c r="A308" s="657" t="s">
        <v>412</v>
      </c>
      <c r="B308" s="659"/>
      <c r="C308" s="660"/>
      <c r="D308" s="241"/>
      <c r="E308" s="494"/>
      <c r="F308" s="661"/>
      <c r="G308" s="659"/>
      <c r="H308" s="241"/>
      <c r="I308" s="494"/>
    </row>
    <row r="309" spans="1:9" s="13" customFormat="1" ht="12.75">
      <c r="A309" s="715" t="s">
        <v>270</v>
      </c>
      <c r="B309" s="125">
        <v>0</v>
      </c>
      <c r="C309" s="125">
        <v>0</v>
      </c>
      <c r="D309" s="125">
        <v>0</v>
      </c>
      <c r="E309" s="594">
        <v>0</v>
      </c>
      <c r="F309" s="125">
        <v>0</v>
      </c>
      <c r="G309" s="125">
        <v>0</v>
      </c>
      <c r="H309" s="125">
        <v>0</v>
      </c>
      <c r="I309" s="488">
        <v>0</v>
      </c>
    </row>
    <row r="310" spans="1:9" s="13" customFormat="1" ht="12.75" customHeight="1" thickBot="1">
      <c r="A310" s="598" t="s">
        <v>272</v>
      </c>
      <c r="B310" s="124">
        <v>0</v>
      </c>
      <c r="C310" s="124">
        <v>0</v>
      </c>
      <c r="D310" s="124">
        <v>0</v>
      </c>
      <c r="E310" s="599">
        <v>0</v>
      </c>
      <c r="F310" s="124">
        <v>0</v>
      </c>
      <c r="G310" s="124">
        <v>0</v>
      </c>
      <c r="H310" s="124">
        <v>0</v>
      </c>
      <c r="I310" s="516">
        <v>0</v>
      </c>
    </row>
    <row r="311" spans="1:9" s="13" customFormat="1" ht="13.5" thickBot="1">
      <c r="A311" s="710" t="s">
        <v>271</v>
      </c>
      <c r="B311" s="445">
        <f>B309+B310</f>
        <v>0</v>
      </c>
      <c r="C311" s="445">
        <f>C309+C310</f>
        <v>0</v>
      </c>
      <c r="D311" s="445">
        <f>D309+D310</f>
        <v>0</v>
      </c>
      <c r="E311" s="506">
        <v>0</v>
      </c>
      <c r="F311" s="445">
        <f>F309+F310</f>
        <v>0</v>
      </c>
      <c r="G311" s="445">
        <f>G309+G310</f>
        <v>0</v>
      </c>
      <c r="H311" s="445">
        <f>H309+H310</f>
        <v>0</v>
      </c>
      <c r="I311" s="506">
        <v>0</v>
      </c>
    </row>
    <row r="312" spans="1:9" s="13" customFormat="1" ht="13.5" thickBot="1">
      <c r="A312" s="609"/>
      <c r="B312" s="124"/>
      <c r="C312" s="514"/>
      <c r="D312" s="621"/>
      <c r="E312" s="489"/>
      <c r="F312" s="662"/>
      <c r="G312" s="128"/>
      <c r="H312" s="128"/>
      <c r="I312" s="489"/>
    </row>
    <row r="313" spans="1:9" s="13" customFormat="1" ht="13.5" thickBot="1">
      <c r="A313" s="716" t="s">
        <v>401</v>
      </c>
      <c r="B313" s="187">
        <f>B307+B311</f>
        <v>16320</v>
      </c>
      <c r="C313" s="187">
        <f>C307+C311</f>
        <v>48547</v>
      </c>
      <c r="D313" s="187">
        <f>D307+D311</f>
        <v>47882</v>
      </c>
      <c r="E313" s="506">
        <f>D313/C313</f>
        <v>0.986301934208087</v>
      </c>
      <c r="F313" s="462">
        <f>F307+F304+F298+F292</f>
        <v>44900</v>
      </c>
      <c r="G313" s="462">
        <f>G307+G304+G298+G292</f>
        <v>45474</v>
      </c>
      <c r="H313" s="462">
        <f>H307+H304+H298+H292</f>
        <v>45472</v>
      </c>
      <c r="I313" s="640">
        <f>H313/G313</f>
        <v>0.9999560188239434</v>
      </c>
    </row>
    <row r="314" spans="1:9" s="13" customFormat="1" ht="15">
      <c r="A314" s="616"/>
      <c r="B314" s="616"/>
      <c r="C314" s="616"/>
      <c r="D314" s="616"/>
      <c r="E314" s="616"/>
      <c r="F314" s="617"/>
      <c r="G314" s="2107" t="s">
        <v>708</v>
      </c>
      <c r="H314" s="2107"/>
      <c r="I314" s="617"/>
    </row>
    <row r="315" spans="1:9" s="13" customFormat="1" ht="12.75">
      <c r="A315" s="2069">
        <v>7</v>
      </c>
      <c r="B315" s="2069"/>
      <c r="C315" s="2069"/>
      <c r="D315" s="2069"/>
      <c r="E315" s="2069"/>
      <c r="F315" s="2081"/>
      <c r="G315" s="2081"/>
      <c r="H315" s="2081"/>
      <c r="I315" s="2081"/>
    </row>
    <row r="316" spans="1:9" s="13" customFormat="1" ht="15.75">
      <c r="A316" s="2106" t="s">
        <v>1389</v>
      </c>
      <c r="B316" s="2106"/>
      <c r="C316" s="2106"/>
      <c r="D316" s="2106"/>
      <c r="E316" s="2106"/>
      <c r="F316" s="2107"/>
      <c r="G316" s="2107"/>
      <c r="H316" s="2107"/>
      <c r="I316" s="2107"/>
    </row>
    <row r="317" spans="1:9" s="13" customFormat="1" ht="15.75">
      <c r="A317" s="2108" t="s">
        <v>369</v>
      </c>
      <c r="B317" s="2108"/>
      <c r="C317" s="2108"/>
      <c r="D317" s="2108"/>
      <c r="E317" s="2108"/>
      <c r="F317" s="2107"/>
      <c r="G317" s="2107"/>
      <c r="H317" s="2107"/>
      <c r="I317" s="2107"/>
    </row>
    <row r="318" spans="1:9" s="13" customFormat="1" ht="16.5" thickBot="1">
      <c r="A318" s="635"/>
      <c r="B318" s="635"/>
      <c r="C318" s="635"/>
      <c r="D318" s="635"/>
      <c r="E318" s="635"/>
      <c r="F318" s="617"/>
      <c r="G318" s="2110" t="s">
        <v>344</v>
      </c>
      <c r="H318" s="2110"/>
      <c r="I318" s="1135"/>
    </row>
    <row r="319" spans="1:9" s="13" customFormat="1" ht="13.5" thickBot="1">
      <c r="A319" s="2100" t="s">
        <v>405</v>
      </c>
      <c r="B319" s="2084" t="s">
        <v>232</v>
      </c>
      <c r="C319" s="2111"/>
      <c r="D319" s="2111"/>
      <c r="E319" s="2112"/>
      <c r="F319" s="2084" t="s">
        <v>406</v>
      </c>
      <c r="G319" s="2111"/>
      <c r="H319" s="2111"/>
      <c r="I319" s="2112"/>
    </row>
    <row r="320" spans="1:9" s="13" customFormat="1" ht="21.75" thickBot="1">
      <c r="A320" s="2101"/>
      <c r="B320" s="578" t="s">
        <v>228</v>
      </c>
      <c r="C320" s="649" t="s">
        <v>758</v>
      </c>
      <c r="D320" s="578" t="s">
        <v>233</v>
      </c>
      <c r="E320" s="579" t="s">
        <v>260</v>
      </c>
      <c r="F320" s="577" t="s">
        <v>228</v>
      </c>
      <c r="G320" s="577" t="s">
        <v>229</v>
      </c>
      <c r="H320" s="578" t="s">
        <v>233</v>
      </c>
      <c r="I320" s="579" t="s">
        <v>215</v>
      </c>
    </row>
    <row r="321" spans="1:9" s="13" customFormat="1" ht="12.75">
      <c r="A321" s="580" t="s">
        <v>316</v>
      </c>
      <c r="B321" s="126"/>
      <c r="C321" s="587"/>
      <c r="D321" s="581"/>
      <c r="E321" s="636"/>
      <c r="F321" s="126"/>
      <c r="G321" s="585"/>
      <c r="H321" s="581"/>
      <c r="I321" s="636"/>
    </row>
    <row r="322" spans="1:9" s="13" customFormat="1" ht="12.75">
      <c r="A322" s="584" t="s">
        <v>317</v>
      </c>
      <c r="B322" s="125">
        <v>0</v>
      </c>
      <c r="C322" s="125">
        <v>0</v>
      </c>
      <c r="D322" s="125">
        <v>0</v>
      </c>
      <c r="E322" s="498">
        <v>0</v>
      </c>
      <c r="F322" s="125">
        <v>7655</v>
      </c>
      <c r="G322" s="125">
        <v>32606</v>
      </c>
      <c r="H322" s="125">
        <v>11400</v>
      </c>
      <c r="I322" s="494">
        <f>H322/G322</f>
        <v>0.34962890265595287</v>
      </c>
    </row>
    <row r="323" spans="1:9" s="13" customFormat="1" ht="12.75">
      <c r="A323" s="707" t="s">
        <v>318</v>
      </c>
      <c r="B323" s="125">
        <v>0</v>
      </c>
      <c r="C323" s="124">
        <v>0</v>
      </c>
      <c r="D323" s="124">
        <v>0</v>
      </c>
      <c r="E323" s="650">
        <v>0</v>
      </c>
      <c r="F323" s="125">
        <v>1052</v>
      </c>
      <c r="G323" s="124">
        <v>8637</v>
      </c>
      <c r="H323" s="124">
        <v>2875</v>
      </c>
      <c r="I323" s="494">
        <f>H323/G323</f>
        <v>0.3328702095635058</v>
      </c>
    </row>
    <row r="324" spans="1:9" s="13" customFormat="1" ht="12.75">
      <c r="A324" s="584" t="s">
        <v>319</v>
      </c>
      <c r="B324" s="127">
        <v>0</v>
      </c>
      <c r="C324" s="241">
        <v>0</v>
      </c>
      <c r="D324" s="493">
        <v>0</v>
      </c>
      <c r="E324" s="494">
        <v>0</v>
      </c>
      <c r="F324" s="127">
        <v>20546</v>
      </c>
      <c r="G324" s="493">
        <v>47427</v>
      </c>
      <c r="H324" s="1619">
        <v>16852</v>
      </c>
      <c r="I324" s="494">
        <f>H324/G324</f>
        <v>0.35532502582916903</v>
      </c>
    </row>
    <row r="325" spans="1:9" s="13" customFormat="1" ht="12.75">
      <c r="A325" s="585" t="s">
        <v>958</v>
      </c>
      <c r="B325" s="127">
        <v>0</v>
      </c>
      <c r="C325" s="497">
        <v>0</v>
      </c>
      <c r="D325" s="491">
        <v>0</v>
      </c>
      <c r="E325" s="494">
        <v>0</v>
      </c>
      <c r="F325" s="127">
        <v>0</v>
      </c>
      <c r="G325" s="491">
        <v>0</v>
      </c>
      <c r="H325" s="665">
        <v>0</v>
      </c>
      <c r="I325" s="494">
        <v>0</v>
      </c>
    </row>
    <row r="326" spans="1:9" s="13" customFormat="1" ht="12.75">
      <c r="A326" s="707" t="s">
        <v>320</v>
      </c>
      <c r="B326" s="127">
        <v>0</v>
      </c>
      <c r="C326" s="127">
        <v>0</v>
      </c>
      <c r="D326" s="127">
        <v>0</v>
      </c>
      <c r="E326" s="494">
        <v>0</v>
      </c>
      <c r="F326" s="127">
        <v>0</v>
      </c>
      <c r="G326" s="127">
        <v>0</v>
      </c>
      <c r="H326" s="127">
        <v>0</v>
      </c>
      <c r="I326" s="494">
        <v>0</v>
      </c>
    </row>
    <row r="327" spans="1:9" s="13" customFormat="1" ht="12.75">
      <c r="A327" s="708" t="s">
        <v>321</v>
      </c>
      <c r="B327" s="127">
        <v>0</v>
      </c>
      <c r="C327" s="127">
        <v>0</v>
      </c>
      <c r="D327" s="127">
        <v>0</v>
      </c>
      <c r="E327" s="494">
        <v>0</v>
      </c>
      <c r="F327" s="127">
        <v>0</v>
      </c>
      <c r="G327" s="127">
        <v>0</v>
      </c>
      <c r="H327" s="127">
        <v>0</v>
      </c>
      <c r="I327" s="494">
        <v>0</v>
      </c>
    </row>
    <row r="328" spans="1:9" s="13" customFormat="1" ht="12.75">
      <c r="A328" s="585" t="s">
        <v>322</v>
      </c>
      <c r="B328" s="124"/>
      <c r="C328" s="124"/>
      <c r="D328" s="124"/>
      <c r="E328" s="494"/>
      <c r="F328" s="124"/>
      <c r="G328" s="124"/>
      <c r="H328" s="124"/>
      <c r="I328" s="494"/>
    </row>
    <row r="329" spans="1:9" s="13" customFormat="1" ht="13.5" thickBot="1">
      <c r="A329" s="709" t="s">
        <v>347</v>
      </c>
      <c r="B329" s="125">
        <v>0</v>
      </c>
      <c r="C329" s="125">
        <v>0</v>
      </c>
      <c r="D329" s="125">
        <v>0</v>
      </c>
      <c r="E329" s="494">
        <v>0</v>
      </c>
      <c r="F329" s="125">
        <v>0</v>
      </c>
      <c r="G329" s="125">
        <v>0</v>
      </c>
      <c r="H329" s="125">
        <v>0</v>
      </c>
      <c r="I329" s="494">
        <v>0</v>
      </c>
    </row>
    <row r="330" spans="1:9" s="13" customFormat="1" ht="13.5" thickBot="1">
      <c r="A330" s="710" t="s">
        <v>370</v>
      </c>
      <c r="B330" s="445">
        <f>SUM(B322,B323,B324,B326,B327,)</f>
        <v>0</v>
      </c>
      <c r="C330" s="588">
        <f>C322+C323+C324+C327+C326</f>
        <v>0</v>
      </c>
      <c r="D330" s="505">
        <f>D322+D323+D324+D327+D326</f>
        <v>0</v>
      </c>
      <c r="E330" s="506">
        <v>0</v>
      </c>
      <c r="F330" s="445">
        <f>F322+F323+F324+F326+F327</f>
        <v>29253</v>
      </c>
      <c r="G330" s="445">
        <f>G322+G323+G324+G327+G326</f>
        <v>88670</v>
      </c>
      <c r="H330" s="505">
        <f>H322+H323+H324+H327+H326</f>
        <v>31127</v>
      </c>
      <c r="I330" s="640">
        <f>H330/G330</f>
        <v>0.3510431938648923</v>
      </c>
    </row>
    <row r="331" spans="1:9" s="13" customFormat="1" ht="11.25" customHeight="1">
      <c r="A331" s="590"/>
      <c r="B331" s="455"/>
      <c r="C331" s="654"/>
      <c r="D331" s="457"/>
      <c r="E331" s="489"/>
      <c r="F331" s="455"/>
      <c r="G331" s="593"/>
      <c r="H331" s="457"/>
      <c r="I331" s="489"/>
    </row>
    <row r="332" spans="1:9" s="13" customFormat="1" ht="12.75">
      <c r="A332" s="719" t="s">
        <v>324</v>
      </c>
      <c r="B332" s="125"/>
      <c r="C332" s="638"/>
      <c r="D332" s="241"/>
      <c r="E332" s="494"/>
      <c r="F332" s="125"/>
      <c r="G332" s="125"/>
      <c r="H332" s="241"/>
      <c r="I332" s="494"/>
    </row>
    <row r="333" spans="1:9" s="13" customFormat="1" ht="12.75">
      <c r="A333" s="584" t="s">
        <v>325</v>
      </c>
      <c r="B333" s="125">
        <v>0</v>
      </c>
      <c r="C333" s="125">
        <v>0</v>
      </c>
      <c r="D333" s="125">
        <v>0</v>
      </c>
      <c r="E333" s="498">
        <v>0</v>
      </c>
      <c r="F333" s="125">
        <v>0</v>
      </c>
      <c r="G333" s="125">
        <f>'4.sz. melléklet'!C112</f>
        <v>8064</v>
      </c>
      <c r="H333" s="125">
        <f>'4.sz. melléklet'!D112</f>
        <v>5139</v>
      </c>
      <c r="I333" s="494">
        <f>H333/G333</f>
        <v>0.6372767857142857</v>
      </c>
    </row>
    <row r="334" spans="1:9" s="13" customFormat="1" ht="12.75">
      <c r="A334" s="712" t="s">
        <v>326</v>
      </c>
      <c r="B334" s="125">
        <v>0</v>
      </c>
      <c r="C334" s="125">
        <v>0</v>
      </c>
      <c r="D334" s="125">
        <v>0</v>
      </c>
      <c r="E334" s="498">
        <v>0</v>
      </c>
      <c r="F334" s="125">
        <v>0</v>
      </c>
      <c r="G334" s="125">
        <v>0</v>
      </c>
      <c r="H334" s="125">
        <v>0</v>
      </c>
      <c r="I334" s="494">
        <v>0</v>
      </c>
    </row>
    <row r="335" spans="1:9" s="13" customFormat="1" ht="12.75">
      <c r="A335" s="584" t="s">
        <v>327</v>
      </c>
      <c r="B335" s="124">
        <v>0</v>
      </c>
      <c r="C335" s="124">
        <v>0</v>
      </c>
      <c r="D335" s="124">
        <v>0</v>
      </c>
      <c r="E335" s="650">
        <v>0</v>
      </c>
      <c r="F335" s="124">
        <v>0</v>
      </c>
      <c r="G335" s="124">
        <v>0</v>
      </c>
      <c r="H335" s="124">
        <v>0</v>
      </c>
      <c r="I335" s="516">
        <v>0</v>
      </c>
    </row>
    <row r="336" spans="1:9" s="13" customFormat="1" ht="12.75" customHeight="1" thickBot="1">
      <c r="A336" s="720" t="s">
        <v>328</v>
      </c>
      <c r="B336" s="125">
        <v>0</v>
      </c>
      <c r="C336" s="667">
        <v>0</v>
      </c>
      <c r="D336" s="490">
        <v>0</v>
      </c>
      <c r="E336" s="516">
        <v>0</v>
      </c>
      <c r="F336" s="125">
        <v>0</v>
      </c>
      <c r="G336" s="450">
        <v>0</v>
      </c>
      <c r="H336" s="490">
        <v>0</v>
      </c>
      <c r="I336" s="516">
        <v>0</v>
      </c>
    </row>
    <row r="337" spans="1:9" s="13" customFormat="1" ht="13.5" thickBot="1">
      <c r="A337" s="710" t="s">
        <v>350</v>
      </c>
      <c r="B337" s="593">
        <f>SUM(B333:B336)</f>
        <v>0</v>
      </c>
      <c r="C337" s="588">
        <f>C333+C334+C335+C336</f>
        <v>0</v>
      </c>
      <c r="D337" s="505">
        <f>D333+D334+D335+D336</f>
        <v>0</v>
      </c>
      <c r="E337" s="506">
        <v>0</v>
      </c>
      <c r="F337" s="593">
        <f>F333+F334+F335</f>
        <v>0</v>
      </c>
      <c r="G337" s="505">
        <f>G333+G334+G335+G336</f>
        <v>8064</v>
      </c>
      <c r="H337" s="505">
        <f>H333+H334+H335+H336</f>
        <v>5139</v>
      </c>
      <c r="I337" s="506">
        <f>H337/G337</f>
        <v>0.6372767857142857</v>
      </c>
    </row>
    <row r="338" spans="1:9" s="13" customFormat="1" ht="10.5" customHeight="1">
      <c r="A338" s="590"/>
      <c r="B338" s="455"/>
      <c r="C338" s="641"/>
      <c r="D338" s="514"/>
      <c r="E338" s="489"/>
      <c r="F338" s="455"/>
      <c r="G338" s="455"/>
      <c r="H338" s="514"/>
      <c r="I338" s="489"/>
    </row>
    <row r="339" spans="1:9" s="13" customFormat="1" ht="12.75">
      <c r="A339" s="719" t="s">
        <v>329</v>
      </c>
      <c r="B339" s="125"/>
      <c r="C339" s="638"/>
      <c r="D339" s="241"/>
      <c r="E339" s="494"/>
      <c r="F339" s="125"/>
      <c r="G339" s="125"/>
      <c r="H339" s="241"/>
      <c r="I339" s="494"/>
    </row>
    <row r="340" spans="1:9" s="13" customFormat="1" ht="12.75">
      <c r="A340" s="596" t="s">
        <v>330</v>
      </c>
      <c r="B340" s="125">
        <v>0</v>
      </c>
      <c r="C340" s="125">
        <f>'1.e-f.sz.melléklet'!C24</f>
        <v>58688</v>
      </c>
      <c r="D340" s="125">
        <f>'1.e-f.sz.melléklet'!D24</f>
        <v>58688</v>
      </c>
      <c r="E340" s="594">
        <f>D340/C340</f>
        <v>1</v>
      </c>
      <c r="F340" s="125">
        <v>0</v>
      </c>
      <c r="G340" s="125">
        <v>0</v>
      </c>
      <c r="H340" s="125">
        <v>0</v>
      </c>
      <c r="I340" s="488">
        <v>0</v>
      </c>
    </row>
    <row r="341" spans="1:9" s="13" customFormat="1" ht="13.5" thickBot="1">
      <c r="A341" s="597" t="s">
        <v>331</v>
      </c>
      <c r="B341" s="124">
        <v>0</v>
      </c>
      <c r="C341" s="124">
        <v>0</v>
      </c>
      <c r="D341" s="124">
        <v>0</v>
      </c>
      <c r="E341" s="599">
        <v>0</v>
      </c>
      <c r="F341" s="124">
        <v>0</v>
      </c>
      <c r="G341" s="124">
        <v>0</v>
      </c>
      <c r="H341" s="124">
        <v>0</v>
      </c>
      <c r="I341" s="516">
        <v>0</v>
      </c>
    </row>
    <row r="342" spans="1:9" s="13" customFormat="1" ht="13.5" thickBot="1">
      <c r="A342" s="600" t="s">
        <v>266</v>
      </c>
      <c r="B342" s="445">
        <f>SUM(B340:B341)</f>
        <v>0</v>
      </c>
      <c r="C342" s="588">
        <f>C340+C341</f>
        <v>58688</v>
      </c>
      <c r="D342" s="505">
        <f>D340+D341</f>
        <v>58688</v>
      </c>
      <c r="E342" s="506">
        <f>D342/C342</f>
        <v>1</v>
      </c>
      <c r="F342" s="445">
        <f>F340+F341</f>
        <v>0</v>
      </c>
      <c r="G342" s="505">
        <f>G340+G341</f>
        <v>0</v>
      </c>
      <c r="H342" s="505">
        <f>H340+H341</f>
        <v>0</v>
      </c>
      <c r="I342" s="506">
        <v>0</v>
      </c>
    </row>
    <row r="343" spans="1:9" s="13" customFormat="1" ht="9.75" customHeight="1">
      <c r="A343" s="590"/>
      <c r="B343" s="124"/>
      <c r="C343" s="641"/>
      <c r="D343" s="514"/>
      <c r="E343" s="489"/>
      <c r="F343" s="124"/>
      <c r="G343" s="455"/>
      <c r="H343" s="514"/>
      <c r="I343" s="489"/>
    </row>
    <row r="344" spans="1:9" s="13" customFormat="1" ht="12.75">
      <c r="A344" s="655" t="s">
        <v>353</v>
      </c>
      <c r="B344" s="125"/>
      <c r="C344" s="638"/>
      <c r="D344" s="241"/>
      <c r="E344" s="494"/>
      <c r="F344" s="125"/>
      <c r="G344" s="125"/>
      <c r="H344" s="241"/>
      <c r="I344" s="494"/>
    </row>
    <row r="345" spans="1:9" s="13" customFormat="1" ht="12.75">
      <c r="A345" s="602" t="s">
        <v>330</v>
      </c>
      <c r="B345" s="125">
        <v>0</v>
      </c>
      <c r="C345" s="125">
        <v>0</v>
      </c>
      <c r="D345" s="125">
        <v>0</v>
      </c>
      <c r="E345" s="594">
        <v>0</v>
      </c>
      <c r="F345" s="125">
        <v>0</v>
      </c>
      <c r="G345" s="125">
        <v>0</v>
      </c>
      <c r="H345" s="125">
        <v>0</v>
      </c>
      <c r="I345" s="488">
        <v>0</v>
      </c>
    </row>
    <row r="346" spans="1:9" s="13" customFormat="1" ht="13.5" thickBot="1">
      <c r="A346" s="597" t="s">
        <v>331</v>
      </c>
      <c r="B346" s="124">
        <v>0</v>
      </c>
      <c r="C346" s="124">
        <v>0</v>
      </c>
      <c r="D346" s="124">
        <v>0</v>
      </c>
      <c r="E346" s="599">
        <v>0</v>
      </c>
      <c r="F346" s="124">
        <v>0</v>
      </c>
      <c r="G346" s="124">
        <v>0</v>
      </c>
      <c r="H346" s="124">
        <v>0</v>
      </c>
      <c r="I346" s="516">
        <v>0</v>
      </c>
    </row>
    <row r="347" spans="1:9" s="13" customFormat="1" ht="13.5" thickBot="1">
      <c r="A347" s="600" t="s">
        <v>267</v>
      </c>
      <c r="B347" s="445">
        <f>SUM(B345:B346)</f>
        <v>0</v>
      </c>
      <c r="C347" s="588">
        <f>C345+C346</f>
        <v>0</v>
      </c>
      <c r="D347" s="505">
        <f>D345+D346</f>
        <v>0</v>
      </c>
      <c r="E347" s="506">
        <v>0</v>
      </c>
      <c r="F347" s="445">
        <f>F345+F346</f>
        <v>0</v>
      </c>
      <c r="G347" s="445">
        <f>G345+G346</f>
        <v>0</v>
      </c>
      <c r="H347" s="505">
        <f>H345+H346</f>
        <v>0</v>
      </c>
      <c r="I347" s="506">
        <v>0</v>
      </c>
    </row>
    <row r="348" spans="1:9" s="13" customFormat="1" ht="6.75" customHeight="1">
      <c r="A348" s="590"/>
      <c r="B348" s="592"/>
      <c r="C348" s="641"/>
      <c r="D348" s="514"/>
      <c r="E348" s="489"/>
      <c r="F348" s="592"/>
      <c r="G348" s="455"/>
      <c r="H348" s="514"/>
      <c r="I348" s="489"/>
    </row>
    <row r="349" spans="1:9" s="13" customFormat="1" ht="13.5" customHeight="1">
      <c r="A349" s="719" t="s">
        <v>332</v>
      </c>
      <c r="B349" s="125"/>
      <c r="C349" s="638"/>
      <c r="D349" s="241"/>
      <c r="E349" s="494"/>
      <c r="F349" s="125"/>
      <c r="G349" s="125"/>
      <c r="H349" s="241"/>
      <c r="I349" s="494"/>
    </row>
    <row r="350" spans="1:9" s="13" customFormat="1" ht="12.75">
      <c r="A350" s="603" t="s">
        <v>355</v>
      </c>
      <c r="B350" s="125">
        <v>0</v>
      </c>
      <c r="C350" s="125">
        <v>0</v>
      </c>
      <c r="D350" s="125">
        <v>0</v>
      </c>
      <c r="E350" s="594">
        <v>0</v>
      </c>
      <c r="F350" s="125">
        <v>0</v>
      </c>
      <c r="G350" s="125">
        <v>0</v>
      </c>
      <c r="H350" s="125">
        <v>0</v>
      </c>
      <c r="I350" s="488">
        <v>0</v>
      </c>
    </row>
    <row r="351" spans="1:9" s="13" customFormat="1" ht="13.5" thickBot="1">
      <c r="A351" s="604" t="s">
        <v>371</v>
      </c>
      <c r="B351" s="124">
        <v>0</v>
      </c>
      <c r="C351" s="124">
        <v>0</v>
      </c>
      <c r="D351" s="124">
        <v>0</v>
      </c>
      <c r="E351" s="599">
        <v>0</v>
      </c>
      <c r="F351" s="124">
        <v>0</v>
      </c>
      <c r="G351" s="124">
        <v>0</v>
      </c>
      <c r="H351" s="124">
        <v>0</v>
      </c>
      <c r="I351" s="516">
        <v>0</v>
      </c>
    </row>
    <row r="352" spans="1:9" s="13" customFormat="1" ht="13.5" thickBot="1">
      <c r="A352" s="600" t="s">
        <v>268</v>
      </c>
      <c r="B352" s="445">
        <f>SUM(B350:B351)</f>
        <v>0</v>
      </c>
      <c r="C352" s="588">
        <f>C351+C350</f>
        <v>0</v>
      </c>
      <c r="D352" s="505">
        <f>D351+D350</f>
        <v>0</v>
      </c>
      <c r="E352" s="506">
        <v>0</v>
      </c>
      <c r="F352" s="445">
        <f>F350+F351</f>
        <v>0</v>
      </c>
      <c r="G352" s="668">
        <f>SUM(G350:G351)</f>
        <v>0</v>
      </c>
      <c r="H352" s="668">
        <f>SUM(H350:H351)</f>
        <v>0</v>
      </c>
      <c r="I352" s="506">
        <v>0</v>
      </c>
    </row>
    <row r="353" spans="1:9" s="13" customFormat="1" ht="11.25" customHeight="1">
      <c r="A353" s="590"/>
      <c r="B353" s="592"/>
      <c r="C353" s="641"/>
      <c r="D353" s="514"/>
      <c r="E353" s="489"/>
      <c r="F353" s="592"/>
      <c r="G353" s="455"/>
      <c r="H353" s="514"/>
      <c r="I353" s="489"/>
    </row>
    <row r="354" spans="1:9" s="13" customFormat="1" ht="11.25" customHeight="1">
      <c r="A354" s="656" t="s">
        <v>336</v>
      </c>
      <c r="B354" s="125"/>
      <c r="C354" s="638"/>
      <c r="D354" s="241"/>
      <c r="E354" s="494"/>
      <c r="F354" s="125"/>
      <c r="G354" s="125"/>
      <c r="H354" s="241"/>
      <c r="I354" s="494"/>
    </row>
    <row r="355" spans="1:9" s="13" customFormat="1" ht="12.75">
      <c r="A355" s="607" t="s">
        <v>372</v>
      </c>
      <c r="B355" s="125">
        <v>0</v>
      </c>
      <c r="C355" s="125">
        <v>0</v>
      </c>
      <c r="D355" s="125">
        <v>0</v>
      </c>
      <c r="E355" s="594">
        <v>0</v>
      </c>
      <c r="F355" s="125">
        <v>0</v>
      </c>
      <c r="G355" s="125">
        <v>0</v>
      </c>
      <c r="H355" s="125">
        <v>0</v>
      </c>
      <c r="I355" s="488">
        <v>0</v>
      </c>
    </row>
    <row r="356" spans="1:9" s="13" customFormat="1" ht="13.5" thickBot="1">
      <c r="A356" s="632" t="s">
        <v>373</v>
      </c>
      <c r="B356" s="124">
        <v>0</v>
      </c>
      <c r="C356" s="124">
        <v>0</v>
      </c>
      <c r="D356" s="124">
        <v>0</v>
      </c>
      <c r="E356" s="599">
        <v>0</v>
      </c>
      <c r="F356" s="124">
        <v>0</v>
      </c>
      <c r="G356" s="124">
        <v>0</v>
      </c>
      <c r="H356" s="124">
        <v>0</v>
      </c>
      <c r="I356" s="516">
        <v>0</v>
      </c>
    </row>
    <row r="357" spans="1:9" s="13" customFormat="1" ht="13.5" thickBot="1">
      <c r="A357" s="609" t="s">
        <v>269</v>
      </c>
      <c r="B357" s="128">
        <f>SUM(B355:B356)</f>
        <v>0</v>
      </c>
      <c r="C357" s="588">
        <f>C356+C355</f>
        <v>0</v>
      </c>
      <c r="D357" s="505">
        <f>D356+D355</f>
        <v>0</v>
      </c>
      <c r="E357" s="506">
        <v>0</v>
      </c>
      <c r="F357" s="128">
        <f>SUM(F355:F356)</f>
        <v>0</v>
      </c>
      <c r="G357" s="505">
        <f>G356+G355</f>
        <v>0</v>
      </c>
      <c r="H357" s="505">
        <f>H356+H355</f>
        <v>0</v>
      </c>
      <c r="I357" s="506">
        <v>0</v>
      </c>
    </row>
    <row r="358" spans="1:9" s="13" customFormat="1" ht="13.5" customHeight="1" thickBot="1">
      <c r="A358" s="590"/>
      <c r="B358" s="455"/>
      <c r="C358" s="514"/>
      <c r="D358" s="621"/>
      <c r="E358" s="489"/>
      <c r="F358" s="455"/>
      <c r="G358" s="621"/>
      <c r="H358" s="621"/>
      <c r="I358" s="489"/>
    </row>
    <row r="359" spans="1:9" s="13" customFormat="1" ht="27.75" customHeight="1" thickBot="1">
      <c r="A359" s="713" t="s">
        <v>404</v>
      </c>
      <c r="B359" s="462">
        <f>B352+B347+B342+B337+B330</f>
        <v>0</v>
      </c>
      <c r="C359" s="610">
        <f>C357+C352+C347+C342+C337+C330</f>
        <v>58688</v>
      </c>
      <c r="D359" s="624">
        <f>D357+D352+D347+D342+D337+D330</f>
        <v>58688</v>
      </c>
      <c r="E359" s="640">
        <f>D359/C359</f>
        <v>1</v>
      </c>
      <c r="F359" s="462">
        <f>F352+F347+F342+F337+F330</f>
        <v>29253</v>
      </c>
      <c r="G359" s="624">
        <f>G357+G352+G347+G342+G337+G330</f>
        <v>96734</v>
      </c>
      <c r="H359" s="624">
        <f>H357+H352+H347+H342+H337+H330</f>
        <v>36266</v>
      </c>
      <c r="I359" s="652">
        <f>H359/G359</f>
        <v>0.3749043769512271</v>
      </c>
    </row>
    <row r="360" spans="1:9" s="13" customFormat="1" ht="12.75">
      <c r="A360" s="657" t="s">
        <v>412</v>
      </c>
      <c r="B360" s="661"/>
      <c r="C360" s="660"/>
      <c r="D360" s="241"/>
      <c r="E360" s="494"/>
      <c r="F360" s="661"/>
      <c r="G360" s="659"/>
      <c r="H360" s="241"/>
      <c r="I360" s="494"/>
    </row>
    <row r="361" spans="1:9" s="13" customFormat="1" ht="13.5" customHeight="1">
      <c r="A361" s="715" t="s">
        <v>270</v>
      </c>
      <c r="B361" s="125">
        <v>0</v>
      </c>
      <c r="C361" s="125">
        <v>0</v>
      </c>
      <c r="D361" s="125">
        <v>0</v>
      </c>
      <c r="E361" s="594">
        <v>0</v>
      </c>
      <c r="F361" s="125">
        <v>0</v>
      </c>
      <c r="G361" s="125">
        <v>0</v>
      </c>
      <c r="H361" s="125">
        <v>0</v>
      </c>
      <c r="I361" s="488">
        <v>0</v>
      </c>
    </row>
    <row r="362" spans="1:9" s="13" customFormat="1" ht="13.5" thickBot="1">
      <c r="A362" s="598" t="s">
        <v>272</v>
      </c>
      <c r="B362" s="124">
        <v>0</v>
      </c>
      <c r="C362" s="124">
        <v>0</v>
      </c>
      <c r="D362" s="124">
        <v>0</v>
      </c>
      <c r="E362" s="599">
        <v>0</v>
      </c>
      <c r="F362" s="124">
        <v>0</v>
      </c>
      <c r="G362" s="124">
        <v>0</v>
      </c>
      <c r="H362" s="124">
        <v>0</v>
      </c>
      <c r="I362" s="516">
        <v>0</v>
      </c>
    </row>
    <row r="363" spans="1:9" s="13" customFormat="1" ht="13.5" thickBot="1">
      <c r="A363" s="710" t="s">
        <v>271</v>
      </c>
      <c r="B363" s="445">
        <f>SUM(B361:B362)</f>
        <v>0</v>
      </c>
      <c r="C363" s="445">
        <f>C361+C362</f>
        <v>0</v>
      </c>
      <c r="D363" s="445">
        <f>D361+D362</f>
        <v>0</v>
      </c>
      <c r="E363" s="506">
        <v>0</v>
      </c>
      <c r="F363" s="445">
        <f>F361+F362</f>
        <v>0</v>
      </c>
      <c r="G363" s="445">
        <f>G361+G362</f>
        <v>0</v>
      </c>
      <c r="H363" s="588">
        <f>H361+H362</f>
        <v>0</v>
      </c>
      <c r="I363" s="506">
        <v>0</v>
      </c>
    </row>
    <row r="364" spans="1:9" s="13" customFormat="1" ht="13.5" thickBot="1">
      <c r="A364" s="609"/>
      <c r="B364" s="662"/>
      <c r="C364" s="514"/>
      <c r="D364" s="621"/>
      <c r="E364" s="489"/>
      <c r="F364" s="662"/>
      <c r="G364" s="128"/>
      <c r="H364" s="621"/>
      <c r="I364" s="670"/>
    </row>
    <row r="365" spans="1:9" s="13" customFormat="1" ht="13.5" customHeight="1" thickBot="1">
      <c r="A365" s="716" t="s">
        <v>401</v>
      </c>
      <c r="B365" s="663">
        <f>B359+B356+B350</f>
        <v>0</v>
      </c>
      <c r="C365" s="462">
        <f>C359+C356+C350</f>
        <v>58688</v>
      </c>
      <c r="D365" s="462">
        <f>D359+D356+D350</f>
        <v>58688</v>
      </c>
      <c r="E365" s="640">
        <f>D365/C365</f>
        <v>1</v>
      </c>
      <c r="F365" s="663">
        <f>F359+F356+F350</f>
        <v>29253</v>
      </c>
      <c r="G365" s="663">
        <f>G359+G356+G350</f>
        <v>96734</v>
      </c>
      <c r="H365" s="462">
        <f>H359+H356+H350</f>
        <v>36266</v>
      </c>
      <c r="I365" s="652">
        <f>H365/G365</f>
        <v>0.3749043769512271</v>
      </c>
    </row>
    <row r="366" spans="1:9" s="13" customFormat="1" ht="13.5" customHeight="1">
      <c r="A366" s="2039"/>
      <c r="B366" s="2040"/>
      <c r="C366" s="2040"/>
      <c r="D366" s="2040"/>
      <c r="E366" s="989"/>
      <c r="F366" s="2040"/>
      <c r="G366" s="2040"/>
      <c r="H366" s="2040"/>
      <c r="I366" s="2041"/>
    </row>
    <row r="367" spans="1:9" s="13" customFormat="1" ht="15">
      <c r="A367" s="616"/>
      <c r="B367" s="616"/>
      <c r="C367" s="616"/>
      <c r="D367" s="616"/>
      <c r="E367" s="616"/>
      <c r="F367" s="617"/>
      <c r="G367" s="2065" t="s">
        <v>708</v>
      </c>
      <c r="H367" s="2065"/>
      <c r="I367" s="617"/>
    </row>
    <row r="368" spans="1:9" s="13" customFormat="1" ht="12.75">
      <c r="A368" s="2069">
        <v>8</v>
      </c>
      <c r="B368" s="2069"/>
      <c r="C368" s="2069"/>
      <c r="D368" s="2069"/>
      <c r="E368" s="2069"/>
      <c r="F368" s="2076"/>
      <c r="G368" s="2076"/>
      <c r="H368" s="2076"/>
      <c r="I368" s="2076"/>
    </row>
    <row r="369" spans="1:9" s="13" customFormat="1" ht="15.75">
      <c r="A369" s="2096" t="s">
        <v>1389</v>
      </c>
      <c r="B369" s="2096"/>
      <c r="C369" s="2096"/>
      <c r="D369" s="2096"/>
      <c r="E369" s="2096"/>
      <c r="F369" s="2065"/>
      <c r="G369" s="2065"/>
      <c r="H369" s="2065"/>
      <c r="I369" s="2065"/>
    </row>
    <row r="370" spans="1:9" s="13" customFormat="1" ht="15.75">
      <c r="A370" s="2064" t="s">
        <v>369</v>
      </c>
      <c r="B370" s="2064"/>
      <c r="C370" s="2064"/>
      <c r="D370" s="2064"/>
      <c r="E370" s="2064"/>
      <c r="F370" s="2065"/>
      <c r="G370" s="2065"/>
      <c r="H370" s="2065"/>
      <c r="I370" s="2065"/>
    </row>
    <row r="371" spans="1:9" s="13" customFormat="1" ht="14.25" customHeight="1" thickBot="1">
      <c r="A371" s="635"/>
      <c r="B371" s="635"/>
      <c r="C371" s="635"/>
      <c r="D371" s="635"/>
      <c r="E371" s="635"/>
      <c r="F371" s="617"/>
      <c r="G371" s="2099" t="s">
        <v>344</v>
      </c>
      <c r="H371" s="2099"/>
      <c r="I371" s="575"/>
    </row>
    <row r="372" spans="1:9" s="13" customFormat="1" ht="13.5" customHeight="1" thickBot="1">
      <c r="A372" s="2100" t="s">
        <v>405</v>
      </c>
      <c r="B372" s="2084" t="s">
        <v>945</v>
      </c>
      <c r="C372" s="2111"/>
      <c r="D372" s="2111"/>
      <c r="E372" s="2112"/>
      <c r="F372" s="2084" t="s">
        <v>946</v>
      </c>
      <c r="G372" s="2111"/>
      <c r="H372" s="2111"/>
      <c r="I372" s="2112"/>
    </row>
    <row r="373" spans="1:9" s="13" customFormat="1" ht="21.75" thickBot="1">
      <c r="A373" s="2101"/>
      <c r="B373" s="578" t="s">
        <v>228</v>
      </c>
      <c r="C373" s="649" t="s">
        <v>757</v>
      </c>
      <c r="D373" s="578" t="s">
        <v>233</v>
      </c>
      <c r="E373" s="579" t="s">
        <v>215</v>
      </c>
      <c r="F373" s="577" t="s">
        <v>228</v>
      </c>
      <c r="G373" s="577" t="s">
        <v>229</v>
      </c>
      <c r="H373" s="578" t="s">
        <v>233</v>
      </c>
      <c r="I373" s="579" t="s">
        <v>215</v>
      </c>
    </row>
    <row r="374" spans="1:9" s="13" customFormat="1" ht="12.75">
      <c r="A374" s="580" t="s">
        <v>316</v>
      </c>
      <c r="B374" s="126"/>
      <c r="C374" s="587"/>
      <c r="D374" s="581"/>
      <c r="E374" s="636"/>
      <c r="F374" s="126"/>
      <c r="G374" s="585"/>
      <c r="H374" s="581"/>
      <c r="I374" s="636"/>
    </row>
    <row r="375" spans="1:9" s="13" customFormat="1" ht="12.75">
      <c r="A375" s="584" t="s">
        <v>317</v>
      </c>
      <c r="B375" s="125">
        <v>0</v>
      </c>
      <c r="C375" s="241">
        <v>0</v>
      </c>
      <c r="D375" s="493">
        <v>0</v>
      </c>
      <c r="E375" s="494">
        <v>0</v>
      </c>
      <c r="F375" s="125">
        <v>0</v>
      </c>
      <c r="G375" s="125">
        <v>0</v>
      </c>
      <c r="H375" s="125">
        <v>0</v>
      </c>
      <c r="I375" s="494">
        <v>0</v>
      </c>
    </row>
    <row r="376" spans="1:9" s="13" customFormat="1" ht="12" customHeight="1">
      <c r="A376" s="707" t="s">
        <v>318</v>
      </c>
      <c r="B376" s="125">
        <v>0</v>
      </c>
      <c r="C376" s="241">
        <v>0</v>
      </c>
      <c r="D376" s="493">
        <v>0</v>
      </c>
      <c r="E376" s="494">
        <v>0</v>
      </c>
      <c r="F376" s="125">
        <v>0</v>
      </c>
      <c r="G376" s="124">
        <v>0</v>
      </c>
      <c r="H376" s="124">
        <v>0</v>
      </c>
      <c r="I376" s="516">
        <v>0</v>
      </c>
    </row>
    <row r="377" spans="1:9" s="13" customFormat="1" ht="12.75">
      <c r="A377" s="584" t="s">
        <v>319</v>
      </c>
      <c r="B377" s="127">
        <v>936</v>
      </c>
      <c r="C377" s="241">
        <v>936</v>
      </c>
      <c r="D377" s="493">
        <v>792</v>
      </c>
      <c r="E377" s="494">
        <f>D377/C377</f>
        <v>0.8461538461538461</v>
      </c>
      <c r="F377" s="125">
        <v>1639</v>
      </c>
      <c r="G377" s="493">
        <v>1501</v>
      </c>
      <c r="H377" s="493">
        <v>1501</v>
      </c>
      <c r="I377" s="494">
        <f>H377/G377</f>
        <v>1</v>
      </c>
    </row>
    <row r="378" spans="1:9" s="13" customFormat="1" ht="12.75">
      <c r="A378" s="585" t="s">
        <v>948</v>
      </c>
      <c r="B378" s="127">
        <v>0</v>
      </c>
      <c r="C378" s="497">
        <v>0</v>
      </c>
      <c r="D378" s="491">
        <v>0</v>
      </c>
      <c r="E378" s="494">
        <v>0</v>
      </c>
      <c r="F378" s="127">
        <v>0</v>
      </c>
      <c r="G378" s="491">
        <v>0</v>
      </c>
      <c r="H378" s="491">
        <v>0</v>
      </c>
      <c r="I378" s="494">
        <v>0</v>
      </c>
    </row>
    <row r="379" spans="1:9" s="13" customFormat="1" ht="12.75">
      <c r="A379" s="707" t="s">
        <v>320</v>
      </c>
      <c r="B379" s="127">
        <v>0</v>
      </c>
      <c r="C379" s="642">
        <v>0</v>
      </c>
      <c r="D379" s="127">
        <v>0</v>
      </c>
      <c r="E379" s="494">
        <v>0</v>
      </c>
      <c r="F379" s="127">
        <v>0</v>
      </c>
      <c r="G379" s="127">
        <v>0</v>
      </c>
      <c r="H379" s="127">
        <v>0</v>
      </c>
      <c r="I379" s="494">
        <v>0</v>
      </c>
    </row>
    <row r="380" spans="1:9" s="13" customFormat="1" ht="12.75">
      <c r="A380" s="708" t="s">
        <v>321</v>
      </c>
      <c r="B380" s="127">
        <v>0</v>
      </c>
      <c r="C380" s="642">
        <v>0</v>
      </c>
      <c r="D380" s="127">
        <v>0</v>
      </c>
      <c r="E380" s="494">
        <v>0</v>
      </c>
      <c r="F380" s="127">
        <v>0</v>
      </c>
      <c r="G380" s="127">
        <v>0</v>
      </c>
      <c r="H380" s="127">
        <v>0</v>
      </c>
      <c r="I380" s="494">
        <v>0</v>
      </c>
    </row>
    <row r="381" spans="1:9" s="13" customFormat="1" ht="13.5" thickBot="1">
      <c r="A381" s="709" t="s">
        <v>949</v>
      </c>
      <c r="B381" s="159"/>
      <c r="C381" s="638">
        <v>0</v>
      </c>
      <c r="D381" s="125">
        <v>0</v>
      </c>
      <c r="E381" s="494">
        <v>0</v>
      </c>
      <c r="F381" s="125">
        <v>0</v>
      </c>
      <c r="G381" s="125">
        <v>0</v>
      </c>
      <c r="H381" s="125">
        <v>0</v>
      </c>
      <c r="I381" s="494">
        <v>0</v>
      </c>
    </row>
    <row r="382" spans="1:9" s="13" customFormat="1" ht="13.5" thickBot="1">
      <c r="A382" s="710" t="s">
        <v>370</v>
      </c>
      <c r="B382" s="445">
        <f aca="true" t="shared" si="2" ref="B382:H382">B375+B376+B377+B379+B380</f>
        <v>936</v>
      </c>
      <c r="C382" s="445">
        <f t="shared" si="2"/>
        <v>936</v>
      </c>
      <c r="D382" s="505">
        <f t="shared" si="2"/>
        <v>792</v>
      </c>
      <c r="E382" s="506">
        <f>D382/C382</f>
        <v>0.8461538461538461</v>
      </c>
      <c r="F382" s="445">
        <f>F375+F376+F377+F379+F380</f>
        <v>1639</v>
      </c>
      <c r="G382" s="445">
        <f t="shared" si="2"/>
        <v>1501</v>
      </c>
      <c r="H382" s="505">
        <f t="shared" si="2"/>
        <v>1501</v>
      </c>
      <c r="I382" s="640">
        <f>H382/G382</f>
        <v>1</v>
      </c>
    </row>
    <row r="383" spans="1:9" s="13" customFormat="1" ht="9.75" customHeight="1">
      <c r="A383" s="591"/>
      <c r="B383" s="671"/>
      <c r="C383" s="654"/>
      <c r="D383" s="457"/>
      <c r="E383" s="489"/>
      <c r="F383" s="124"/>
      <c r="G383" s="593"/>
      <c r="H383" s="457"/>
      <c r="I383" s="489"/>
    </row>
    <row r="384" spans="1:9" s="13" customFormat="1" ht="12.75">
      <c r="A384" s="719" t="s">
        <v>324</v>
      </c>
      <c r="B384" s="124"/>
      <c r="C384" s="638"/>
      <c r="D384" s="241"/>
      <c r="E384" s="494"/>
      <c r="F384" s="125"/>
      <c r="G384" s="125"/>
      <c r="H384" s="241"/>
      <c r="I384" s="494"/>
    </row>
    <row r="385" spans="1:9" s="13" customFormat="1" ht="12.75">
      <c r="A385" s="584" t="s">
        <v>325</v>
      </c>
      <c r="B385" s="125">
        <v>0</v>
      </c>
      <c r="C385" s="642">
        <v>0</v>
      </c>
      <c r="D385" s="497">
        <v>0</v>
      </c>
      <c r="E385" s="672">
        <v>0</v>
      </c>
      <c r="F385" s="127">
        <v>0</v>
      </c>
      <c r="G385" s="125">
        <v>0</v>
      </c>
      <c r="H385" s="125">
        <v>0</v>
      </c>
      <c r="I385" s="494">
        <v>0</v>
      </c>
    </row>
    <row r="386" spans="1:9" s="13" customFormat="1" ht="12.75">
      <c r="A386" s="712" t="s">
        <v>326</v>
      </c>
      <c r="B386" s="125">
        <v>0</v>
      </c>
      <c r="C386" s="638">
        <v>0</v>
      </c>
      <c r="D386" s="125">
        <v>0</v>
      </c>
      <c r="E386" s="498">
        <v>0</v>
      </c>
      <c r="F386" s="125">
        <v>0</v>
      </c>
      <c r="G386" s="124">
        <v>0</v>
      </c>
      <c r="H386" s="124">
        <v>0</v>
      </c>
      <c r="I386" s="516">
        <v>0</v>
      </c>
    </row>
    <row r="387" spans="1:9" s="13" customFormat="1" ht="13.5" customHeight="1">
      <c r="A387" s="584" t="s">
        <v>327</v>
      </c>
      <c r="B387" s="125">
        <v>0</v>
      </c>
      <c r="C387" s="638">
        <v>0</v>
      </c>
      <c r="D387" s="125">
        <v>0</v>
      </c>
      <c r="E387" s="498">
        <v>0</v>
      </c>
      <c r="F387" s="125">
        <v>0</v>
      </c>
      <c r="G387" s="125">
        <v>0</v>
      </c>
      <c r="H387" s="125">
        <v>0</v>
      </c>
      <c r="I387" s="494">
        <v>0</v>
      </c>
    </row>
    <row r="388" spans="1:9" s="13" customFormat="1" ht="13.5" customHeight="1">
      <c r="A388" s="608" t="s">
        <v>273</v>
      </c>
      <c r="B388" s="127">
        <v>0</v>
      </c>
      <c r="C388" s="642">
        <v>0</v>
      </c>
      <c r="D388" s="127">
        <v>0</v>
      </c>
      <c r="E388" s="498">
        <v>0</v>
      </c>
      <c r="F388" s="127">
        <v>0</v>
      </c>
      <c r="G388" s="127">
        <v>0</v>
      </c>
      <c r="H388" s="127">
        <v>0</v>
      </c>
      <c r="I388" s="494">
        <v>0</v>
      </c>
    </row>
    <row r="389" spans="1:9" s="13" customFormat="1" ht="9.75" customHeight="1" thickBot="1">
      <c r="A389" s="683"/>
      <c r="B389" s="127"/>
      <c r="C389" s="674"/>
      <c r="D389" s="514"/>
      <c r="E389" s="489"/>
      <c r="F389" s="124"/>
      <c r="G389" s="159"/>
      <c r="H389" s="514"/>
      <c r="I389" s="675"/>
    </row>
    <row r="390" spans="1:9" s="13" customFormat="1" ht="13.5" thickBot="1">
      <c r="A390" s="710" t="s">
        <v>350</v>
      </c>
      <c r="B390" s="593">
        <f>B386+B387+B388</f>
        <v>0</v>
      </c>
      <c r="C390" s="588">
        <f>C385+C386+C387+C389</f>
        <v>0</v>
      </c>
      <c r="D390" s="505">
        <f>D385+D386+D387+D389</f>
        <v>0</v>
      </c>
      <c r="E390" s="640">
        <v>0</v>
      </c>
      <c r="F390" s="593">
        <f>F385+F386+F387</f>
        <v>0</v>
      </c>
      <c r="G390" s="505">
        <f>G385+G386+G387+G389</f>
        <v>0</v>
      </c>
      <c r="H390" s="505">
        <f>H385+H386+H387+H389</f>
        <v>0</v>
      </c>
      <c r="I390" s="506">
        <v>0</v>
      </c>
    </row>
    <row r="391" spans="1:9" s="13" customFormat="1" ht="9.75" customHeight="1">
      <c r="A391" s="590"/>
      <c r="B391" s="455"/>
      <c r="C391" s="641"/>
      <c r="D391" s="514"/>
      <c r="E391" s="489"/>
      <c r="F391" s="455"/>
      <c r="G391" s="455"/>
      <c r="H391" s="514"/>
      <c r="I391" s="625"/>
    </row>
    <row r="392" spans="1:9" s="13" customFormat="1" ht="12.75">
      <c r="A392" s="719" t="s">
        <v>329</v>
      </c>
      <c r="B392" s="125"/>
      <c r="C392" s="638"/>
      <c r="D392" s="241"/>
      <c r="E392" s="494"/>
      <c r="F392" s="125"/>
      <c r="G392" s="125"/>
      <c r="H392" s="241"/>
      <c r="I392" s="676"/>
    </row>
    <row r="393" spans="1:9" s="13" customFormat="1" ht="12.75">
      <c r="A393" s="596" t="s">
        <v>330</v>
      </c>
      <c r="B393" s="125">
        <v>0</v>
      </c>
      <c r="C393" s="638">
        <v>0</v>
      </c>
      <c r="D393" s="125">
        <v>0</v>
      </c>
      <c r="E393" s="594">
        <v>0</v>
      </c>
      <c r="F393" s="125">
        <v>0</v>
      </c>
      <c r="G393" s="125">
        <v>0</v>
      </c>
      <c r="H393" s="125">
        <v>0</v>
      </c>
      <c r="I393" s="488">
        <v>0</v>
      </c>
    </row>
    <row r="394" spans="1:9" s="13" customFormat="1" ht="13.5" thickBot="1">
      <c r="A394" s="597" t="s">
        <v>331</v>
      </c>
      <c r="B394" s="124">
        <v>0</v>
      </c>
      <c r="C394" s="673">
        <v>0</v>
      </c>
      <c r="D394" s="124">
        <v>0</v>
      </c>
      <c r="E394" s="599">
        <v>0</v>
      </c>
      <c r="F394" s="124">
        <v>0</v>
      </c>
      <c r="G394" s="124">
        <v>0</v>
      </c>
      <c r="H394" s="124">
        <v>0</v>
      </c>
      <c r="I394" s="516">
        <v>0</v>
      </c>
    </row>
    <row r="395" spans="1:9" s="13" customFormat="1" ht="13.5" thickBot="1">
      <c r="A395" s="600" t="s">
        <v>266</v>
      </c>
      <c r="B395" s="445">
        <f>B393+B394</f>
        <v>0</v>
      </c>
      <c r="C395" s="588">
        <f aca="true" t="shared" si="3" ref="C395:H395">C393+C394</f>
        <v>0</v>
      </c>
      <c r="D395" s="505">
        <f t="shared" si="3"/>
        <v>0</v>
      </c>
      <c r="E395" s="505">
        <f t="shared" si="3"/>
        <v>0</v>
      </c>
      <c r="F395" s="445">
        <f t="shared" si="3"/>
        <v>0</v>
      </c>
      <c r="G395" s="505">
        <f t="shared" si="3"/>
        <v>0</v>
      </c>
      <c r="H395" s="505">
        <f t="shared" si="3"/>
        <v>0</v>
      </c>
      <c r="I395" s="506">
        <v>0</v>
      </c>
    </row>
    <row r="396" spans="1:9" s="13" customFormat="1" ht="9.75" customHeight="1">
      <c r="A396" s="590"/>
      <c r="B396" s="124"/>
      <c r="C396" s="641"/>
      <c r="D396" s="514"/>
      <c r="E396" s="625"/>
      <c r="F396" s="124"/>
      <c r="G396" s="455"/>
      <c r="H396" s="514"/>
      <c r="I396" s="489"/>
    </row>
    <row r="397" spans="1:9" s="13" customFormat="1" ht="12.75">
      <c r="A397" s="655" t="s">
        <v>353</v>
      </c>
      <c r="B397" s="125"/>
      <c r="C397" s="638"/>
      <c r="D397" s="241"/>
      <c r="E397" s="676"/>
      <c r="F397" s="125"/>
      <c r="G397" s="125"/>
      <c r="H397" s="241"/>
      <c r="I397" s="676"/>
    </row>
    <row r="398" spans="1:9" s="13" customFormat="1" ht="12.75">
      <c r="A398" s="602" t="s">
        <v>330</v>
      </c>
      <c r="B398" s="125">
        <v>0</v>
      </c>
      <c r="C398" s="638">
        <v>0</v>
      </c>
      <c r="D398" s="497">
        <v>0</v>
      </c>
      <c r="E398" s="677">
        <v>0</v>
      </c>
      <c r="F398" s="125">
        <v>0</v>
      </c>
      <c r="G398" s="125">
        <v>0</v>
      </c>
      <c r="H398" s="125">
        <v>0</v>
      </c>
      <c r="I398" s="494">
        <v>0</v>
      </c>
    </row>
    <row r="399" spans="1:9" s="13" customFormat="1" ht="13.5" thickBot="1">
      <c r="A399" s="597" t="s">
        <v>331</v>
      </c>
      <c r="B399" s="124">
        <v>0</v>
      </c>
      <c r="C399" s="667">
        <v>0</v>
      </c>
      <c r="D399" s="490">
        <v>0</v>
      </c>
      <c r="E399" s="516">
        <v>0</v>
      </c>
      <c r="F399" s="447">
        <v>0</v>
      </c>
      <c r="G399" s="124">
        <v>0</v>
      </c>
      <c r="H399" s="124">
        <v>0</v>
      </c>
      <c r="I399" s="516">
        <v>0</v>
      </c>
    </row>
    <row r="400" spans="1:9" s="13" customFormat="1" ht="13.5" customHeight="1" thickBot="1">
      <c r="A400" s="600" t="s">
        <v>267</v>
      </c>
      <c r="B400" s="445">
        <f>B398+B399</f>
        <v>0</v>
      </c>
      <c r="C400" s="588">
        <f>C398+C399</f>
        <v>0</v>
      </c>
      <c r="D400" s="505">
        <f>D398+D399</f>
        <v>0</v>
      </c>
      <c r="E400" s="678">
        <v>0</v>
      </c>
      <c r="F400" s="445">
        <f>F398+F399</f>
        <v>0</v>
      </c>
      <c r="G400" s="505">
        <f>G398+G399</f>
        <v>0</v>
      </c>
      <c r="H400" s="505">
        <f>H398+H399</f>
        <v>0</v>
      </c>
      <c r="I400" s="506">
        <v>0</v>
      </c>
    </row>
    <row r="401" spans="1:9" s="13" customFormat="1" ht="9.75" customHeight="1">
      <c r="A401" s="591"/>
      <c r="B401" s="592"/>
      <c r="C401" s="641"/>
      <c r="D401" s="514"/>
      <c r="E401" s="489"/>
      <c r="F401" s="592"/>
      <c r="G401" s="455"/>
      <c r="H401" s="514"/>
      <c r="I401" s="516"/>
    </row>
    <row r="402" spans="1:9" s="13" customFormat="1" ht="12.75">
      <c r="A402" s="719" t="s">
        <v>332</v>
      </c>
      <c r="B402" s="125"/>
      <c r="C402" s="638"/>
      <c r="D402" s="241"/>
      <c r="E402" s="676"/>
      <c r="F402" s="125"/>
      <c r="G402" s="125"/>
      <c r="H402" s="241"/>
      <c r="I402" s="676"/>
    </row>
    <row r="403" spans="1:9" s="13" customFormat="1" ht="12.75">
      <c r="A403" s="607" t="s">
        <v>355</v>
      </c>
      <c r="B403" s="125">
        <v>0</v>
      </c>
      <c r="C403" s="638">
        <v>0</v>
      </c>
      <c r="D403" s="125">
        <v>0</v>
      </c>
      <c r="E403" s="594">
        <v>0</v>
      </c>
      <c r="F403" s="125">
        <v>0</v>
      </c>
      <c r="G403" s="125">
        <v>0</v>
      </c>
      <c r="H403" s="125">
        <v>0</v>
      </c>
      <c r="I403" s="488">
        <v>0</v>
      </c>
    </row>
    <row r="404" spans="1:9" s="13" customFormat="1" ht="13.5" thickBot="1">
      <c r="A404" s="603" t="s">
        <v>371</v>
      </c>
      <c r="B404" s="124">
        <v>0</v>
      </c>
      <c r="C404" s="673">
        <v>0</v>
      </c>
      <c r="D404" s="124">
        <v>0</v>
      </c>
      <c r="E404" s="599">
        <v>0</v>
      </c>
      <c r="F404" s="124">
        <v>0</v>
      </c>
      <c r="G404" s="124">
        <v>0</v>
      </c>
      <c r="H404" s="124">
        <v>0</v>
      </c>
      <c r="I404" s="516">
        <v>0</v>
      </c>
    </row>
    <row r="405" spans="1:9" s="13" customFormat="1" ht="13.5" thickBot="1">
      <c r="A405" s="600" t="s">
        <v>268</v>
      </c>
      <c r="B405" s="445">
        <f>B403+B404</f>
        <v>0</v>
      </c>
      <c r="C405" s="588">
        <f>C404+C403</f>
        <v>0</v>
      </c>
      <c r="D405" s="505">
        <f>D404+D403</f>
        <v>0</v>
      </c>
      <c r="E405" s="678">
        <v>0</v>
      </c>
      <c r="F405" s="445">
        <f>F403+F404</f>
        <v>0</v>
      </c>
      <c r="G405" s="505">
        <f>G404+G403</f>
        <v>0</v>
      </c>
      <c r="H405" s="505">
        <f>H404+H403</f>
        <v>0</v>
      </c>
      <c r="I405" s="506">
        <v>0</v>
      </c>
    </row>
    <row r="406" spans="1:9" s="13" customFormat="1" ht="9.75" customHeight="1">
      <c r="A406" s="591"/>
      <c r="B406" s="593"/>
      <c r="C406" s="641"/>
      <c r="D406" s="514"/>
      <c r="E406" s="489"/>
      <c r="F406" s="592"/>
      <c r="G406" s="455"/>
      <c r="H406" s="514"/>
      <c r="I406" s="489"/>
    </row>
    <row r="407" spans="1:9" s="13" customFormat="1" ht="12.75">
      <c r="A407" s="656" t="s">
        <v>336</v>
      </c>
      <c r="B407" s="125"/>
      <c r="C407" s="638"/>
      <c r="D407" s="241"/>
      <c r="E407" s="494"/>
      <c r="F407" s="125"/>
      <c r="G407" s="125"/>
      <c r="H407" s="241"/>
      <c r="I407" s="494"/>
    </row>
    <row r="408" spans="1:9" s="13" customFormat="1" ht="12.75">
      <c r="A408" s="604" t="s">
        <v>372</v>
      </c>
      <c r="B408" s="125">
        <v>0</v>
      </c>
      <c r="C408" s="638">
        <v>0</v>
      </c>
      <c r="D408" s="125">
        <v>0</v>
      </c>
      <c r="E408" s="594">
        <v>0</v>
      </c>
      <c r="F408" s="125">
        <v>0</v>
      </c>
      <c r="G408" s="125">
        <v>0</v>
      </c>
      <c r="H408" s="125">
        <v>0</v>
      </c>
      <c r="I408" s="488">
        <v>0</v>
      </c>
    </row>
    <row r="409" spans="1:9" s="13" customFormat="1" ht="13.5" thickBot="1">
      <c r="A409" s="604" t="s">
        <v>373</v>
      </c>
      <c r="B409" s="124">
        <v>0</v>
      </c>
      <c r="C409" s="673">
        <v>0</v>
      </c>
      <c r="D409" s="124">
        <v>0</v>
      </c>
      <c r="E409" s="599">
        <v>0</v>
      </c>
      <c r="F409" s="124">
        <v>0</v>
      </c>
      <c r="G409" s="124">
        <v>0</v>
      </c>
      <c r="H409" s="124">
        <v>0</v>
      </c>
      <c r="I409" s="516">
        <v>0</v>
      </c>
    </row>
    <row r="410" spans="1:9" s="13" customFormat="1" ht="13.5" thickBot="1">
      <c r="A410" s="609" t="s">
        <v>269</v>
      </c>
      <c r="B410" s="128">
        <f>SUM(B408:B409)</f>
        <v>0</v>
      </c>
      <c r="C410" s="588">
        <f>C409+C408</f>
        <v>0</v>
      </c>
      <c r="D410" s="505">
        <f>D409+D408</f>
        <v>0</v>
      </c>
      <c r="E410" s="506">
        <v>0</v>
      </c>
      <c r="F410" s="445">
        <f>F408+F409</f>
        <v>0</v>
      </c>
      <c r="G410" s="505">
        <f>G409+G408</f>
        <v>0</v>
      </c>
      <c r="H410" s="505">
        <f>H409+H408</f>
        <v>0</v>
      </c>
      <c r="I410" s="506">
        <v>0</v>
      </c>
    </row>
    <row r="411" spans="1:9" s="13" customFormat="1" ht="13.5" thickBot="1">
      <c r="A411" s="590"/>
      <c r="B411" s="455"/>
      <c r="C411" s="514"/>
      <c r="D411" s="621"/>
      <c r="E411" s="506"/>
      <c r="F411" s="124"/>
      <c r="G411" s="621"/>
      <c r="H411" s="621"/>
      <c r="I411" s="506"/>
    </row>
    <row r="412" spans="1:9" s="13" customFormat="1" ht="27.75" customHeight="1" thickBot="1">
      <c r="A412" s="713" t="s">
        <v>404</v>
      </c>
      <c r="B412" s="462">
        <f>B405+B400+B395+B390+B383</f>
        <v>0</v>
      </c>
      <c r="C412" s="610">
        <f>C410+C405+C400+C395+C390+C382</f>
        <v>936</v>
      </c>
      <c r="D412" s="624">
        <f>D410+D405+D400+D395+D390+D382</f>
        <v>792</v>
      </c>
      <c r="E412" s="506">
        <f>D412/C412</f>
        <v>0.8461538461538461</v>
      </c>
      <c r="F412" s="462">
        <f>F405+F400+F395+F390+F382</f>
        <v>1639</v>
      </c>
      <c r="G412" s="624">
        <f>G410+G405+G400+G395+G390+G382</f>
        <v>1501</v>
      </c>
      <c r="H412" s="624">
        <f>H410+H405+H400+H395+H390+H382</f>
        <v>1501</v>
      </c>
      <c r="I412" s="640">
        <f>H412/G412</f>
        <v>1</v>
      </c>
    </row>
    <row r="413" spans="1:9" s="13" customFormat="1" ht="9.75" customHeight="1">
      <c r="A413" s="714"/>
      <c r="B413" s="661"/>
      <c r="C413" s="679"/>
      <c r="D413" s="514"/>
      <c r="E413" s="625"/>
      <c r="F413" s="680"/>
      <c r="G413" s="611"/>
      <c r="H413" s="514"/>
      <c r="I413" s="516"/>
    </row>
    <row r="414" spans="1:9" s="13" customFormat="1" ht="12.75">
      <c r="A414" s="657" t="s">
        <v>412</v>
      </c>
      <c r="B414" s="125"/>
      <c r="C414" s="660"/>
      <c r="D414" s="241"/>
      <c r="E414" s="676"/>
      <c r="F414" s="661"/>
      <c r="G414" s="659"/>
      <c r="H414" s="241"/>
      <c r="I414" s="494"/>
    </row>
    <row r="415" spans="1:9" s="13" customFormat="1" ht="12.75">
      <c r="A415" s="715" t="s">
        <v>270</v>
      </c>
      <c r="B415" s="125">
        <v>0</v>
      </c>
      <c r="C415" s="638">
        <v>0</v>
      </c>
      <c r="D415" s="125">
        <v>0</v>
      </c>
      <c r="E415" s="594">
        <v>0</v>
      </c>
      <c r="F415" s="125">
        <v>0</v>
      </c>
      <c r="G415" s="125">
        <v>0</v>
      </c>
      <c r="H415" s="125">
        <v>0</v>
      </c>
      <c r="I415" s="488">
        <v>0</v>
      </c>
    </row>
    <row r="416" spans="1:9" s="13" customFormat="1" ht="13.5" thickBot="1">
      <c r="A416" s="598" t="s">
        <v>272</v>
      </c>
      <c r="B416" s="592">
        <f>B414+B415</f>
        <v>0</v>
      </c>
      <c r="C416" s="673">
        <v>0</v>
      </c>
      <c r="D416" s="124">
        <v>0</v>
      </c>
      <c r="E416" s="599">
        <v>0</v>
      </c>
      <c r="F416" s="124">
        <v>0</v>
      </c>
      <c r="G416" s="124">
        <v>0</v>
      </c>
      <c r="H416" s="124">
        <v>0</v>
      </c>
      <c r="I416" s="516">
        <v>0</v>
      </c>
    </row>
    <row r="417" spans="1:9" s="13" customFormat="1" ht="13.5" thickBot="1">
      <c r="A417" s="710" t="s">
        <v>271</v>
      </c>
      <c r="B417" s="723"/>
      <c r="C417" s="653">
        <f aca="true" t="shared" si="4" ref="C417:H417">C415+C416</f>
        <v>0</v>
      </c>
      <c r="D417" s="445">
        <f t="shared" si="4"/>
        <v>0</v>
      </c>
      <c r="E417" s="678">
        <v>0</v>
      </c>
      <c r="F417" s="445">
        <f>F415+F416</f>
        <v>0</v>
      </c>
      <c r="G417" s="445">
        <f t="shared" si="4"/>
        <v>0</v>
      </c>
      <c r="H417" s="445">
        <f t="shared" si="4"/>
        <v>0</v>
      </c>
      <c r="I417" s="506">
        <v>0</v>
      </c>
    </row>
    <row r="418" spans="1:9" s="13" customFormat="1" ht="13.5" thickBot="1">
      <c r="A418" s="609"/>
      <c r="B418" s="462">
        <f>B412+B416</f>
        <v>0</v>
      </c>
      <c r="C418" s="514"/>
      <c r="D418" s="621"/>
      <c r="E418" s="489"/>
      <c r="F418" s="662"/>
      <c r="G418" s="621"/>
      <c r="H418" s="621"/>
      <c r="I418" s="506"/>
    </row>
    <row r="419" spans="1:9" s="13" customFormat="1" ht="19.5" customHeight="1" thickBot="1">
      <c r="A419" s="716" t="s">
        <v>401</v>
      </c>
      <c r="B419" s="663">
        <f>B412+B409+B403+B397+B389</f>
        <v>0</v>
      </c>
      <c r="C419" s="682">
        <f>C412+C409+C403+C397+C389</f>
        <v>936</v>
      </c>
      <c r="D419" s="462">
        <f>D412+D409+D403+D397+D389</f>
        <v>792</v>
      </c>
      <c r="E419" s="506">
        <f>D419/C419</f>
        <v>0.8461538461538461</v>
      </c>
      <c r="F419" s="663">
        <f>F412+F409+F403+F397+F389</f>
        <v>1639</v>
      </c>
      <c r="G419" s="187">
        <f>G412+G417</f>
        <v>1501</v>
      </c>
      <c r="H419" s="187">
        <f>H412+H417</f>
        <v>1501</v>
      </c>
      <c r="I419" s="640">
        <f>H419/G419</f>
        <v>1</v>
      </c>
    </row>
    <row r="420" spans="1:9" s="13" customFormat="1" ht="13.5" customHeight="1">
      <c r="A420" s="616"/>
      <c r="B420" s="616"/>
      <c r="C420" s="616"/>
      <c r="D420" s="616"/>
      <c r="E420" s="616"/>
      <c r="F420" s="617"/>
      <c r="G420" s="2065" t="s">
        <v>708</v>
      </c>
      <c r="H420" s="2065"/>
      <c r="I420" s="617"/>
    </row>
    <row r="421" spans="1:9" s="13" customFormat="1" ht="15" customHeight="1">
      <c r="A421" s="2069">
        <v>9</v>
      </c>
      <c r="B421" s="2069"/>
      <c r="C421" s="2069"/>
      <c r="D421" s="2069"/>
      <c r="E421" s="2069"/>
      <c r="F421" s="2076"/>
      <c r="G421" s="2076"/>
      <c r="H421" s="2076"/>
      <c r="I421" s="2076"/>
    </row>
    <row r="422" spans="1:9" s="13" customFormat="1" ht="12.75" customHeight="1">
      <c r="A422" s="2096" t="s">
        <v>1389</v>
      </c>
      <c r="B422" s="2096"/>
      <c r="C422" s="2096"/>
      <c r="D422" s="2096"/>
      <c r="E422" s="2096"/>
      <c r="F422" s="2065"/>
      <c r="G422" s="2065"/>
      <c r="H422" s="2065"/>
      <c r="I422" s="2065"/>
    </row>
    <row r="423" spans="1:9" s="13" customFormat="1" ht="12.75" customHeight="1">
      <c r="A423" s="2064" t="s">
        <v>369</v>
      </c>
      <c r="B423" s="2064"/>
      <c r="C423" s="2064"/>
      <c r="D423" s="2064"/>
      <c r="E423" s="2064"/>
      <c r="F423" s="2065"/>
      <c r="G423" s="2065"/>
      <c r="H423" s="2065"/>
      <c r="I423" s="2065"/>
    </row>
    <row r="424" spans="1:9" s="13" customFormat="1" ht="13.5" customHeight="1" thickBot="1">
      <c r="A424" s="635"/>
      <c r="B424" s="635"/>
      <c r="C424" s="635"/>
      <c r="D424" s="635"/>
      <c r="E424" s="635"/>
      <c r="F424" s="617"/>
      <c r="G424" s="2099" t="s">
        <v>344</v>
      </c>
      <c r="H424" s="2099"/>
      <c r="I424" s="575"/>
    </row>
    <row r="425" spans="1:9" s="13" customFormat="1" ht="13.5" customHeight="1" thickBot="1">
      <c r="A425" s="2100" t="s">
        <v>405</v>
      </c>
      <c r="B425" s="2084" t="s">
        <v>947</v>
      </c>
      <c r="C425" s="2067"/>
      <c r="D425" s="2067"/>
      <c r="E425" s="2068"/>
      <c r="F425" s="2084" t="s">
        <v>950</v>
      </c>
      <c r="G425" s="2111"/>
      <c r="H425" s="2111"/>
      <c r="I425" s="2112"/>
    </row>
    <row r="426" spans="1:9" s="13" customFormat="1" ht="31.5" customHeight="1" thickBot="1">
      <c r="A426" s="2101"/>
      <c r="B426" s="577" t="s">
        <v>228</v>
      </c>
      <c r="C426" s="577" t="s">
        <v>229</v>
      </c>
      <c r="D426" s="578" t="s">
        <v>233</v>
      </c>
      <c r="E426" s="579" t="s">
        <v>260</v>
      </c>
      <c r="F426" s="577" t="s">
        <v>228</v>
      </c>
      <c r="G426" s="577" t="s">
        <v>229</v>
      </c>
      <c r="H426" s="578" t="s">
        <v>233</v>
      </c>
      <c r="I426" s="579" t="s">
        <v>215</v>
      </c>
    </row>
    <row r="427" spans="1:9" s="13" customFormat="1" ht="12.75">
      <c r="A427" s="725" t="s">
        <v>316</v>
      </c>
      <c r="B427" s="728"/>
      <c r="C427" s="581"/>
      <c r="D427" s="581"/>
      <c r="E427" s="636"/>
      <c r="F427" s="736"/>
      <c r="G427" s="730"/>
      <c r="H427" s="730"/>
      <c r="I427" s="730"/>
    </row>
    <row r="428" spans="1:9" s="13" customFormat="1" ht="12.75">
      <c r="A428" s="585" t="s">
        <v>317</v>
      </c>
      <c r="B428" s="493">
        <v>0</v>
      </c>
      <c r="C428" s="493">
        <v>0</v>
      </c>
      <c r="D428" s="493">
        <v>0</v>
      </c>
      <c r="E428" s="494">
        <v>0</v>
      </c>
      <c r="F428" s="638">
        <v>0</v>
      </c>
      <c r="G428" s="638">
        <v>0</v>
      </c>
      <c r="H428" s="638">
        <v>0</v>
      </c>
      <c r="I428" s="498">
        <v>0</v>
      </c>
    </row>
    <row r="429" spans="1:9" s="13" customFormat="1" ht="12.75">
      <c r="A429" s="707" t="s">
        <v>318</v>
      </c>
      <c r="B429" s="493">
        <v>11614</v>
      </c>
      <c r="C429" s="621">
        <v>11614</v>
      </c>
      <c r="D429" s="621">
        <v>10233</v>
      </c>
      <c r="E429" s="516">
        <f>D429/C429</f>
        <v>0.8810917857757878</v>
      </c>
      <c r="F429" s="673">
        <v>0</v>
      </c>
      <c r="G429" s="638">
        <v>0</v>
      </c>
      <c r="H429" s="638">
        <v>0</v>
      </c>
      <c r="I429" s="498">
        <v>0</v>
      </c>
    </row>
    <row r="430" spans="1:9" s="13" customFormat="1" ht="12.75">
      <c r="A430" s="585" t="s">
        <v>319</v>
      </c>
      <c r="B430" s="491">
        <v>5000</v>
      </c>
      <c r="C430" s="493">
        <v>5162</v>
      </c>
      <c r="D430" s="493">
        <v>4315</v>
      </c>
      <c r="E430" s="494">
        <f>D430/C430</f>
        <v>0.8359163115071677</v>
      </c>
      <c r="F430" s="638">
        <v>0</v>
      </c>
      <c r="G430" s="638">
        <v>0</v>
      </c>
      <c r="H430" s="638">
        <v>0</v>
      </c>
      <c r="I430" s="498">
        <v>0</v>
      </c>
    </row>
    <row r="431" spans="1:9" s="13" customFormat="1" ht="12.75">
      <c r="A431" s="585" t="s">
        <v>948</v>
      </c>
      <c r="B431" s="491">
        <v>0</v>
      </c>
      <c r="C431" s="491">
        <v>0</v>
      </c>
      <c r="D431" s="491">
        <v>0</v>
      </c>
      <c r="E431" s="494">
        <v>0</v>
      </c>
      <c r="F431" s="642">
        <v>0</v>
      </c>
      <c r="G431" s="638">
        <v>0</v>
      </c>
      <c r="H431" s="638">
        <v>0</v>
      </c>
      <c r="I431" s="498">
        <v>0</v>
      </c>
    </row>
    <row r="432" spans="1:9" s="13" customFormat="1" ht="12.75">
      <c r="A432" s="707" t="s">
        <v>320</v>
      </c>
      <c r="B432" s="491">
        <v>0</v>
      </c>
      <c r="C432" s="491">
        <v>0</v>
      </c>
      <c r="D432" s="491">
        <v>0</v>
      </c>
      <c r="E432" s="494">
        <v>0</v>
      </c>
      <c r="F432" s="642">
        <v>0</v>
      </c>
      <c r="G432" s="638">
        <v>0</v>
      </c>
      <c r="H432" s="638">
        <v>0</v>
      </c>
      <c r="I432" s="498">
        <v>0</v>
      </c>
    </row>
    <row r="433" spans="1:9" s="13" customFormat="1" ht="12.75">
      <c r="A433" s="708" t="s">
        <v>321</v>
      </c>
      <c r="B433" s="491">
        <v>131000</v>
      </c>
      <c r="C433" s="491">
        <v>128977</v>
      </c>
      <c r="D433" s="491">
        <v>120462</v>
      </c>
      <c r="E433" s="494">
        <f>D433/C433</f>
        <v>0.933980477139335</v>
      </c>
      <c r="F433" s="642">
        <v>1010</v>
      </c>
      <c r="G433" s="638">
        <v>5420</v>
      </c>
      <c r="H433" s="638">
        <v>5420</v>
      </c>
      <c r="I433" s="697">
        <f>H433/G433</f>
        <v>1</v>
      </c>
    </row>
    <row r="434" spans="1:9" s="13" customFormat="1" ht="13.5" thickBot="1">
      <c r="A434" s="718" t="s">
        <v>951</v>
      </c>
      <c r="B434" s="493">
        <v>131000</v>
      </c>
      <c r="C434" s="493">
        <v>128977</v>
      </c>
      <c r="D434" s="493">
        <v>120462</v>
      </c>
      <c r="E434" s="494">
        <f>D434/C434</f>
        <v>0.933980477139335</v>
      </c>
      <c r="F434" s="638">
        <v>1010</v>
      </c>
      <c r="G434" s="735">
        <v>5420</v>
      </c>
      <c r="H434" s="735">
        <v>5420</v>
      </c>
      <c r="I434" s="697">
        <f>H434/G434</f>
        <v>1</v>
      </c>
    </row>
    <row r="435" spans="1:9" s="13" customFormat="1" ht="13.5" thickBot="1">
      <c r="A435" s="721" t="s">
        <v>276</v>
      </c>
      <c r="B435" s="505">
        <f>B428+B429+B430+B432+B433</f>
        <v>147614</v>
      </c>
      <c r="C435" s="505">
        <f>C428+C429+C430+C433+C432</f>
        <v>145753</v>
      </c>
      <c r="D435" s="505">
        <f>D428+D429+D430+D433+D432</f>
        <v>135010</v>
      </c>
      <c r="E435" s="640">
        <f>D435/C435</f>
        <v>0.9262931123201581</v>
      </c>
      <c r="F435" s="653">
        <f>F428+F429+F430+F432+F433</f>
        <v>1010</v>
      </c>
      <c r="G435" s="653">
        <f>G428+G429+G430+G433+G432</f>
        <v>5420</v>
      </c>
      <c r="H435" s="653">
        <f>H428+H429+H430+H433+H432</f>
        <v>5420</v>
      </c>
      <c r="I435" s="699">
        <f>H435/G435</f>
        <v>1</v>
      </c>
    </row>
    <row r="436" spans="1:9" s="13" customFormat="1" ht="8.25" customHeight="1">
      <c r="A436" s="591"/>
      <c r="B436" s="621"/>
      <c r="C436" s="629"/>
      <c r="D436" s="629"/>
      <c r="E436" s="489"/>
      <c r="F436" s="673"/>
      <c r="G436" s="696"/>
      <c r="H436" s="696"/>
      <c r="I436" s="1525"/>
    </row>
    <row r="437" spans="1:9" s="13" customFormat="1" ht="12.75">
      <c r="A437" s="711" t="s">
        <v>324</v>
      </c>
      <c r="B437" s="491"/>
      <c r="C437" s="491"/>
      <c r="D437" s="491"/>
      <c r="E437" s="488"/>
      <c r="F437" s="642"/>
      <c r="G437" s="642"/>
      <c r="H437" s="642"/>
      <c r="I437" s="492"/>
    </row>
    <row r="438" spans="1:9" s="13" customFormat="1" ht="12.75">
      <c r="A438" s="585" t="s">
        <v>325</v>
      </c>
      <c r="B438" s="493">
        <v>0</v>
      </c>
      <c r="C438" s="493">
        <v>0</v>
      </c>
      <c r="D438" s="493">
        <v>0</v>
      </c>
      <c r="E438" s="494">
        <v>0</v>
      </c>
      <c r="F438" s="638">
        <v>0</v>
      </c>
      <c r="G438" s="638">
        <v>0</v>
      </c>
      <c r="H438" s="638">
        <v>0</v>
      </c>
      <c r="I438" s="498">
        <v>0</v>
      </c>
    </row>
    <row r="439" spans="1:9" s="13" customFormat="1" ht="12.75">
      <c r="A439" s="712" t="s">
        <v>326</v>
      </c>
      <c r="B439" s="621">
        <v>0</v>
      </c>
      <c r="C439" s="493">
        <v>0</v>
      </c>
      <c r="D439" s="493">
        <v>0</v>
      </c>
      <c r="E439" s="494">
        <v>0</v>
      </c>
      <c r="F439" s="638">
        <v>0</v>
      </c>
      <c r="G439" s="673">
        <v>0</v>
      </c>
      <c r="H439" s="673">
        <v>0</v>
      </c>
      <c r="I439" s="650">
        <v>0</v>
      </c>
    </row>
    <row r="440" spans="1:9" s="13" customFormat="1" ht="12.75">
      <c r="A440" s="585" t="s">
        <v>327</v>
      </c>
      <c r="B440" s="493">
        <v>0</v>
      </c>
      <c r="C440" s="493">
        <v>0</v>
      </c>
      <c r="D440" s="493">
        <v>0</v>
      </c>
      <c r="E440" s="494">
        <v>0</v>
      </c>
      <c r="F440" s="638">
        <v>0</v>
      </c>
      <c r="G440" s="638">
        <v>0</v>
      </c>
      <c r="H440" s="638">
        <v>0</v>
      </c>
      <c r="I440" s="498">
        <v>0</v>
      </c>
    </row>
    <row r="441" spans="1:9" s="13" customFormat="1" ht="12.75">
      <c r="A441" s="712" t="s">
        <v>274</v>
      </c>
      <c r="B441" s="493">
        <v>0</v>
      </c>
      <c r="C441" s="493">
        <v>0</v>
      </c>
      <c r="D441" s="493">
        <v>0</v>
      </c>
      <c r="E441" s="494">
        <v>0</v>
      </c>
      <c r="F441" s="638">
        <v>0</v>
      </c>
      <c r="G441" s="638">
        <v>0</v>
      </c>
      <c r="H441" s="638">
        <v>0</v>
      </c>
      <c r="I441" s="498">
        <v>0</v>
      </c>
    </row>
    <row r="442" spans="1:9" s="13" customFormat="1" ht="9.75" customHeight="1" thickBot="1">
      <c r="A442" s="683"/>
      <c r="B442" s="621"/>
      <c r="C442" s="684"/>
      <c r="D442" s="621"/>
      <c r="E442" s="489"/>
      <c r="F442" s="673"/>
      <c r="G442" s="674"/>
      <c r="H442" s="673"/>
      <c r="I442" s="690"/>
    </row>
    <row r="443" spans="1:9" s="13" customFormat="1" ht="13.5" thickBot="1">
      <c r="A443" s="721" t="s">
        <v>275</v>
      </c>
      <c r="B443" s="505">
        <f>B438+B439+B440+B442</f>
        <v>0</v>
      </c>
      <c r="C443" s="505">
        <f>C438+C439+C440+C441</f>
        <v>0</v>
      </c>
      <c r="D443" s="505">
        <f>D438+D439+D440+D441</f>
        <v>0</v>
      </c>
      <c r="E443" s="678">
        <v>0</v>
      </c>
      <c r="F443" s="653">
        <f>F438+F439+F440+F441</f>
        <v>0</v>
      </c>
      <c r="G443" s="653">
        <f>G438+G439+G440+G441</f>
        <v>0</v>
      </c>
      <c r="H443" s="653">
        <f>H438+H439+H440+H441</f>
        <v>0</v>
      </c>
      <c r="I443" s="731">
        <v>0</v>
      </c>
    </row>
    <row r="444" spans="1:9" s="13" customFormat="1" ht="9.75" customHeight="1">
      <c r="A444" s="590"/>
      <c r="B444" s="621"/>
      <c r="C444" s="623"/>
      <c r="D444" s="621"/>
      <c r="E444" s="489"/>
      <c r="F444" s="673"/>
      <c r="G444" s="641"/>
      <c r="H444" s="673"/>
      <c r="I444" s="690"/>
    </row>
    <row r="445" spans="1:9" s="13" customFormat="1" ht="13.5" customHeight="1">
      <c r="A445" s="719" t="s">
        <v>329</v>
      </c>
      <c r="B445" s="493"/>
      <c r="C445" s="493"/>
      <c r="D445" s="493"/>
      <c r="E445" s="494"/>
      <c r="F445" s="638"/>
      <c r="G445" s="638"/>
      <c r="H445" s="638"/>
      <c r="I445" s="498"/>
    </row>
    <row r="446" spans="1:9" s="13" customFormat="1" ht="12.75">
      <c r="A446" s="712" t="s">
        <v>330</v>
      </c>
      <c r="B446" s="493">
        <v>0</v>
      </c>
      <c r="C446" s="493">
        <v>0</v>
      </c>
      <c r="D446" s="493">
        <v>0</v>
      </c>
      <c r="E446" s="488">
        <v>0</v>
      </c>
      <c r="F446" s="638">
        <v>0</v>
      </c>
      <c r="G446" s="638">
        <v>0</v>
      </c>
      <c r="H446" s="638">
        <v>0</v>
      </c>
      <c r="I446" s="492">
        <v>0</v>
      </c>
    </row>
    <row r="447" spans="1:9" s="13" customFormat="1" ht="13.5" thickBot="1">
      <c r="A447" s="726" t="s">
        <v>331</v>
      </c>
      <c r="B447" s="621">
        <v>0</v>
      </c>
      <c r="C447" s="621">
        <v>0</v>
      </c>
      <c r="D447" s="621">
        <v>0</v>
      </c>
      <c r="E447" s="516">
        <v>0</v>
      </c>
      <c r="F447" s="673">
        <v>0</v>
      </c>
      <c r="G447" s="673">
        <v>0</v>
      </c>
      <c r="H447" s="673">
        <v>0</v>
      </c>
      <c r="I447" s="650">
        <v>0</v>
      </c>
    </row>
    <row r="448" spans="1:9" s="13" customFormat="1" ht="13.5" thickBot="1">
      <c r="A448" s="609" t="s">
        <v>266</v>
      </c>
      <c r="B448" s="505">
        <f>B446+B447</f>
        <v>0</v>
      </c>
      <c r="C448" s="505">
        <f>C446+C447</f>
        <v>0</v>
      </c>
      <c r="D448" s="505">
        <f>D446+D447</f>
        <v>0</v>
      </c>
      <c r="E448" s="506">
        <v>0</v>
      </c>
      <c r="F448" s="653">
        <f>F446+F447</f>
        <v>0</v>
      </c>
      <c r="G448" s="653">
        <f>G446+G447</f>
        <v>0</v>
      </c>
      <c r="H448" s="653">
        <f>H446+H447</f>
        <v>0</v>
      </c>
      <c r="I448" s="701">
        <f>I446+I447</f>
        <v>0</v>
      </c>
    </row>
    <row r="449" spans="1:9" s="13" customFormat="1" ht="9.75" customHeight="1">
      <c r="A449" s="590"/>
      <c r="B449" s="621"/>
      <c r="C449" s="623"/>
      <c r="D449" s="621"/>
      <c r="E449" s="625"/>
      <c r="F449" s="673"/>
      <c r="G449" s="641"/>
      <c r="H449" s="673"/>
      <c r="I449" s="732"/>
    </row>
    <row r="450" spans="1:9" s="13" customFormat="1" ht="13.5" customHeight="1">
      <c r="A450" s="727" t="s">
        <v>353</v>
      </c>
      <c r="B450" s="493"/>
      <c r="C450" s="493"/>
      <c r="D450" s="493"/>
      <c r="E450" s="676"/>
      <c r="F450" s="638"/>
      <c r="G450" s="638"/>
      <c r="H450" s="638"/>
      <c r="I450" s="733"/>
    </row>
    <row r="451" spans="1:9" s="13" customFormat="1" ht="12.75">
      <c r="A451" s="712" t="s">
        <v>330</v>
      </c>
      <c r="B451" s="493">
        <v>0</v>
      </c>
      <c r="C451" s="493">
        <v>0</v>
      </c>
      <c r="D451" s="493">
        <v>0</v>
      </c>
      <c r="E451" s="488">
        <v>0</v>
      </c>
      <c r="F451" s="638">
        <v>0</v>
      </c>
      <c r="G451" s="638">
        <v>0</v>
      </c>
      <c r="H451" s="638">
        <v>0</v>
      </c>
      <c r="I451" s="492">
        <v>0</v>
      </c>
    </row>
    <row r="452" spans="1:9" s="13" customFormat="1" ht="13.5" thickBot="1">
      <c r="A452" s="726" t="s">
        <v>331</v>
      </c>
      <c r="B452" s="621">
        <v>0</v>
      </c>
      <c r="C452" s="621">
        <v>0</v>
      </c>
      <c r="D452" s="621">
        <v>0</v>
      </c>
      <c r="E452" s="516">
        <v>0</v>
      </c>
      <c r="F452" s="673">
        <v>0</v>
      </c>
      <c r="G452" s="673">
        <v>0</v>
      </c>
      <c r="H452" s="673">
        <v>0</v>
      </c>
      <c r="I452" s="650">
        <v>0</v>
      </c>
    </row>
    <row r="453" spans="1:9" s="13" customFormat="1" ht="13.5" thickBot="1">
      <c r="A453" s="609" t="s">
        <v>267</v>
      </c>
      <c r="B453" s="505">
        <f>B451+B452</f>
        <v>0</v>
      </c>
      <c r="C453" s="505">
        <f>C451+C452</f>
        <v>0</v>
      </c>
      <c r="D453" s="505">
        <f>D451+D452</f>
        <v>0</v>
      </c>
      <c r="E453" s="678">
        <v>0</v>
      </c>
      <c r="F453" s="653">
        <f>F451+F452</f>
        <v>0</v>
      </c>
      <c r="G453" s="653">
        <f>G451+G452</f>
        <v>0</v>
      </c>
      <c r="H453" s="653">
        <f>H451+H452</f>
        <v>0</v>
      </c>
      <c r="I453" s="731">
        <v>0</v>
      </c>
    </row>
    <row r="454" spans="1:9" s="13" customFormat="1" ht="9.75" customHeight="1">
      <c r="A454" s="591"/>
      <c r="B454" s="621"/>
      <c r="C454" s="623"/>
      <c r="D454" s="621"/>
      <c r="E454" s="489"/>
      <c r="F454" s="673"/>
      <c r="G454" s="641"/>
      <c r="H454" s="673"/>
      <c r="I454" s="690"/>
    </row>
    <row r="455" spans="1:9" s="13" customFormat="1" ht="12.75">
      <c r="A455" s="719" t="s">
        <v>332</v>
      </c>
      <c r="B455" s="493"/>
      <c r="C455" s="493"/>
      <c r="D455" s="493"/>
      <c r="E455" s="676"/>
      <c r="F455" s="638"/>
      <c r="G455" s="638"/>
      <c r="H455" s="638"/>
      <c r="I455" s="733"/>
    </row>
    <row r="456" spans="1:9" s="13" customFormat="1" ht="12.75">
      <c r="A456" s="598" t="s">
        <v>355</v>
      </c>
      <c r="B456" s="493">
        <v>0</v>
      </c>
      <c r="C456" s="493">
        <v>0</v>
      </c>
      <c r="D456" s="493">
        <v>0</v>
      </c>
      <c r="E456" s="488">
        <v>0</v>
      </c>
      <c r="F456" s="638">
        <v>0</v>
      </c>
      <c r="G456" s="638">
        <v>0</v>
      </c>
      <c r="H456" s="638">
        <v>0</v>
      </c>
      <c r="I456" s="492">
        <v>0</v>
      </c>
    </row>
    <row r="457" spans="1:9" s="13" customFormat="1" ht="13.5" thickBot="1">
      <c r="A457" s="605" t="s">
        <v>371</v>
      </c>
      <c r="B457" s="621">
        <v>0</v>
      </c>
      <c r="C457" s="621">
        <v>0</v>
      </c>
      <c r="D457" s="621">
        <v>0</v>
      </c>
      <c r="E457" s="516">
        <v>0</v>
      </c>
      <c r="F457" s="673">
        <v>0</v>
      </c>
      <c r="G457" s="673">
        <v>0</v>
      </c>
      <c r="H457" s="673">
        <v>0</v>
      </c>
      <c r="I457" s="650">
        <v>0</v>
      </c>
    </row>
    <row r="458" spans="1:9" s="13" customFormat="1" ht="13.5" thickBot="1">
      <c r="A458" s="609" t="s">
        <v>268</v>
      </c>
      <c r="B458" s="505">
        <f>B457+B456</f>
        <v>0</v>
      </c>
      <c r="C458" s="505">
        <f>C457+C456</f>
        <v>0</v>
      </c>
      <c r="D458" s="505">
        <f>D457+D456</f>
        <v>0</v>
      </c>
      <c r="E458" s="678">
        <v>0</v>
      </c>
      <c r="F458" s="653">
        <f>F457+F456</f>
        <v>0</v>
      </c>
      <c r="G458" s="653">
        <f>G457+G456</f>
        <v>0</v>
      </c>
      <c r="H458" s="653">
        <f>H457+H456</f>
        <v>0</v>
      </c>
      <c r="I458" s="734">
        <v>0</v>
      </c>
    </row>
    <row r="459" spans="1:9" s="13" customFormat="1" ht="12.75">
      <c r="A459" s="591"/>
      <c r="B459" s="623"/>
      <c r="C459" s="623"/>
      <c r="D459" s="621"/>
      <c r="E459" s="489"/>
      <c r="F459" s="673"/>
      <c r="G459" s="641"/>
      <c r="H459" s="673"/>
      <c r="I459" s="690"/>
    </row>
    <row r="460" spans="1:9" s="13" customFormat="1" ht="12.75">
      <c r="A460" s="657" t="s">
        <v>336</v>
      </c>
      <c r="B460" s="493"/>
      <c r="C460" s="493"/>
      <c r="D460" s="493"/>
      <c r="E460" s="494"/>
      <c r="F460" s="638"/>
      <c r="G460" s="638"/>
      <c r="H460" s="638"/>
      <c r="I460" s="498"/>
    </row>
    <row r="461" spans="1:9" s="13" customFormat="1" ht="12.75">
      <c r="A461" s="608" t="s">
        <v>372</v>
      </c>
      <c r="B461" s="493">
        <v>0</v>
      </c>
      <c r="C461" s="493">
        <v>0</v>
      </c>
      <c r="D461" s="493">
        <v>0</v>
      </c>
      <c r="E461" s="488">
        <v>0</v>
      </c>
      <c r="F461" s="638">
        <v>0</v>
      </c>
      <c r="G461" s="638">
        <v>0</v>
      </c>
      <c r="H461" s="638">
        <v>0</v>
      </c>
      <c r="I461" s="492">
        <v>0</v>
      </c>
    </row>
    <row r="462" spans="1:9" s="13" customFormat="1" ht="13.5" thickBot="1">
      <c r="A462" s="627" t="s">
        <v>373</v>
      </c>
      <c r="B462" s="621">
        <v>0</v>
      </c>
      <c r="C462" s="621">
        <v>0</v>
      </c>
      <c r="D462" s="621">
        <v>0</v>
      </c>
      <c r="E462" s="516">
        <v>0</v>
      </c>
      <c r="F462" s="673">
        <v>0</v>
      </c>
      <c r="G462" s="673">
        <v>0</v>
      </c>
      <c r="H462" s="673">
        <v>0</v>
      </c>
      <c r="I462" s="650">
        <v>0</v>
      </c>
    </row>
    <row r="463" spans="1:9" s="13" customFormat="1" ht="12.75" customHeight="1" thickBot="1">
      <c r="A463" s="609" t="s">
        <v>269</v>
      </c>
      <c r="B463" s="505">
        <f>B462+B461</f>
        <v>0</v>
      </c>
      <c r="C463" s="505">
        <f>C462+C461</f>
        <v>0</v>
      </c>
      <c r="D463" s="505">
        <f>D462+D461</f>
        <v>0</v>
      </c>
      <c r="E463" s="506">
        <v>0</v>
      </c>
      <c r="F463" s="653">
        <f>F462+F461</f>
        <v>0</v>
      </c>
      <c r="G463" s="653">
        <f>G462+G461</f>
        <v>0</v>
      </c>
      <c r="H463" s="653">
        <f>H462+H461</f>
        <v>0</v>
      </c>
      <c r="I463" s="701">
        <v>0</v>
      </c>
    </row>
    <row r="464" spans="1:9" s="13" customFormat="1" ht="9.75" customHeight="1" thickBot="1">
      <c r="A464" s="590"/>
      <c r="B464" s="623"/>
      <c r="C464" s="621"/>
      <c r="D464" s="621"/>
      <c r="E464" s="506"/>
      <c r="F464" s="641"/>
      <c r="G464" s="673"/>
      <c r="H464" s="673"/>
      <c r="I464" s="701"/>
    </row>
    <row r="465" spans="1:9" s="13" customFormat="1" ht="27.75" customHeight="1" thickBot="1">
      <c r="A465" s="713" t="s">
        <v>404</v>
      </c>
      <c r="B465" s="624">
        <f>B463+B458+B453+B448+B443+B435</f>
        <v>147614</v>
      </c>
      <c r="C465" s="624">
        <f>C463+C458+C453+C448+C443+C435</f>
        <v>145753</v>
      </c>
      <c r="D465" s="624">
        <f>D463+D458+D453+D448+D443+D435</f>
        <v>135010</v>
      </c>
      <c r="E465" s="640">
        <f>D465/C465</f>
        <v>0.9262931123201581</v>
      </c>
      <c r="F465" s="634">
        <f>F463+F458+F453+F448+F443+F435</f>
        <v>1010</v>
      </c>
      <c r="G465" s="634">
        <f>G463+G458+G453+G448+G443+G435</f>
        <v>5420</v>
      </c>
      <c r="H465" s="634">
        <f>H463+H458+H453+H448+H443+H435</f>
        <v>5420</v>
      </c>
      <c r="I465" s="699">
        <f>H465/G465</f>
        <v>1</v>
      </c>
    </row>
    <row r="466" spans="1:9" s="13" customFormat="1" ht="9.75" customHeight="1">
      <c r="A466" s="714"/>
      <c r="B466" s="729"/>
      <c r="C466" s="685"/>
      <c r="D466" s="621"/>
      <c r="E466" s="625"/>
      <c r="F466" s="737"/>
      <c r="G466" s="679"/>
      <c r="H466" s="673"/>
      <c r="I466" s="732"/>
    </row>
    <row r="467" spans="1:9" s="13" customFormat="1" ht="12.75">
      <c r="A467" s="657" t="s">
        <v>412</v>
      </c>
      <c r="B467" s="687"/>
      <c r="C467" s="687"/>
      <c r="D467" s="493"/>
      <c r="E467" s="676"/>
      <c r="F467" s="660"/>
      <c r="G467" s="660"/>
      <c r="H467" s="638"/>
      <c r="I467" s="733"/>
    </row>
    <row r="468" spans="1:9" s="13" customFormat="1" ht="12.75">
      <c r="A468" s="715" t="s">
        <v>270</v>
      </c>
      <c r="B468" s="493">
        <v>0</v>
      </c>
      <c r="C468" s="493">
        <v>0</v>
      </c>
      <c r="D468" s="493">
        <v>0</v>
      </c>
      <c r="E468" s="488">
        <v>0</v>
      </c>
      <c r="F468" s="638">
        <v>0</v>
      </c>
      <c r="G468" s="638">
        <v>0</v>
      </c>
      <c r="H468" s="638">
        <v>0</v>
      </c>
      <c r="I468" s="492">
        <v>0</v>
      </c>
    </row>
    <row r="469" spans="1:9" s="13" customFormat="1" ht="13.5" thickBot="1">
      <c r="A469" s="605" t="s">
        <v>272</v>
      </c>
      <c r="B469" s="621">
        <v>0</v>
      </c>
      <c r="C469" s="621">
        <v>0</v>
      </c>
      <c r="D469" s="621">
        <v>0</v>
      </c>
      <c r="E469" s="516">
        <v>0</v>
      </c>
      <c r="F469" s="673">
        <v>0</v>
      </c>
      <c r="G469" s="673">
        <v>0</v>
      </c>
      <c r="H469" s="673">
        <v>0</v>
      </c>
      <c r="I469" s="650">
        <v>0</v>
      </c>
    </row>
    <row r="470" spans="1:9" s="13" customFormat="1" ht="13.5" thickBot="1">
      <c r="A470" s="710" t="s">
        <v>271</v>
      </c>
      <c r="B470" s="505">
        <f>B468+B469</f>
        <v>0</v>
      </c>
      <c r="C470" s="668">
        <f>SUM(C468:C469)</f>
        <v>0</v>
      </c>
      <c r="D470" s="668">
        <f>SUM(D468:D469)</f>
        <v>0</v>
      </c>
      <c r="E470" s="678">
        <v>0</v>
      </c>
      <c r="F470" s="129">
        <f>SUM(F468:F469)</f>
        <v>0</v>
      </c>
      <c r="G470" s="129">
        <f>SUM(G468:G469)</f>
        <v>0</v>
      </c>
      <c r="H470" s="129">
        <f>SUM(H468:H469)</f>
        <v>0</v>
      </c>
      <c r="I470" s="731">
        <v>0</v>
      </c>
    </row>
    <row r="471" spans="1:9" s="13" customFormat="1" ht="13.5" thickBot="1">
      <c r="A471" s="609"/>
      <c r="B471" s="621"/>
      <c r="C471" s="621"/>
      <c r="D471" s="621"/>
      <c r="E471" s="489"/>
      <c r="F471" s="638"/>
      <c r="G471" s="673"/>
      <c r="H471" s="673"/>
      <c r="I471" s="731"/>
    </row>
    <row r="472" spans="1:9" s="13" customFormat="1" ht="13.5" thickBot="1">
      <c r="A472" s="716" t="s">
        <v>401</v>
      </c>
      <c r="B472" s="624">
        <f>B465+B470</f>
        <v>147614</v>
      </c>
      <c r="C472" s="624">
        <f>C465+C470</f>
        <v>145753</v>
      </c>
      <c r="D472" s="624">
        <f>D465+D470</f>
        <v>135010</v>
      </c>
      <c r="E472" s="640">
        <f>D472/C472</f>
        <v>0.9262931123201581</v>
      </c>
      <c r="F472" s="634">
        <f>F465+F470</f>
        <v>1010</v>
      </c>
      <c r="G472" s="634">
        <f>G465+G470</f>
        <v>5420</v>
      </c>
      <c r="H472" s="634">
        <f>H465+H470</f>
        <v>5420</v>
      </c>
      <c r="I472" s="702">
        <f>H472/G472</f>
        <v>1</v>
      </c>
    </row>
    <row r="473" spans="1:9" s="13" customFormat="1" ht="12.75">
      <c r="A473" s="2039"/>
      <c r="B473" s="688"/>
      <c r="C473" s="688"/>
      <c r="D473" s="688"/>
      <c r="E473" s="989"/>
      <c r="F473" s="688"/>
      <c r="G473" s="688"/>
      <c r="H473" s="688"/>
      <c r="I473" s="2041"/>
    </row>
    <row r="474" spans="1:9" s="13" customFormat="1" ht="12" customHeight="1">
      <c r="A474" s="616"/>
      <c r="B474" s="616"/>
      <c r="C474" s="616"/>
      <c r="D474" s="616"/>
      <c r="E474" s="616"/>
      <c r="F474" s="617"/>
      <c r="G474" s="2065" t="s">
        <v>708</v>
      </c>
      <c r="H474" s="2065"/>
      <c r="I474" s="617"/>
    </row>
    <row r="475" spans="1:9" s="13" customFormat="1" ht="12" customHeight="1">
      <c r="A475" s="2069">
        <v>10</v>
      </c>
      <c r="B475" s="2069"/>
      <c r="C475" s="2069"/>
      <c r="D475" s="2069"/>
      <c r="E475" s="2069"/>
      <c r="F475" s="2076"/>
      <c r="G475" s="2076"/>
      <c r="H475" s="2076"/>
      <c r="I475" s="2076"/>
    </row>
    <row r="476" spans="1:9" s="13" customFormat="1" ht="15.75">
      <c r="A476" s="2096" t="s">
        <v>1389</v>
      </c>
      <c r="B476" s="2096"/>
      <c r="C476" s="2096"/>
      <c r="D476" s="2096"/>
      <c r="E476" s="2096"/>
      <c r="F476" s="2065"/>
      <c r="G476" s="2065"/>
      <c r="H476" s="2065"/>
      <c r="I476" s="2065"/>
    </row>
    <row r="477" spans="1:9" s="13" customFormat="1" ht="15.75">
      <c r="A477" s="2064" t="s">
        <v>369</v>
      </c>
      <c r="B477" s="2064"/>
      <c r="C477" s="2064"/>
      <c r="D477" s="2064"/>
      <c r="E477" s="2064"/>
      <c r="F477" s="2065"/>
      <c r="G477" s="2065"/>
      <c r="H477" s="2065"/>
      <c r="I477" s="2065"/>
    </row>
    <row r="478" spans="1:9" s="13" customFormat="1" ht="12.75" customHeight="1" thickBot="1">
      <c r="A478" s="635"/>
      <c r="B478" s="635"/>
      <c r="C478" s="635"/>
      <c r="D478" s="635"/>
      <c r="E478" s="635"/>
      <c r="F478" s="617"/>
      <c r="G478" s="2099" t="s">
        <v>344</v>
      </c>
      <c r="H478" s="2099"/>
      <c r="I478" s="575"/>
    </row>
    <row r="479" spans="1:9" s="13" customFormat="1" ht="15" customHeight="1" thickBot="1">
      <c r="A479" s="2100" t="s">
        <v>405</v>
      </c>
      <c r="B479" s="2084" t="s">
        <v>278</v>
      </c>
      <c r="C479" s="2111"/>
      <c r="D479" s="2111"/>
      <c r="E479" s="2112"/>
      <c r="F479" s="2084" t="s">
        <v>231</v>
      </c>
      <c r="G479" s="2067"/>
      <c r="H479" s="2067"/>
      <c r="I479" s="2068"/>
    </row>
    <row r="480" spans="1:9" s="13" customFormat="1" ht="31.5" customHeight="1" thickBot="1">
      <c r="A480" s="2101"/>
      <c r="B480" s="578" t="s">
        <v>228</v>
      </c>
      <c r="C480" s="649" t="s">
        <v>229</v>
      </c>
      <c r="D480" s="578" t="s">
        <v>233</v>
      </c>
      <c r="E480" s="649" t="s">
        <v>199</v>
      </c>
      <c r="F480" s="578" t="s">
        <v>228</v>
      </c>
      <c r="G480" s="649" t="s">
        <v>229</v>
      </c>
      <c r="H480" s="578" t="s">
        <v>233</v>
      </c>
      <c r="I480" s="579" t="s">
        <v>199</v>
      </c>
    </row>
    <row r="481" spans="1:9" s="13" customFormat="1" ht="13.5" customHeight="1">
      <c r="A481" s="580" t="s">
        <v>316</v>
      </c>
      <c r="B481" s="126"/>
      <c r="C481" s="587"/>
      <c r="D481" s="636"/>
      <c r="E481" s="636"/>
      <c r="F481" s="126"/>
      <c r="G481" s="587"/>
      <c r="H481" s="636"/>
      <c r="I481" s="636"/>
    </row>
    <row r="482" spans="1:9" s="13" customFormat="1" ht="12.75">
      <c r="A482" s="584" t="s">
        <v>317</v>
      </c>
      <c r="B482" s="127">
        <v>0</v>
      </c>
      <c r="C482" s="125">
        <v>0</v>
      </c>
      <c r="D482" s="125">
        <v>0</v>
      </c>
      <c r="E482" s="498">
        <v>0</v>
      </c>
      <c r="F482" s="125">
        <v>0</v>
      </c>
      <c r="G482" s="125">
        <v>480</v>
      </c>
      <c r="H482" s="125">
        <v>480</v>
      </c>
      <c r="I482" s="498">
        <f>H482/G482</f>
        <v>1</v>
      </c>
    </row>
    <row r="483" spans="1:9" s="13" customFormat="1" ht="12.75">
      <c r="A483" s="707" t="s">
        <v>318</v>
      </c>
      <c r="B483" s="127">
        <v>0</v>
      </c>
      <c r="C483" s="124">
        <v>0</v>
      </c>
      <c r="D483" s="124">
        <v>0</v>
      </c>
      <c r="E483" s="650">
        <v>0</v>
      </c>
      <c r="F483" s="124">
        <v>0</v>
      </c>
      <c r="G483" s="124">
        <v>0</v>
      </c>
      <c r="H483" s="124">
        <v>0</v>
      </c>
      <c r="I483" s="650">
        <v>0</v>
      </c>
    </row>
    <row r="484" spans="1:9" s="13" customFormat="1" ht="12.75">
      <c r="A484" s="584" t="s">
        <v>319</v>
      </c>
      <c r="B484" s="127">
        <v>0</v>
      </c>
      <c r="C484" s="125">
        <v>0</v>
      </c>
      <c r="D484" s="125">
        <v>0</v>
      </c>
      <c r="E484" s="498">
        <v>0</v>
      </c>
      <c r="F484" s="125">
        <v>2340</v>
      </c>
      <c r="G484" s="125">
        <v>2377</v>
      </c>
      <c r="H484" s="125">
        <v>1910</v>
      </c>
      <c r="I484" s="498">
        <f>H484/G484</f>
        <v>0.8035338662179218</v>
      </c>
    </row>
    <row r="485" spans="1:9" s="13" customFormat="1" ht="12.75">
      <c r="A485" s="585" t="s">
        <v>952</v>
      </c>
      <c r="B485" s="127">
        <v>0</v>
      </c>
      <c r="C485" s="125">
        <v>0</v>
      </c>
      <c r="D485" s="125">
        <v>0</v>
      </c>
      <c r="E485" s="498">
        <v>0</v>
      </c>
      <c r="F485" s="125">
        <v>0</v>
      </c>
      <c r="G485" s="125">
        <v>0</v>
      </c>
      <c r="H485" s="125">
        <v>0</v>
      </c>
      <c r="I485" s="498">
        <v>0</v>
      </c>
    </row>
    <row r="486" spans="1:9" s="13" customFormat="1" ht="12.75">
      <c r="A486" s="707" t="s">
        <v>320</v>
      </c>
      <c r="B486" s="127">
        <v>0</v>
      </c>
      <c r="C486" s="124">
        <v>0</v>
      </c>
      <c r="D486" s="124">
        <v>0</v>
      </c>
      <c r="E486" s="690">
        <v>0</v>
      </c>
      <c r="F486" s="127">
        <v>0</v>
      </c>
      <c r="G486" s="124"/>
      <c r="H486" s="124"/>
      <c r="I486" s="690">
        <v>0</v>
      </c>
    </row>
    <row r="487" spans="1:9" s="13" customFormat="1" ht="12.75">
      <c r="A487" s="708" t="s">
        <v>321</v>
      </c>
      <c r="B487" s="127">
        <v>95748</v>
      </c>
      <c r="C487" s="241">
        <v>103706</v>
      </c>
      <c r="D487" s="125">
        <v>103706</v>
      </c>
      <c r="E487" s="494">
        <f>D487/C487</f>
        <v>1</v>
      </c>
      <c r="F487" s="127">
        <v>27000</v>
      </c>
      <c r="G487" s="241">
        <v>27787</v>
      </c>
      <c r="H487" s="125">
        <v>27746</v>
      </c>
      <c r="I487" s="494">
        <f>H487/G487</f>
        <v>0.9985244898693634</v>
      </c>
    </row>
    <row r="488" spans="1:9" s="13" customFormat="1" ht="13.5" thickBot="1">
      <c r="A488" s="718" t="s">
        <v>953</v>
      </c>
      <c r="B488" s="125">
        <v>95748</v>
      </c>
      <c r="C488" s="490">
        <v>103706</v>
      </c>
      <c r="D488" s="447">
        <v>103706</v>
      </c>
      <c r="E488" s="494">
        <f>D488/C488</f>
        <v>1</v>
      </c>
      <c r="F488" s="125">
        <v>27000</v>
      </c>
      <c r="G488" s="490">
        <v>27787</v>
      </c>
      <c r="H488" s="447">
        <v>27746</v>
      </c>
      <c r="I488" s="494">
        <f>H488/G488</f>
        <v>0.9985244898693634</v>
      </c>
    </row>
    <row r="489" spans="1:9" s="13" customFormat="1" ht="13.5" thickBot="1">
      <c r="A489" s="721" t="s">
        <v>276</v>
      </c>
      <c r="B489" s="445">
        <f>B482+B483+B484+B486+B487</f>
        <v>95748</v>
      </c>
      <c r="C489" s="588">
        <f aca="true" t="shared" si="5" ref="C489:H489">C482+C483+C484+C486+C487</f>
        <v>103706</v>
      </c>
      <c r="D489" s="445">
        <f t="shared" si="5"/>
        <v>103706</v>
      </c>
      <c r="E489" s="640">
        <f>D489/C489</f>
        <v>1</v>
      </c>
      <c r="F489" s="445">
        <f>F482+F483+F484+F486+F487</f>
        <v>29340</v>
      </c>
      <c r="G489" s="588">
        <f t="shared" si="5"/>
        <v>30644</v>
      </c>
      <c r="H489" s="445">
        <f t="shared" si="5"/>
        <v>30136</v>
      </c>
      <c r="I489" s="640">
        <f>H489/G489</f>
        <v>0.9834225296958622</v>
      </c>
    </row>
    <row r="490" spans="1:9" s="13" customFormat="1" ht="12.75">
      <c r="A490" s="590"/>
      <c r="B490" s="126"/>
      <c r="C490" s="630"/>
      <c r="D490" s="592"/>
      <c r="E490" s="489"/>
      <c r="F490" s="455"/>
      <c r="G490" s="630"/>
      <c r="H490" s="592"/>
      <c r="I490" s="489"/>
    </row>
    <row r="491" spans="1:9" s="13" customFormat="1" ht="12.75">
      <c r="A491" s="719" t="s">
        <v>324</v>
      </c>
      <c r="B491" s="127"/>
      <c r="C491" s="241"/>
      <c r="D491" s="125"/>
      <c r="E491" s="494"/>
      <c r="F491" s="125"/>
      <c r="G491" s="241"/>
      <c r="H491" s="125"/>
      <c r="I491" s="494"/>
    </row>
    <row r="492" spans="1:9" s="13" customFormat="1" ht="12.75">
      <c r="A492" s="584" t="s">
        <v>325</v>
      </c>
      <c r="B492" s="125">
        <v>0</v>
      </c>
      <c r="C492" s="125">
        <v>0</v>
      </c>
      <c r="D492" s="125">
        <v>0</v>
      </c>
      <c r="E492" s="498">
        <v>0</v>
      </c>
      <c r="F492" s="125">
        <v>0</v>
      </c>
      <c r="G492" s="125">
        <v>0</v>
      </c>
      <c r="H492" s="125">
        <v>0</v>
      </c>
      <c r="I492" s="498">
        <v>0</v>
      </c>
    </row>
    <row r="493" spans="1:9" s="13" customFormat="1" ht="12.75">
      <c r="A493" s="712" t="s">
        <v>326</v>
      </c>
      <c r="B493" s="124">
        <v>0</v>
      </c>
      <c r="C493" s="124">
        <v>0</v>
      </c>
      <c r="D493" s="124">
        <v>0</v>
      </c>
      <c r="E493" s="650">
        <v>0</v>
      </c>
      <c r="F493" s="124">
        <v>0</v>
      </c>
      <c r="G493" s="124">
        <v>0</v>
      </c>
      <c r="H493" s="124">
        <v>0</v>
      </c>
      <c r="I493" s="650">
        <v>0</v>
      </c>
    </row>
    <row r="494" spans="1:9" s="13" customFormat="1" ht="12.75">
      <c r="A494" s="584" t="s">
        <v>327</v>
      </c>
      <c r="B494" s="125">
        <v>0</v>
      </c>
      <c r="C494" s="125">
        <v>0</v>
      </c>
      <c r="D494" s="125">
        <v>0</v>
      </c>
      <c r="E494" s="498">
        <v>0</v>
      </c>
      <c r="F494" s="125">
        <v>0</v>
      </c>
      <c r="G494" s="125">
        <v>0</v>
      </c>
      <c r="H494" s="125">
        <v>0</v>
      </c>
      <c r="I494" s="498">
        <v>0</v>
      </c>
    </row>
    <row r="495" spans="1:9" s="13" customFormat="1" ht="12.75">
      <c r="A495" s="712" t="s">
        <v>273</v>
      </c>
      <c r="B495" s="125">
        <v>0</v>
      </c>
      <c r="C495" s="125">
        <v>0</v>
      </c>
      <c r="D495" s="125">
        <v>0</v>
      </c>
      <c r="E495" s="498">
        <v>0</v>
      </c>
      <c r="F495" s="125">
        <v>0</v>
      </c>
      <c r="G495" s="125">
        <v>0</v>
      </c>
      <c r="H495" s="125">
        <v>0</v>
      </c>
      <c r="I495" s="650">
        <v>0</v>
      </c>
    </row>
    <row r="496" spans="1:9" s="13" customFormat="1" ht="13.5" thickBot="1">
      <c r="A496" s="683"/>
      <c r="B496" s="124"/>
      <c r="C496" s="628"/>
      <c r="D496" s="124"/>
      <c r="E496" s="489"/>
      <c r="F496" s="124"/>
      <c r="G496" s="628"/>
      <c r="H496" s="124"/>
      <c r="I496" s="516"/>
    </row>
    <row r="497" spans="1:9" s="13" customFormat="1" ht="13.5" thickBot="1">
      <c r="A497" s="721" t="s">
        <v>277</v>
      </c>
      <c r="B497" s="445">
        <f>B492+B493+B494+B495</f>
        <v>0</v>
      </c>
      <c r="C497" s="445">
        <f>C492+C493+C494+C495</f>
        <v>0</v>
      </c>
      <c r="D497" s="445">
        <f>D492+D493+D494+D495</f>
        <v>0</v>
      </c>
      <c r="E497" s="678">
        <v>0</v>
      </c>
      <c r="F497" s="445">
        <f>F492+F493+F494+F495</f>
        <v>0</v>
      </c>
      <c r="G497" s="588">
        <f>G492+G493+G494+G495</f>
        <v>0</v>
      </c>
      <c r="H497" s="445">
        <f>H492+H493+H494+H495</f>
        <v>0</v>
      </c>
      <c r="I497" s="678">
        <v>0</v>
      </c>
    </row>
    <row r="498" spans="1:9" s="13" customFormat="1" ht="12.75">
      <c r="A498" s="590"/>
      <c r="B498" s="124"/>
      <c r="C498" s="622"/>
      <c r="D498" s="124"/>
      <c r="E498" s="489"/>
      <c r="F498" s="124"/>
      <c r="G498" s="622"/>
      <c r="H498" s="124"/>
      <c r="I498" s="625"/>
    </row>
    <row r="499" spans="1:9" s="13" customFormat="1" ht="12.75">
      <c r="A499" s="719" t="s">
        <v>329</v>
      </c>
      <c r="B499" s="125"/>
      <c r="C499" s="241"/>
      <c r="D499" s="125"/>
      <c r="E499" s="494"/>
      <c r="F499" s="125"/>
      <c r="G499" s="241"/>
      <c r="H499" s="125"/>
      <c r="I499" s="494"/>
    </row>
    <row r="500" spans="1:9" s="13" customFormat="1" ht="12" customHeight="1">
      <c r="A500" s="596" t="s">
        <v>330</v>
      </c>
      <c r="B500" s="125">
        <v>0</v>
      </c>
      <c r="C500" s="125">
        <v>0</v>
      </c>
      <c r="D500" s="125">
        <v>0</v>
      </c>
      <c r="E500" s="594">
        <v>0</v>
      </c>
      <c r="F500" s="125">
        <v>0</v>
      </c>
      <c r="G500" s="125">
        <v>0</v>
      </c>
      <c r="H500" s="125">
        <v>0</v>
      </c>
      <c r="I500" s="488">
        <v>0</v>
      </c>
    </row>
    <row r="501" spans="1:9" s="13" customFormat="1" ht="12" customHeight="1" thickBot="1">
      <c r="A501" s="597" t="s">
        <v>331</v>
      </c>
      <c r="B501" s="124">
        <v>0</v>
      </c>
      <c r="C501" s="124">
        <v>0</v>
      </c>
      <c r="D501" s="124">
        <v>0</v>
      </c>
      <c r="E501" s="599">
        <v>0</v>
      </c>
      <c r="F501" s="124">
        <v>0</v>
      </c>
      <c r="G501" s="124">
        <v>0</v>
      </c>
      <c r="H501" s="124">
        <v>0</v>
      </c>
      <c r="I501" s="516">
        <v>0</v>
      </c>
    </row>
    <row r="502" spans="1:9" s="13" customFormat="1" ht="12" customHeight="1" thickBot="1">
      <c r="A502" s="600" t="s">
        <v>266</v>
      </c>
      <c r="B502" s="445">
        <f>B500+B501</f>
        <v>0</v>
      </c>
      <c r="C502" s="445">
        <f aca="true" t="shared" si="6" ref="C502:I502">C500+C501</f>
        <v>0</v>
      </c>
      <c r="D502" s="445">
        <f t="shared" si="6"/>
        <v>0</v>
      </c>
      <c r="E502" s="506">
        <f t="shared" si="6"/>
        <v>0</v>
      </c>
      <c r="F502" s="588">
        <f t="shared" si="6"/>
        <v>0</v>
      </c>
      <c r="G502" s="445">
        <f t="shared" si="6"/>
        <v>0</v>
      </c>
      <c r="H502" s="445">
        <f t="shared" si="6"/>
        <v>0</v>
      </c>
      <c r="I502" s="506">
        <f t="shared" si="6"/>
        <v>0</v>
      </c>
    </row>
    <row r="503" spans="1:9" s="13" customFormat="1" ht="12.75">
      <c r="A503" s="590"/>
      <c r="B503" s="124"/>
      <c r="C503" s="622"/>
      <c r="D503" s="124"/>
      <c r="E503" s="625"/>
      <c r="F503" s="124"/>
      <c r="G503" s="622"/>
      <c r="H503" s="124"/>
      <c r="I503" s="625"/>
    </row>
    <row r="504" spans="1:9" s="13" customFormat="1" ht="12.75">
      <c r="A504" s="655" t="s">
        <v>353</v>
      </c>
      <c r="B504" s="125"/>
      <c r="C504" s="241"/>
      <c r="D504" s="125"/>
      <c r="E504" s="676"/>
      <c r="F504" s="125"/>
      <c r="G504" s="241"/>
      <c r="H504" s="125"/>
      <c r="I504" s="676"/>
    </row>
    <row r="505" spans="1:9" s="13" customFormat="1" ht="12.75">
      <c r="A505" s="602" t="s">
        <v>330</v>
      </c>
      <c r="B505" s="125">
        <v>0</v>
      </c>
      <c r="C505" s="125">
        <v>0</v>
      </c>
      <c r="D505" s="125">
        <v>0</v>
      </c>
      <c r="E505" s="594">
        <v>0</v>
      </c>
      <c r="F505" s="125">
        <v>0</v>
      </c>
      <c r="G505" s="125">
        <v>0</v>
      </c>
      <c r="H505" s="125">
        <v>0</v>
      </c>
      <c r="I505" s="488">
        <v>0</v>
      </c>
    </row>
    <row r="506" spans="1:9" s="13" customFormat="1" ht="13.5" thickBot="1">
      <c r="A506" s="597" t="s">
        <v>331</v>
      </c>
      <c r="B506" s="124">
        <v>0</v>
      </c>
      <c r="C506" s="124">
        <v>0</v>
      </c>
      <c r="D506" s="124">
        <v>0</v>
      </c>
      <c r="E506" s="599">
        <v>0</v>
      </c>
      <c r="F506" s="124">
        <v>0</v>
      </c>
      <c r="G506" s="124">
        <v>0</v>
      </c>
      <c r="H506" s="124">
        <v>0</v>
      </c>
      <c r="I506" s="516">
        <v>0</v>
      </c>
    </row>
    <row r="507" spans="1:9" s="13" customFormat="1" ht="13.5" thickBot="1">
      <c r="A507" s="600" t="s">
        <v>267</v>
      </c>
      <c r="B507" s="445">
        <f>B505+B506</f>
        <v>0</v>
      </c>
      <c r="C507" s="445">
        <f>C505+C506</f>
        <v>0</v>
      </c>
      <c r="D507" s="445">
        <f>D505+D506</f>
        <v>0</v>
      </c>
      <c r="E507" s="678">
        <v>0</v>
      </c>
      <c r="F507" s="588">
        <f>F505+F506</f>
        <v>0</v>
      </c>
      <c r="G507" s="445">
        <f>G505+G506</f>
        <v>0</v>
      </c>
      <c r="H507" s="445">
        <f>H505+H506</f>
        <v>0</v>
      </c>
      <c r="I507" s="678">
        <v>0</v>
      </c>
    </row>
    <row r="508" spans="1:9" s="13" customFormat="1" ht="9.75" customHeight="1">
      <c r="A508" s="590"/>
      <c r="B508" s="124"/>
      <c r="C508" s="622"/>
      <c r="D508" s="124"/>
      <c r="E508" s="489"/>
      <c r="F508" s="124"/>
      <c r="G508" s="622"/>
      <c r="H508" s="124"/>
      <c r="I508" s="489"/>
    </row>
    <row r="509" spans="1:9" s="13" customFormat="1" ht="12.75">
      <c r="A509" s="719" t="s">
        <v>332</v>
      </c>
      <c r="B509" s="125"/>
      <c r="C509" s="241"/>
      <c r="D509" s="125"/>
      <c r="E509" s="676"/>
      <c r="F509" s="125"/>
      <c r="G509" s="241"/>
      <c r="H509" s="125"/>
      <c r="I509" s="676"/>
    </row>
    <row r="510" spans="1:9" s="13" customFormat="1" ht="12" customHeight="1">
      <c r="A510" s="603" t="s">
        <v>355</v>
      </c>
      <c r="B510" s="125">
        <v>0</v>
      </c>
      <c r="C510" s="125">
        <v>0</v>
      </c>
      <c r="D510" s="125">
        <v>0</v>
      </c>
      <c r="E510" s="594">
        <v>0</v>
      </c>
      <c r="F510" s="125">
        <v>0</v>
      </c>
      <c r="G510" s="125">
        <v>0</v>
      </c>
      <c r="H510" s="125">
        <v>0</v>
      </c>
      <c r="I510" s="488">
        <v>0</v>
      </c>
    </row>
    <row r="511" spans="1:9" s="13" customFormat="1" ht="13.5" thickBot="1">
      <c r="A511" s="604" t="s">
        <v>371</v>
      </c>
      <c r="B511" s="124">
        <v>0</v>
      </c>
      <c r="C511" s="124">
        <v>0</v>
      </c>
      <c r="D511" s="124">
        <v>0</v>
      </c>
      <c r="E511" s="599">
        <v>0</v>
      </c>
      <c r="F511" s="124">
        <v>0</v>
      </c>
      <c r="G511" s="124">
        <v>0</v>
      </c>
      <c r="H511" s="124">
        <v>0</v>
      </c>
      <c r="I511" s="681">
        <v>0</v>
      </c>
    </row>
    <row r="512" spans="1:9" s="13" customFormat="1" ht="13.5" thickBot="1">
      <c r="A512" s="600" t="s">
        <v>268</v>
      </c>
      <c r="B512" s="445">
        <f>B511+B510</f>
        <v>0</v>
      </c>
      <c r="C512" s="588">
        <f>C511+C510</f>
        <v>0</v>
      </c>
      <c r="D512" s="445">
        <f>D511+D510</f>
        <v>0</v>
      </c>
      <c r="E512" s="678">
        <v>0</v>
      </c>
      <c r="F512" s="128"/>
      <c r="G512" s="631"/>
      <c r="H512" s="128"/>
      <c r="I512" s="670">
        <v>0</v>
      </c>
    </row>
    <row r="513" spans="1:9" s="13" customFormat="1" ht="9.75" customHeight="1">
      <c r="A513" s="590"/>
      <c r="B513" s="124"/>
      <c r="C513" s="622"/>
      <c r="D513" s="124"/>
      <c r="E513" s="489"/>
      <c r="F513" s="124"/>
      <c r="G513" s="622"/>
      <c r="H513" s="124"/>
      <c r="I513" s="625"/>
    </row>
    <row r="514" spans="1:9" s="13" customFormat="1" ht="12.75" customHeight="1">
      <c r="A514" s="656" t="s">
        <v>336</v>
      </c>
      <c r="B514" s="125"/>
      <c r="C514" s="241"/>
      <c r="D514" s="125"/>
      <c r="E514" s="494"/>
      <c r="F514" s="125"/>
      <c r="G514" s="241"/>
      <c r="H514" s="125"/>
      <c r="I514" s="494"/>
    </row>
    <row r="515" spans="1:9" s="13" customFormat="1" ht="12.75">
      <c r="A515" s="607" t="s">
        <v>372</v>
      </c>
      <c r="B515" s="125">
        <v>0</v>
      </c>
      <c r="C515" s="125">
        <v>0</v>
      </c>
      <c r="D515" s="125">
        <v>0</v>
      </c>
      <c r="E515" s="594">
        <v>0</v>
      </c>
      <c r="F515" s="125">
        <v>0</v>
      </c>
      <c r="G515" s="125">
        <v>0</v>
      </c>
      <c r="H515" s="125">
        <v>0</v>
      </c>
      <c r="I515" s="488">
        <v>0</v>
      </c>
    </row>
    <row r="516" spans="1:9" s="13" customFormat="1" ht="13.5" thickBot="1">
      <c r="A516" s="632" t="s">
        <v>373</v>
      </c>
      <c r="B516" s="124">
        <v>0</v>
      </c>
      <c r="C516" s="124">
        <v>0</v>
      </c>
      <c r="D516" s="124">
        <v>0</v>
      </c>
      <c r="E516" s="599">
        <v>0</v>
      </c>
      <c r="F516" s="124">
        <v>0</v>
      </c>
      <c r="G516" s="124">
        <v>0</v>
      </c>
      <c r="H516" s="124">
        <v>0</v>
      </c>
      <c r="I516" s="681">
        <v>0</v>
      </c>
    </row>
    <row r="517" spans="1:9" s="13" customFormat="1" ht="13.5" thickBot="1">
      <c r="A517" s="609" t="s">
        <v>269</v>
      </c>
      <c r="B517" s="445">
        <f>B516+B515</f>
        <v>0</v>
      </c>
      <c r="C517" s="588">
        <f>C516+C515</f>
        <v>0</v>
      </c>
      <c r="D517" s="445">
        <f>D516+D515</f>
        <v>0</v>
      </c>
      <c r="E517" s="506">
        <v>0</v>
      </c>
      <c r="F517" s="128">
        <f>SUM(F515:F516)</f>
        <v>0</v>
      </c>
      <c r="G517" s="588">
        <f>G516+G515</f>
        <v>0</v>
      </c>
      <c r="H517" s="445">
        <f>H516+H515</f>
        <v>0</v>
      </c>
      <c r="I517" s="506">
        <v>0</v>
      </c>
    </row>
    <row r="518" spans="1:9" s="13" customFormat="1" ht="9.75" customHeight="1" thickBot="1">
      <c r="A518" s="590"/>
      <c r="B518" s="455"/>
      <c r="C518" s="514"/>
      <c r="D518" s="124"/>
      <c r="E518" s="506"/>
      <c r="F518" s="455"/>
      <c r="G518" s="514"/>
      <c r="H518" s="124"/>
      <c r="I518" s="506"/>
    </row>
    <row r="519" spans="1:9" s="13" customFormat="1" ht="27.75" customHeight="1" thickBot="1">
      <c r="A519" s="713" t="s">
        <v>404</v>
      </c>
      <c r="B519" s="187">
        <f>B517+B512+B507+B502+B497+B489</f>
        <v>95748</v>
      </c>
      <c r="C519" s="610">
        <f>C517+C512+C507+C502+C497+C489</f>
        <v>103706</v>
      </c>
      <c r="D519" s="187">
        <f>D517+D512+D507+D502+D497+D489</f>
        <v>103706</v>
      </c>
      <c r="E519" s="652">
        <f>D519/C519</f>
        <v>1</v>
      </c>
      <c r="F519" s="187">
        <f>F517+F512+F507+F502+F497+F489</f>
        <v>29340</v>
      </c>
      <c r="G519" s="610">
        <f>G517+G512+G507+G502+G497+G489</f>
        <v>30644</v>
      </c>
      <c r="H519" s="187">
        <f>H517+H512+H507+H502+H497+H489</f>
        <v>30136</v>
      </c>
      <c r="I519" s="640">
        <f>H519/G519</f>
        <v>0.9834225296958622</v>
      </c>
    </row>
    <row r="520" spans="1:9" s="13" customFormat="1" ht="9.75" customHeight="1">
      <c r="A520" s="714"/>
      <c r="B520" s="124"/>
      <c r="C520" s="633"/>
      <c r="D520" s="124"/>
      <c r="E520" s="625"/>
      <c r="F520" s="124"/>
      <c r="G520" s="633"/>
      <c r="H520" s="124"/>
      <c r="I520" s="625"/>
    </row>
    <row r="521" spans="1:9" s="13" customFormat="1" ht="12.75">
      <c r="A521" s="657" t="s">
        <v>412</v>
      </c>
      <c r="B521" s="125"/>
      <c r="C521" s="686"/>
      <c r="D521" s="125"/>
      <c r="E521" s="676"/>
      <c r="F521" s="125"/>
      <c r="G521" s="686"/>
      <c r="H521" s="125"/>
      <c r="I521" s="676"/>
    </row>
    <row r="522" spans="1:9" s="13" customFormat="1" ht="12.75">
      <c r="A522" s="715" t="s">
        <v>270</v>
      </c>
      <c r="B522" s="125">
        <v>0</v>
      </c>
      <c r="C522" s="125">
        <v>0</v>
      </c>
      <c r="D522" s="125">
        <v>0</v>
      </c>
      <c r="E522" s="594">
        <v>0</v>
      </c>
      <c r="F522" s="125">
        <v>0</v>
      </c>
      <c r="G522" s="125">
        <v>0</v>
      </c>
      <c r="H522" s="125">
        <v>0</v>
      </c>
      <c r="I522" s="488">
        <v>0</v>
      </c>
    </row>
    <row r="523" spans="1:9" s="13" customFormat="1" ht="13.5" thickBot="1">
      <c r="A523" s="598" t="s">
        <v>272</v>
      </c>
      <c r="B523" s="124">
        <v>0</v>
      </c>
      <c r="C523" s="124">
        <v>0</v>
      </c>
      <c r="D523" s="124">
        <v>0</v>
      </c>
      <c r="E523" s="599">
        <v>0</v>
      </c>
      <c r="F523" s="124">
        <v>0</v>
      </c>
      <c r="G523" s="124">
        <v>0</v>
      </c>
      <c r="H523" s="124">
        <v>0</v>
      </c>
      <c r="I523" s="516">
        <v>0</v>
      </c>
    </row>
    <row r="524" spans="1:9" s="13" customFormat="1" ht="12" customHeight="1" thickBot="1">
      <c r="A524" s="710" t="s">
        <v>271</v>
      </c>
      <c r="B524" s="128">
        <f>SUM(B522:B523)</f>
        <v>0</v>
      </c>
      <c r="C524" s="128">
        <f>SUM(C522:C523)</f>
        <v>0</v>
      </c>
      <c r="D524" s="128">
        <f>SUM(D522:D523)</f>
        <v>0</v>
      </c>
      <c r="E524" s="678">
        <v>0</v>
      </c>
      <c r="F524" s="128">
        <f>SUM(F522:F523)</f>
        <v>0</v>
      </c>
      <c r="G524" s="445">
        <f>SUM(G522:G523)</f>
        <v>0</v>
      </c>
      <c r="H524" s="445">
        <f>SUM(H522:H523)</f>
        <v>0</v>
      </c>
      <c r="I524" s="678">
        <v>0</v>
      </c>
    </row>
    <row r="525" spans="1:9" s="13" customFormat="1" ht="13.5" thickBot="1">
      <c r="A525" s="609"/>
      <c r="B525" s="455"/>
      <c r="C525" s="514"/>
      <c r="D525" s="124"/>
      <c r="E525" s="489"/>
      <c r="F525" s="455"/>
      <c r="G525" s="514"/>
      <c r="H525" s="124"/>
      <c r="I525" s="489"/>
    </row>
    <row r="526" spans="1:9" s="13" customFormat="1" ht="13.5" thickBot="1">
      <c r="A526" s="716" t="s">
        <v>401</v>
      </c>
      <c r="B526" s="187">
        <f>B519+B524</f>
        <v>95748</v>
      </c>
      <c r="C526" s="187">
        <f>C519+C524</f>
        <v>103706</v>
      </c>
      <c r="D526" s="187">
        <f>D519+D524</f>
        <v>103706</v>
      </c>
      <c r="E526" s="652">
        <f>D526/C526</f>
        <v>1</v>
      </c>
      <c r="F526" s="187">
        <f>F519+F524</f>
        <v>29340</v>
      </c>
      <c r="G526" s="187">
        <f>G519+G524</f>
        <v>30644</v>
      </c>
      <c r="H526" s="187">
        <f>H519+H524</f>
        <v>30136</v>
      </c>
      <c r="I526" s="652">
        <f>H526/G526</f>
        <v>0.9834225296958622</v>
      </c>
    </row>
    <row r="527" spans="1:9" s="13" customFormat="1" ht="15">
      <c r="A527" s="616"/>
      <c r="B527" s="616"/>
      <c r="C527" s="616"/>
      <c r="D527" s="616"/>
      <c r="E527" s="616"/>
      <c r="F527" s="617"/>
      <c r="G527" s="2065" t="s">
        <v>708</v>
      </c>
      <c r="H527" s="2065"/>
      <c r="I527" s="617"/>
    </row>
    <row r="528" spans="1:9" s="13" customFormat="1" ht="12.75">
      <c r="A528" s="2069">
        <v>11</v>
      </c>
      <c r="B528" s="2069"/>
      <c r="C528" s="2069"/>
      <c r="D528" s="2069"/>
      <c r="E528" s="2069"/>
      <c r="F528" s="2076"/>
      <c r="G528" s="2076"/>
      <c r="H528" s="2076"/>
      <c r="I528" s="2076"/>
    </row>
    <row r="529" spans="1:9" s="13" customFormat="1" ht="13.5" customHeight="1">
      <c r="A529" s="2096" t="s">
        <v>1389</v>
      </c>
      <c r="B529" s="2096"/>
      <c r="C529" s="2096"/>
      <c r="D529" s="2096"/>
      <c r="E529" s="2096"/>
      <c r="F529" s="2065"/>
      <c r="G529" s="2065"/>
      <c r="H529" s="2065"/>
      <c r="I529" s="2065"/>
    </row>
    <row r="530" spans="1:9" s="13" customFormat="1" ht="15.75">
      <c r="A530" s="2064" t="s">
        <v>369</v>
      </c>
      <c r="B530" s="2064"/>
      <c r="C530" s="2064"/>
      <c r="D530" s="2064"/>
      <c r="E530" s="2064"/>
      <c r="F530" s="2065"/>
      <c r="G530" s="2065"/>
      <c r="H530" s="2065"/>
      <c r="I530" s="2065"/>
    </row>
    <row r="531" spans="1:9" s="13" customFormat="1" ht="13.5" customHeight="1" thickBot="1">
      <c r="A531" s="635"/>
      <c r="B531" s="635"/>
      <c r="C531" s="635"/>
      <c r="D531" s="635"/>
      <c r="E531" s="635"/>
      <c r="F531" s="617"/>
      <c r="G531" s="2099" t="s">
        <v>344</v>
      </c>
      <c r="H531" s="2099"/>
      <c r="I531" s="575"/>
    </row>
    <row r="532" spans="1:9" s="13" customFormat="1" ht="13.5" thickBot="1">
      <c r="A532" s="2100" t="s">
        <v>405</v>
      </c>
      <c r="B532" s="2084" t="s">
        <v>230</v>
      </c>
      <c r="C532" s="2111"/>
      <c r="D532" s="2111"/>
      <c r="E532" s="2112"/>
      <c r="F532" s="2084" t="s">
        <v>954</v>
      </c>
      <c r="G532" s="2067"/>
      <c r="H532" s="2067"/>
      <c r="I532" s="2068"/>
    </row>
    <row r="533" spans="1:9" s="13" customFormat="1" ht="21.75" thickBot="1">
      <c r="A533" s="2101"/>
      <c r="B533" s="578" t="s">
        <v>228</v>
      </c>
      <c r="C533" s="649" t="s">
        <v>229</v>
      </c>
      <c r="D533" s="578" t="s">
        <v>233</v>
      </c>
      <c r="E533" s="579" t="s">
        <v>257</v>
      </c>
      <c r="F533" s="577" t="s">
        <v>228</v>
      </c>
      <c r="G533" s="577" t="s">
        <v>229</v>
      </c>
      <c r="H533" s="578" t="s">
        <v>233</v>
      </c>
      <c r="I533" s="579" t="s">
        <v>756</v>
      </c>
    </row>
    <row r="534" spans="1:9" s="13" customFormat="1" ht="12.75">
      <c r="A534" s="580" t="s">
        <v>316</v>
      </c>
      <c r="B534" s="126"/>
      <c r="C534" s="587"/>
      <c r="D534" s="636"/>
      <c r="E534" s="626"/>
      <c r="F534" s="126"/>
      <c r="G534" s="585"/>
      <c r="H534" s="581"/>
      <c r="I534" s="636"/>
    </row>
    <row r="535" spans="1:9" s="13" customFormat="1" ht="12.75">
      <c r="A535" s="584" t="s">
        <v>317</v>
      </c>
      <c r="B535" s="125">
        <v>0</v>
      </c>
      <c r="C535" s="125">
        <v>0</v>
      </c>
      <c r="D535" s="125">
        <v>0</v>
      </c>
      <c r="E535" s="498">
        <v>0</v>
      </c>
      <c r="F535" s="125">
        <v>0</v>
      </c>
      <c r="G535" s="125">
        <v>0</v>
      </c>
      <c r="H535" s="125">
        <v>0</v>
      </c>
      <c r="I535" s="494">
        <v>0</v>
      </c>
    </row>
    <row r="536" spans="1:9" s="13" customFormat="1" ht="12" customHeight="1">
      <c r="A536" s="707" t="s">
        <v>318</v>
      </c>
      <c r="B536" s="125">
        <v>0</v>
      </c>
      <c r="C536" s="124">
        <v>0</v>
      </c>
      <c r="D536" s="124">
        <v>0</v>
      </c>
      <c r="E536" s="650">
        <v>0</v>
      </c>
      <c r="F536" s="124">
        <v>0</v>
      </c>
      <c r="G536" s="124">
        <v>0</v>
      </c>
      <c r="H536" s="124">
        <v>0</v>
      </c>
      <c r="I536" s="494">
        <v>0</v>
      </c>
    </row>
    <row r="537" spans="1:9" s="13" customFormat="1" ht="12.75">
      <c r="A537" s="584" t="s">
        <v>319</v>
      </c>
      <c r="B537" s="127">
        <v>0</v>
      </c>
      <c r="C537" s="241">
        <v>196</v>
      </c>
      <c r="D537" s="125">
        <v>196</v>
      </c>
      <c r="E537" s="498">
        <f>D537/C537</f>
        <v>1</v>
      </c>
      <c r="F537" s="125">
        <v>0</v>
      </c>
      <c r="G537" s="125">
        <v>0</v>
      </c>
      <c r="H537" s="125">
        <v>0</v>
      </c>
      <c r="I537" s="494">
        <v>0</v>
      </c>
    </row>
    <row r="538" spans="1:9" s="13" customFormat="1" ht="12.75">
      <c r="A538" s="585" t="s">
        <v>948</v>
      </c>
      <c r="B538" s="127">
        <v>0</v>
      </c>
      <c r="C538" s="241">
        <v>0</v>
      </c>
      <c r="D538" s="125">
        <v>0</v>
      </c>
      <c r="E538" s="498">
        <v>0</v>
      </c>
      <c r="F538" s="125">
        <v>0</v>
      </c>
      <c r="G538" s="125">
        <v>0</v>
      </c>
      <c r="H538" s="125">
        <v>0</v>
      </c>
      <c r="I538" s="494">
        <v>0</v>
      </c>
    </row>
    <row r="539" spans="1:9" s="13" customFormat="1" ht="12.75">
      <c r="A539" s="707" t="s">
        <v>320</v>
      </c>
      <c r="B539" s="127">
        <v>0</v>
      </c>
      <c r="C539" s="241">
        <v>0</v>
      </c>
      <c r="D539" s="125">
        <v>0</v>
      </c>
      <c r="E539" s="498">
        <v>0</v>
      </c>
      <c r="F539" s="124">
        <v>0</v>
      </c>
      <c r="G539" s="124">
        <v>0</v>
      </c>
      <c r="H539" s="124">
        <v>0</v>
      </c>
      <c r="I539" s="489">
        <v>0</v>
      </c>
    </row>
    <row r="540" spans="1:9" s="13" customFormat="1" ht="12.75">
      <c r="A540" s="708" t="s">
        <v>321</v>
      </c>
      <c r="B540" s="127">
        <v>100</v>
      </c>
      <c r="C540" s="241">
        <v>15284</v>
      </c>
      <c r="D540" s="125">
        <v>15284</v>
      </c>
      <c r="E540" s="498">
        <f>D540/C540</f>
        <v>1</v>
      </c>
      <c r="F540" s="125">
        <v>0</v>
      </c>
      <c r="G540" s="493">
        <v>0</v>
      </c>
      <c r="H540" s="493">
        <v>0</v>
      </c>
      <c r="I540" s="494">
        <v>0</v>
      </c>
    </row>
    <row r="541" spans="1:9" s="13" customFormat="1" ht="12.75" customHeight="1" thickBot="1">
      <c r="A541" s="717" t="s">
        <v>955</v>
      </c>
      <c r="B541" s="125">
        <v>100</v>
      </c>
      <c r="C541" s="490">
        <v>15284</v>
      </c>
      <c r="D541" s="447">
        <v>15284</v>
      </c>
      <c r="E541" s="498">
        <f>D541/C541</f>
        <v>1</v>
      </c>
      <c r="F541" s="125">
        <v>0</v>
      </c>
      <c r="G541" s="496">
        <v>0</v>
      </c>
      <c r="H541" s="496">
        <v>0</v>
      </c>
      <c r="I541" s="494">
        <v>0</v>
      </c>
    </row>
    <row r="542" spans="1:9" s="13" customFormat="1" ht="13.5" thickBot="1">
      <c r="A542" s="710" t="s">
        <v>370</v>
      </c>
      <c r="B542" s="445">
        <f>B535+B536+B537+B539+B540</f>
        <v>100</v>
      </c>
      <c r="C542" s="588">
        <f>C535+C536+C537+C540+C539</f>
        <v>15480</v>
      </c>
      <c r="D542" s="445">
        <f>D535+D536+D537+D540+D539</f>
        <v>15480</v>
      </c>
      <c r="E542" s="506">
        <f>D542/C542</f>
        <v>1</v>
      </c>
      <c r="F542" s="445">
        <f>F535+F536+F537+F538+F539+F540</f>
        <v>0</v>
      </c>
      <c r="G542" s="445">
        <f>G535+G536+G537+G540+G539</f>
        <v>0</v>
      </c>
      <c r="H542" s="505">
        <f>H535+H536+H537+H540+H539</f>
        <v>0</v>
      </c>
      <c r="I542" s="652">
        <v>0</v>
      </c>
    </row>
    <row r="543" spans="1:9" s="13" customFormat="1" ht="12.75">
      <c r="A543" s="590"/>
      <c r="B543" s="455"/>
      <c r="C543" s="654"/>
      <c r="D543" s="592"/>
      <c r="E543" s="690"/>
      <c r="F543" s="125"/>
      <c r="G543" s="593"/>
      <c r="H543" s="457"/>
      <c r="I543" s="489"/>
    </row>
    <row r="544" spans="1:9" s="13" customFormat="1" ht="12.75">
      <c r="A544" s="719" t="s">
        <v>324</v>
      </c>
      <c r="B544" s="125"/>
      <c r="C544" s="638"/>
      <c r="D544" s="125"/>
      <c r="E544" s="498"/>
      <c r="F544" s="617"/>
      <c r="G544" s="125"/>
      <c r="H544" s="241"/>
      <c r="I544" s="494"/>
    </row>
    <row r="545" spans="1:9" s="13" customFormat="1" ht="12.75">
      <c r="A545" s="584" t="s">
        <v>325</v>
      </c>
      <c r="B545" s="125">
        <v>0</v>
      </c>
      <c r="C545" s="125">
        <v>0</v>
      </c>
      <c r="D545" s="125">
        <v>0</v>
      </c>
      <c r="E545" s="498">
        <v>0</v>
      </c>
      <c r="F545" s="125">
        <f>'4.sz. melléklet'!B126</f>
        <v>90000</v>
      </c>
      <c r="G545" s="125">
        <f>'4.sz. melléklet'!C126</f>
        <v>8980</v>
      </c>
      <c r="H545" s="125">
        <f>'4.sz. melléklet'!D126</f>
        <v>8980</v>
      </c>
      <c r="I545" s="494">
        <f>H545/G545</f>
        <v>1</v>
      </c>
    </row>
    <row r="546" spans="1:9" s="13" customFormat="1" ht="12" customHeight="1">
      <c r="A546" s="712" t="s">
        <v>326</v>
      </c>
      <c r="B546" s="125">
        <v>0</v>
      </c>
      <c r="C546" s="125">
        <v>0</v>
      </c>
      <c r="D546" s="125">
        <v>0</v>
      </c>
      <c r="E546" s="498">
        <v>0</v>
      </c>
      <c r="F546" s="124">
        <v>0</v>
      </c>
      <c r="G546" s="125">
        <v>0</v>
      </c>
      <c r="H546" s="241">
        <v>0</v>
      </c>
      <c r="I546" s="494">
        <v>0</v>
      </c>
    </row>
    <row r="547" spans="1:9" s="13" customFormat="1" ht="12.75">
      <c r="A547" s="584" t="s">
        <v>327</v>
      </c>
      <c r="B547" s="125">
        <v>0</v>
      </c>
      <c r="C547" s="124">
        <v>0</v>
      </c>
      <c r="D547" s="124">
        <v>0</v>
      </c>
      <c r="E547" s="650">
        <v>0</v>
      </c>
      <c r="F547" s="125">
        <v>0</v>
      </c>
      <c r="G547" s="124">
        <v>0</v>
      </c>
      <c r="H547" s="124">
        <v>0</v>
      </c>
      <c r="I547" s="516">
        <v>0</v>
      </c>
    </row>
    <row r="548" spans="1:9" s="13" customFormat="1" ht="13.5" thickBot="1">
      <c r="A548" s="718" t="s">
        <v>942</v>
      </c>
      <c r="B548" s="127">
        <v>0</v>
      </c>
      <c r="C548" s="667">
        <v>0</v>
      </c>
      <c r="D548" s="447">
        <v>0</v>
      </c>
      <c r="E548" s="650">
        <v>0</v>
      </c>
      <c r="F548" s="125">
        <f>-F538</f>
        <v>0</v>
      </c>
      <c r="G548" s="450">
        <v>0</v>
      </c>
      <c r="H548" s="490">
        <v>0</v>
      </c>
      <c r="I548" s="516">
        <v>0</v>
      </c>
    </row>
    <row r="549" spans="1:9" s="13" customFormat="1" ht="13.5" thickBot="1">
      <c r="A549" s="710" t="s">
        <v>275</v>
      </c>
      <c r="B549" s="445">
        <f>SUM(B545:B548)</f>
        <v>0</v>
      </c>
      <c r="C549" s="588">
        <f>C545+C546+C547+C548</f>
        <v>0</v>
      </c>
      <c r="D549" s="445">
        <f>D545+D546+D547+D548</f>
        <v>0</v>
      </c>
      <c r="E549" s="506">
        <v>0</v>
      </c>
      <c r="F549" s="445">
        <f>F545+F546+F547+F548</f>
        <v>90000</v>
      </c>
      <c r="G549" s="505">
        <f>G545+G546+G547+G548</f>
        <v>8980</v>
      </c>
      <c r="H549" s="505">
        <f>H545+H546+H547+H548</f>
        <v>8980</v>
      </c>
      <c r="I549" s="640">
        <f>H549/G549</f>
        <v>1</v>
      </c>
    </row>
    <row r="550" spans="1:9" s="13" customFormat="1" ht="12.75">
      <c r="A550" s="590"/>
      <c r="B550" s="124"/>
      <c r="C550" s="641"/>
      <c r="D550" s="124"/>
      <c r="E550" s="690"/>
      <c r="F550" s="124"/>
      <c r="G550" s="455"/>
      <c r="H550" s="514"/>
      <c r="I550" s="489"/>
    </row>
    <row r="551" spans="1:9" s="13" customFormat="1" ht="12.75">
      <c r="A551" s="719" t="s">
        <v>329</v>
      </c>
      <c r="B551" s="125"/>
      <c r="C551" s="638"/>
      <c r="D551" s="125"/>
      <c r="E551" s="498"/>
      <c r="F551" s="125"/>
      <c r="G551" s="125"/>
      <c r="H551" s="241"/>
      <c r="I551" s="494"/>
    </row>
    <row r="552" spans="1:9" s="13" customFormat="1" ht="12" customHeight="1">
      <c r="A552" s="596" t="s">
        <v>330</v>
      </c>
      <c r="B552" s="125">
        <v>0</v>
      </c>
      <c r="C552" s="125">
        <v>0</v>
      </c>
      <c r="D552" s="125">
        <v>0</v>
      </c>
      <c r="E552" s="594">
        <v>0</v>
      </c>
      <c r="F552" s="125">
        <v>0</v>
      </c>
      <c r="G552" s="125">
        <v>0</v>
      </c>
      <c r="H552" s="125">
        <v>0</v>
      </c>
      <c r="I552" s="488">
        <v>0</v>
      </c>
    </row>
    <row r="553" spans="1:9" s="13" customFormat="1" ht="12" customHeight="1" thickBot="1">
      <c r="A553" s="597" t="s">
        <v>331</v>
      </c>
      <c r="B553" s="124">
        <v>0</v>
      </c>
      <c r="C553" s="124">
        <v>0</v>
      </c>
      <c r="D553" s="124">
        <v>0</v>
      </c>
      <c r="E553" s="599">
        <v>0</v>
      </c>
      <c r="F553" s="124">
        <v>0</v>
      </c>
      <c r="G553" s="124">
        <v>0</v>
      </c>
      <c r="H553" s="124">
        <v>0</v>
      </c>
      <c r="I553" s="516">
        <v>0</v>
      </c>
    </row>
    <row r="554" spans="1:9" s="13" customFormat="1" ht="13.5" thickBot="1">
      <c r="A554" s="600" t="s">
        <v>192</v>
      </c>
      <c r="B554" s="445">
        <f>SUM(B552:B553)</f>
        <v>0</v>
      </c>
      <c r="C554" s="588">
        <f>C552+C553</f>
        <v>0</v>
      </c>
      <c r="D554" s="445">
        <f>D552+D553</f>
        <v>0</v>
      </c>
      <c r="E554" s="506">
        <v>0</v>
      </c>
      <c r="F554" s="445">
        <f>F552+F553</f>
        <v>0</v>
      </c>
      <c r="G554" s="505">
        <f>G552+G553</f>
        <v>0</v>
      </c>
      <c r="H554" s="505">
        <f>H552+H553</f>
        <v>0</v>
      </c>
      <c r="I554" s="506">
        <v>0</v>
      </c>
    </row>
    <row r="555" spans="1:9" s="13" customFormat="1" ht="12.75">
      <c r="A555" s="590"/>
      <c r="B555" s="124"/>
      <c r="C555" s="641"/>
      <c r="D555" s="124"/>
      <c r="E555" s="690"/>
      <c r="F555" s="124"/>
      <c r="G555" s="455"/>
      <c r="H555" s="514"/>
      <c r="I555" s="489"/>
    </row>
    <row r="556" spans="1:9" s="13" customFormat="1" ht="12.75">
      <c r="A556" s="655" t="s">
        <v>353</v>
      </c>
      <c r="B556" s="125"/>
      <c r="C556" s="638"/>
      <c r="D556" s="125"/>
      <c r="E556" s="498"/>
      <c r="F556" s="125"/>
      <c r="G556" s="125"/>
      <c r="H556" s="241"/>
      <c r="I556" s="494"/>
    </row>
    <row r="557" spans="1:9" s="13" customFormat="1" ht="12.75">
      <c r="A557" s="602" t="s">
        <v>330</v>
      </c>
      <c r="B557" s="125">
        <v>0</v>
      </c>
      <c r="C557" s="125">
        <v>0</v>
      </c>
      <c r="D557" s="125">
        <v>0</v>
      </c>
      <c r="E557" s="594">
        <v>0</v>
      </c>
      <c r="F557" s="125">
        <f>'1.e-f.sz.melléklet'!B80</f>
        <v>1156</v>
      </c>
      <c r="G557" s="125">
        <f>'1.e-f.sz.melléklet'!C80</f>
        <v>1156</v>
      </c>
      <c r="H557" s="125">
        <f>'1.e-f.sz.melléklet'!D80</f>
        <v>230</v>
      </c>
      <c r="I557" s="488">
        <f>H557/G557</f>
        <v>0.19896193771626297</v>
      </c>
    </row>
    <row r="558" spans="1:9" s="13" customFormat="1" ht="13.5" thickBot="1">
      <c r="A558" s="597" t="s">
        <v>331</v>
      </c>
      <c r="B558" s="124">
        <v>0</v>
      </c>
      <c r="C558" s="124">
        <v>0</v>
      </c>
      <c r="D558" s="124">
        <v>0</v>
      </c>
      <c r="E558" s="599">
        <v>0</v>
      </c>
      <c r="F558" s="124">
        <f>'1.e-f.sz.melléklet'!B88+'1.e-f.sz.melléklet'!B86</f>
        <v>48876</v>
      </c>
      <c r="G558" s="124">
        <f>'1.e-f.sz.melléklet'!C88+'1.e-f.sz.melléklet'!C86</f>
        <v>53761</v>
      </c>
      <c r="H558" s="124">
        <f>'1.e-f.sz.melléklet'!D86+'1.e-f.sz.melléklet'!D88</f>
        <v>53307</v>
      </c>
      <c r="I558" s="488">
        <f>H558/G558</f>
        <v>0.991555216606834</v>
      </c>
    </row>
    <row r="559" spans="1:9" s="13" customFormat="1" ht="13.5" thickBot="1">
      <c r="A559" s="600" t="s">
        <v>267</v>
      </c>
      <c r="B559" s="445">
        <f>SUM(B557:B558)</f>
        <v>0</v>
      </c>
      <c r="C559" s="588">
        <f>C557+C558</f>
        <v>0</v>
      </c>
      <c r="D559" s="445">
        <f>D557+D558</f>
        <v>0</v>
      </c>
      <c r="E559" s="506">
        <v>0</v>
      </c>
      <c r="F559" s="588">
        <f>F557+F558</f>
        <v>50032</v>
      </c>
      <c r="G559" s="445">
        <f>G557+G558</f>
        <v>54917</v>
      </c>
      <c r="H559" s="505">
        <f>H557+H558</f>
        <v>53537</v>
      </c>
      <c r="I559" s="506">
        <f>H559/G559</f>
        <v>0.9748711692190032</v>
      </c>
    </row>
    <row r="560" spans="1:9" s="13" customFormat="1" ht="12.75">
      <c r="A560" s="590"/>
      <c r="B560" s="592"/>
      <c r="C560" s="641"/>
      <c r="D560" s="124"/>
      <c r="E560" s="690"/>
      <c r="F560" s="124"/>
      <c r="G560" s="455"/>
      <c r="H560" s="514"/>
      <c r="I560" s="489"/>
    </row>
    <row r="561" spans="1:9" s="13" customFormat="1" ht="12.75">
      <c r="A561" s="719" t="s">
        <v>332</v>
      </c>
      <c r="B561" s="125"/>
      <c r="C561" s="638"/>
      <c r="D561" s="125"/>
      <c r="E561" s="498"/>
      <c r="F561" s="125"/>
      <c r="G561" s="125"/>
      <c r="H561" s="241"/>
      <c r="I561" s="494"/>
    </row>
    <row r="562" spans="1:9" s="13" customFormat="1" ht="12.75">
      <c r="A562" s="603" t="s">
        <v>355</v>
      </c>
      <c r="B562" s="125">
        <v>0</v>
      </c>
      <c r="C562" s="125">
        <v>0</v>
      </c>
      <c r="D562" s="125">
        <v>0</v>
      </c>
      <c r="E562" s="594">
        <v>0</v>
      </c>
      <c r="F562" s="125">
        <v>0</v>
      </c>
      <c r="G562" s="125">
        <v>0</v>
      </c>
      <c r="H562" s="125">
        <v>0</v>
      </c>
      <c r="I562" s="488">
        <v>0</v>
      </c>
    </row>
    <row r="563" spans="1:9" s="13" customFormat="1" ht="13.5" thickBot="1">
      <c r="A563" s="604" t="s">
        <v>371</v>
      </c>
      <c r="B563" s="124">
        <v>0</v>
      </c>
      <c r="C563" s="124">
        <v>0</v>
      </c>
      <c r="D563" s="124">
        <v>0</v>
      </c>
      <c r="E563" s="599">
        <v>0</v>
      </c>
      <c r="F563" s="124">
        <v>0</v>
      </c>
      <c r="G563" s="124">
        <v>0</v>
      </c>
      <c r="H563" s="124">
        <v>0</v>
      </c>
      <c r="I563" s="516">
        <v>0</v>
      </c>
    </row>
    <row r="564" spans="1:9" s="13" customFormat="1" ht="13.5" thickBot="1">
      <c r="A564" s="600" t="s">
        <v>268</v>
      </c>
      <c r="B564" s="445">
        <f>SUM(B562:B563)</f>
        <v>0</v>
      </c>
      <c r="C564" s="588">
        <f>C563+C562</f>
        <v>0</v>
      </c>
      <c r="D564" s="445">
        <f>D563+D562</f>
        <v>0</v>
      </c>
      <c r="E564" s="506">
        <v>0</v>
      </c>
      <c r="F564" s="128">
        <f>F563+F562</f>
        <v>0</v>
      </c>
      <c r="G564" s="445">
        <f>G562+G563</f>
        <v>0</v>
      </c>
      <c r="H564" s="445">
        <f>H562+H563</f>
        <v>0</v>
      </c>
      <c r="I564" s="506">
        <v>0</v>
      </c>
    </row>
    <row r="565" spans="1:9" s="13" customFormat="1" ht="12.75" customHeight="1">
      <c r="A565" s="590"/>
      <c r="B565" s="592"/>
      <c r="C565" s="641"/>
      <c r="D565" s="124"/>
      <c r="E565" s="690"/>
      <c r="F565" s="124"/>
      <c r="G565" s="455"/>
      <c r="H565" s="514"/>
      <c r="I565" s="489"/>
    </row>
    <row r="566" spans="1:9" s="13" customFormat="1" ht="12.75">
      <c r="A566" s="656" t="s">
        <v>336</v>
      </c>
      <c r="B566" s="125"/>
      <c r="C566" s="638"/>
      <c r="D566" s="125"/>
      <c r="E566" s="498"/>
      <c r="F566" s="125"/>
      <c r="G566" s="125"/>
      <c r="H566" s="241"/>
      <c r="I566" s="494"/>
    </row>
    <row r="567" spans="1:9" s="13" customFormat="1" ht="12.75">
      <c r="A567" s="607" t="s">
        <v>372</v>
      </c>
      <c r="B567" s="125">
        <v>0</v>
      </c>
      <c r="C567" s="125">
        <v>0</v>
      </c>
      <c r="D567" s="125">
        <v>0</v>
      </c>
      <c r="E567" s="594">
        <v>0</v>
      </c>
      <c r="F567" s="125">
        <v>0</v>
      </c>
      <c r="G567" s="125">
        <v>0</v>
      </c>
      <c r="H567" s="125">
        <v>0</v>
      </c>
      <c r="I567" s="488">
        <v>0</v>
      </c>
    </row>
    <row r="568" spans="1:9" s="13" customFormat="1" ht="13.5" thickBot="1">
      <c r="A568" s="632" t="s">
        <v>373</v>
      </c>
      <c r="B568" s="124">
        <v>0</v>
      </c>
      <c r="C568" s="124">
        <v>0</v>
      </c>
      <c r="D568" s="124">
        <v>0</v>
      </c>
      <c r="E568" s="599">
        <v>0</v>
      </c>
      <c r="F568" s="124">
        <v>0</v>
      </c>
      <c r="G568" s="124">
        <v>0</v>
      </c>
      <c r="H568" s="124">
        <v>0</v>
      </c>
      <c r="I568" s="516">
        <v>0</v>
      </c>
    </row>
    <row r="569" spans="1:9" s="13" customFormat="1" ht="13.5" thickBot="1">
      <c r="A569" s="609" t="s">
        <v>269</v>
      </c>
      <c r="B569" s="445">
        <f>SUM(B567:B568)</f>
        <v>0</v>
      </c>
      <c r="C569" s="445">
        <f>C568+C567</f>
        <v>0</v>
      </c>
      <c r="D569" s="445">
        <f>D568+D567</f>
        <v>0</v>
      </c>
      <c r="E569" s="506">
        <v>0</v>
      </c>
      <c r="F569" s="128">
        <f>SUM(F567:F568)</f>
        <v>0</v>
      </c>
      <c r="G569" s="505">
        <f>G568+G567</f>
        <v>0</v>
      </c>
      <c r="H569" s="505">
        <f>H568+H567</f>
        <v>0</v>
      </c>
      <c r="I569" s="506">
        <v>0</v>
      </c>
    </row>
    <row r="570" spans="1:9" s="13" customFormat="1" ht="13.5" thickBot="1">
      <c r="A570" s="590"/>
      <c r="B570" s="455"/>
      <c r="C570" s="514"/>
      <c r="D570" s="124"/>
      <c r="E570" s="690"/>
      <c r="F570" s="124"/>
      <c r="G570" s="621"/>
      <c r="H570" s="621"/>
      <c r="I570" s="489"/>
    </row>
    <row r="571" spans="1:9" s="13" customFormat="1" ht="27.75" customHeight="1" thickBot="1">
      <c r="A571" s="713" t="s">
        <v>404</v>
      </c>
      <c r="B571" s="187">
        <f>B569+B564+B559+B554+B549+B542</f>
        <v>100</v>
      </c>
      <c r="C571" s="610">
        <f>C569+C564+C559+C554+C549+C542</f>
        <v>15480</v>
      </c>
      <c r="D571" s="187">
        <f>D569+D564+D559+D554+D549+D542</f>
        <v>15480</v>
      </c>
      <c r="E571" s="506">
        <f>D571/C571</f>
        <v>1</v>
      </c>
      <c r="F571" s="187">
        <f>F569+F564+F559+F554+F549+F542</f>
        <v>140032</v>
      </c>
      <c r="G571" s="624">
        <f>G569+G564+G559+G554+G549+G542</f>
        <v>63897</v>
      </c>
      <c r="H571" s="624">
        <f>H569+H564+H559+H554+H549+H542</f>
        <v>62517</v>
      </c>
      <c r="I571" s="640">
        <f>H571/G571</f>
        <v>0.9784027419127659</v>
      </c>
    </row>
    <row r="572" spans="1:9" s="13" customFormat="1" ht="12.75">
      <c r="A572" s="714"/>
      <c r="B572" s="644"/>
      <c r="C572" s="679"/>
      <c r="D572" s="124"/>
      <c r="E572" s="690"/>
      <c r="F572" s="124"/>
      <c r="G572" s="611"/>
      <c r="H572" s="514"/>
      <c r="I572" s="489"/>
    </row>
    <row r="573" spans="1:9" s="13" customFormat="1" ht="12.75">
      <c r="A573" s="657" t="s">
        <v>412</v>
      </c>
      <c r="B573" s="659"/>
      <c r="C573" s="660"/>
      <c r="D573" s="125"/>
      <c r="E573" s="498"/>
      <c r="F573" s="125"/>
      <c r="G573" s="659"/>
      <c r="H573" s="241"/>
      <c r="I573" s="494"/>
    </row>
    <row r="574" spans="1:9" s="13" customFormat="1" ht="12.75">
      <c r="A574" s="715" t="s">
        <v>270</v>
      </c>
      <c r="B574" s="125">
        <v>0</v>
      </c>
      <c r="C574" s="125">
        <v>0</v>
      </c>
      <c r="D574" s="125">
        <v>0</v>
      </c>
      <c r="E574" s="594">
        <v>0</v>
      </c>
      <c r="F574" s="125">
        <v>0</v>
      </c>
      <c r="G574" s="125">
        <v>0</v>
      </c>
      <c r="H574" s="125">
        <v>0</v>
      </c>
      <c r="I574" s="488">
        <v>0</v>
      </c>
    </row>
    <row r="575" spans="1:9" s="13" customFormat="1" ht="13.5" customHeight="1" thickBot="1">
      <c r="A575" s="598" t="s">
        <v>272</v>
      </c>
      <c r="B575" s="124">
        <v>0</v>
      </c>
      <c r="C575" s="124">
        <v>0</v>
      </c>
      <c r="D575" s="124">
        <v>0</v>
      </c>
      <c r="E575" s="599">
        <v>0</v>
      </c>
      <c r="F575" s="124">
        <v>0</v>
      </c>
      <c r="G575" s="124">
        <v>0</v>
      </c>
      <c r="H575" s="124">
        <v>0</v>
      </c>
      <c r="I575" s="516">
        <v>0</v>
      </c>
    </row>
    <row r="576" spans="1:9" s="13" customFormat="1" ht="13.5" thickBot="1">
      <c r="A576" s="710" t="s">
        <v>271</v>
      </c>
      <c r="B576" s="445">
        <f>SUM(B574:B575)</f>
        <v>0</v>
      </c>
      <c r="C576" s="445">
        <f>C574+C575</f>
        <v>0</v>
      </c>
      <c r="D576" s="445">
        <f>D574+D575</f>
        <v>0</v>
      </c>
      <c r="E576" s="506">
        <v>0</v>
      </c>
      <c r="F576" s="445">
        <f>SUM(F574:F575)</f>
        <v>0</v>
      </c>
      <c r="G576" s="445">
        <f>G574+G575</f>
        <v>0</v>
      </c>
      <c r="H576" s="445">
        <f>H574+H575</f>
        <v>0</v>
      </c>
      <c r="I576" s="640">
        <v>0</v>
      </c>
    </row>
    <row r="577" spans="1:9" s="13" customFormat="1" ht="13.5" thickBot="1">
      <c r="A577" s="609"/>
      <c r="B577" s="124"/>
      <c r="C577" s="514"/>
      <c r="D577" s="124"/>
      <c r="E577" s="690"/>
      <c r="F577" s="124"/>
      <c r="G577" s="621"/>
      <c r="H577" s="621"/>
      <c r="I577" s="489"/>
    </row>
    <row r="578" spans="1:9" s="13" customFormat="1" ht="21.75" customHeight="1" thickBot="1">
      <c r="A578" s="716" t="s">
        <v>401</v>
      </c>
      <c r="B578" s="187">
        <f>B571+B576</f>
        <v>100</v>
      </c>
      <c r="C578" s="187">
        <f>C571+C576</f>
        <v>15480</v>
      </c>
      <c r="D578" s="187">
        <f>D571+D576</f>
        <v>15480</v>
      </c>
      <c r="E578" s="506">
        <f>D578/C578</f>
        <v>1</v>
      </c>
      <c r="F578" s="187">
        <f>F571+F576</f>
        <v>140032</v>
      </c>
      <c r="G578" s="187">
        <f>G571+G576</f>
        <v>63897</v>
      </c>
      <c r="H578" s="610">
        <f>H571+H576</f>
        <v>62517</v>
      </c>
      <c r="I578" s="640">
        <f>H578/G578</f>
        <v>0.9784027419127659</v>
      </c>
    </row>
    <row r="579" spans="1:9" s="13" customFormat="1" ht="15">
      <c r="A579" s="616"/>
      <c r="B579" s="616"/>
      <c r="C579" s="616"/>
      <c r="D579" s="616"/>
      <c r="E579" s="616"/>
      <c r="F579" s="617"/>
      <c r="G579" s="2065" t="s">
        <v>708</v>
      </c>
      <c r="H579" s="2065"/>
      <c r="I579" s="617"/>
    </row>
    <row r="580" spans="1:9" s="13" customFormat="1" ht="12.75">
      <c r="A580" s="2069">
        <v>12</v>
      </c>
      <c r="B580" s="2069"/>
      <c r="C580" s="2069"/>
      <c r="D580" s="2069"/>
      <c r="E580" s="2069"/>
      <c r="F580" s="2076"/>
      <c r="G580" s="2076"/>
      <c r="H580" s="2076"/>
      <c r="I580" s="2076"/>
    </row>
    <row r="581" spans="1:9" s="13" customFormat="1" ht="15.75">
      <c r="A581" s="2096" t="s">
        <v>1389</v>
      </c>
      <c r="B581" s="2096"/>
      <c r="C581" s="2096"/>
      <c r="D581" s="2096"/>
      <c r="E581" s="2096"/>
      <c r="F581" s="2065"/>
      <c r="G581" s="2065"/>
      <c r="H581" s="2065"/>
      <c r="I581" s="2065"/>
    </row>
    <row r="582" spans="1:9" s="13" customFormat="1" ht="15.75">
      <c r="A582" s="2064" t="s">
        <v>369</v>
      </c>
      <c r="B582" s="2064"/>
      <c r="C582" s="2064"/>
      <c r="D582" s="2064"/>
      <c r="E582" s="2064"/>
      <c r="F582" s="2065"/>
      <c r="G582" s="2065"/>
      <c r="H582" s="2065"/>
      <c r="I582" s="2065"/>
    </row>
    <row r="583" spans="1:9" s="13" customFormat="1" ht="16.5" thickBot="1">
      <c r="A583" s="635"/>
      <c r="B583" s="635"/>
      <c r="C583" s="635"/>
      <c r="D583" s="635"/>
      <c r="E583" s="635"/>
      <c r="F583" s="617"/>
      <c r="G583" s="2099" t="s">
        <v>344</v>
      </c>
      <c r="H583" s="2099"/>
      <c r="I583" s="575"/>
    </row>
    <row r="584" spans="1:9" s="13" customFormat="1" ht="13.5" thickBot="1">
      <c r="A584" s="2100" t="s">
        <v>405</v>
      </c>
      <c r="B584" s="2084" t="s">
        <v>1489</v>
      </c>
      <c r="C584" s="2111"/>
      <c r="D584" s="2111"/>
      <c r="E584" s="2112"/>
      <c r="F584" s="2084" t="s">
        <v>956</v>
      </c>
      <c r="G584" s="2067"/>
      <c r="H584" s="2067"/>
      <c r="I584" s="2068"/>
    </row>
    <row r="585" spans="1:9" s="13" customFormat="1" ht="31.5" customHeight="1" thickBot="1">
      <c r="A585" s="2101"/>
      <c r="B585" s="577" t="s">
        <v>228</v>
      </c>
      <c r="C585" s="577" t="s">
        <v>229</v>
      </c>
      <c r="D585" s="578" t="s">
        <v>233</v>
      </c>
      <c r="E585" s="649" t="s">
        <v>261</v>
      </c>
      <c r="F585" s="578" t="s">
        <v>228</v>
      </c>
      <c r="G585" s="577" t="s">
        <v>229</v>
      </c>
      <c r="H585" s="578" t="s">
        <v>233</v>
      </c>
      <c r="I585" s="579" t="s">
        <v>199</v>
      </c>
    </row>
    <row r="586" spans="1:9" s="13" customFormat="1" ht="12.75">
      <c r="A586" s="580" t="s">
        <v>316</v>
      </c>
      <c r="B586" s="126"/>
      <c r="C586" s="587"/>
      <c r="D586" s="636"/>
      <c r="E586" s="730"/>
      <c r="F586" s="486"/>
      <c r="G586" s="585"/>
      <c r="H586" s="581"/>
      <c r="I586" s="636"/>
    </row>
    <row r="587" spans="1:9" s="13" customFormat="1" ht="12.75">
      <c r="A587" s="584" t="s">
        <v>317</v>
      </c>
      <c r="B587" s="125">
        <v>0</v>
      </c>
      <c r="C587" s="241">
        <v>0</v>
      </c>
      <c r="D587" s="125">
        <v>0</v>
      </c>
      <c r="E587" s="498">
        <v>0</v>
      </c>
      <c r="F587" s="125">
        <v>150</v>
      </c>
      <c r="G587" s="493">
        <v>270</v>
      </c>
      <c r="H587" s="493">
        <v>270</v>
      </c>
      <c r="I587" s="672">
        <f>H587/G587</f>
        <v>1</v>
      </c>
    </row>
    <row r="588" spans="1:9" s="13" customFormat="1" ht="12.75">
      <c r="A588" s="707" t="s">
        <v>318</v>
      </c>
      <c r="B588" s="125">
        <v>0</v>
      </c>
      <c r="C588" s="241">
        <v>0</v>
      </c>
      <c r="D588" s="125">
        <v>0</v>
      </c>
      <c r="E588" s="498">
        <v>0</v>
      </c>
      <c r="F588" s="124">
        <v>71</v>
      </c>
      <c r="G588" s="493">
        <v>134</v>
      </c>
      <c r="H588" s="493">
        <v>134</v>
      </c>
      <c r="I588" s="672">
        <f>H588/G588</f>
        <v>1</v>
      </c>
    </row>
    <row r="589" spans="1:9" s="13" customFormat="1" ht="12.75">
      <c r="A589" s="584" t="s">
        <v>319</v>
      </c>
      <c r="B589" s="127">
        <v>0</v>
      </c>
      <c r="C589" s="241">
        <v>0</v>
      </c>
      <c r="D589" s="125">
        <v>0</v>
      </c>
      <c r="E589" s="498">
        <v>0</v>
      </c>
      <c r="F589" s="125">
        <v>10779</v>
      </c>
      <c r="G589" s="493">
        <v>13084</v>
      </c>
      <c r="H589" s="493">
        <v>8706</v>
      </c>
      <c r="I589" s="672">
        <f>H589/G589</f>
        <v>0.6653928462243962</v>
      </c>
    </row>
    <row r="590" spans="1:9" s="13" customFormat="1" ht="12.75">
      <c r="A590" s="585" t="s">
        <v>952</v>
      </c>
      <c r="B590" s="125">
        <v>0</v>
      </c>
      <c r="C590" s="241">
        <v>0</v>
      </c>
      <c r="D590" s="125">
        <v>0</v>
      </c>
      <c r="E590" s="498">
        <v>0</v>
      </c>
      <c r="F590" s="125">
        <v>0</v>
      </c>
      <c r="G590" s="493">
        <v>0</v>
      </c>
      <c r="H590" s="493">
        <v>0</v>
      </c>
      <c r="I590" s="672">
        <v>0</v>
      </c>
    </row>
    <row r="591" spans="1:9" s="13" customFormat="1" ht="12.75">
      <c r="A591" s="707" t="s">
        <v>320</v>
      </c>
      <c r="B591" s="127">
        <v>0</v>
      </c>
      <c r="C591" s="127">
        <v>0</v>
      </c>
      <c r="D591" s="127">
        <v>0</v>
      </c>
      <c r="E591" s="492">
        <v>0</v>
      </c>
      <c r="F591" s="124">
        <v>0</v>
      </c>
      <c r="G591" s="127">
        <v>0</v>
      </c>
      <c r="H591" s="127">
        <v>0</v>
      </c>
      <c r="I591" s="488">
        <v>0</v>
      </c>
    </row>
    <row r="592" spans="1:9" s="13" customFormat="1" ht="12.75">
      <c r="A592" s="708" t="s">
        <v>321</v>
      </c>
      <c r="B592" s="127">
        <v>0</v>
      </c>
      <c r="C592" s="124">
        <v>0</v>
      </c>
      <c r="D592" s="124">
        <v>0</v>
      </c>
      <c r="E592" s="650">
        <v>0</v>
      </c>
      <c r="F592" s="241">
        <v>0</v>
      </c>
      <c r="G592" s="124">
        <v>0</v>
      </c>
      <c r="H592" s="124">
        <v>0</v>
      </c>
      <c r="I592" s="516">
        <v>0</v>
      </c>
    </row>
    <row r="593" spans="1:9" s="13" customFormat="1" ht="13.5" thickBot="1">
      <c r="A593" s="717" t="s">
        <v>957</v>
      </c>
      <c r="B593" s="125">
        <v>0</v>
      </c>
      <c r="C593" s="490">
        <v>0</v>
      </c>
      <c r="D593" s="447">
        <v>0</v>
      </c>
      <c r="E593" s="650">
        <v>0</v>
      </c>
      <c r="F593" s="490">
        <v>0</v>
      </c>
      <c r="G593" s="496">
        <v>0</v>
      </c>
      <c r="H593" s="496">
        <v>0</v>
      </c>
      <c r="I593" s="516">
        <v>0</v>
      </c>
    </row>
    <row r="594" spans="1:9" s="13" customFormat="1" ht="13.5" thickBot="1">
      <c r="A594" s="710" t="s">
        <v>370</v>
      </c>
      <c r="B594" s="445">
        <f>B587+B588+B589+B591+B394+B591+B592</f>
        <v>0</v>
      </c>
      <c r="C594" s="588">
        <f>C587+C588+C589+C592+C591</f>
        <v>0</v>
      </c>
      <c r="D594" s="445">
        <f>D587+D588+D589+D592+D591</f>
        <v>0</v>
      </c>
      <c r="E594" s="701">
        <v>0</v>
      </c>
      <c r="F594" s="588">
        <f>F587+F588+F589+F591+G393+F591+F592</f>
        <v>11000</v>
      </c>
      <c r="G594" s="445">
        <f>G587+G588+G589+G592+G591</f>
        <v>13488</v>
      </c>
      <c r="H594" s="505">
        <f>H587+H588+H589+H592+H591</f>
        <v>9110</v>
      </c>
      <c r="I594" s="640">
        <f>H594/G594</f>
        <v>0.6754151838671412</v>
      </c>
    </row>
    <row r="595" spans="1:9" s="13" customFormat="1" ht="13.5" customHeight="1">
      <c r="A595" s="591"/>
      <c r="B595" s="455"/>
      <c r="C595" s="654"/>
      <c r="D595" s="592"/>
      <c r="E595" s="690"/>
      <c r="F595" s="455"/>
      <c r="G595" s="593"/>
      <c r="H595" s="457"/>
      <c r="I595" s="489"/>
    </row>
    <row r="596" spans="1:9" s="13" customFormat="1" ht="12.75">
      <c r="A596" s="719" t="s">
        <v>324</v>
      </c>
      <c r="B596" s="125"/>
      <c r="C596" s="638"/>
      <c r="D596" s="125"/>
      <c r="E596" s="498"/>
      <c r="F596" s="125"/>
      <c r="G596" s="125"/>
      <c r="H596" s="241"/>
      <c r="I596" s="494"/>
    </row>
    <row r="597" spans="1:9" s="13" customFormat="1" ht="12.75">
      <c r="A597" s="584" t="s">
        <v>325</v>
      </c>
      <c r="B597" s="125">
        <v>0</v>
      </c>
      <c r="C597" s="642">
        <f>'4.sz. melléklet'!C122</f>
        <v>7850</v>
      </c>
      <c r="D597" s="642">
        <f>'4.sz. melléklet'!D122</f>
        <v>7850</v>
      </c>
      <c r="E597" s="498">
        <f>D597/C597</f>
        <v>1</v>
      </c>
      <c r="F597" s="125">
        <v>0</v>
      </c>
      <c r="G597" s="125">
        <v>0</v>
      </c>
      <c r="H597" s="125">
        <v>0</v>
      </c>
      <c r="I597" s="494">
        <v>0</v>
      </c>
    </row>
    <row r="598" spans="1:9" s="13" customFormat="1" ht="11.25" customHeight="1">
      <c r="A598" s="712" t="s">
        <v>326</v>
      </c>
      <c r="B598" s="125">
        <v>0</v>
      </c>
      <c r="C598" s="125">
        <v>0</v>
      </c>
      <c r="D598" s="125">
        <v>0</v>
      </c>
      <c r="E598" s="498">
        <v>0</v>
      </c>
      <c r="F598" s="125">
        <v>0</v>
      </c>
      <c r="G598" s="125">
        <v>0</v>
      </c>
      <c r="H598" s="125">
        <v>0</v>
      </c>
      <c r="I598" s="494">
        <v>0</v>
      </c>
    </row>
    <row r="599" spans="1:9" s="13" customFormat="1" ht="12" customHeight="1">
      <c r="A599" s="584" t="s">
        <v>327</v>
      </c>
      <c r="B599" s="125">
        <v>0</v>
      </c>
      <c r="C599" s="125">
        <v>0</v>
      </c>
      <c r="D599" s="125">
        <v>0</v>
      </c>
      <c r="E599" s="498">
        <v>0</v>
      </c>
      <c r="F599" s="125">
        <v>0</v>
      </c>
      <c r="G599" s="125">
        <v>0</v>
      </c>
      <c r="H599" s="125">
        <v>0</v>
      </c>
      <c r="I599" s="494">
        <v>0</v>
      </c>
    </row>
    <row r="600" spans="1:9" s="13" customFormat="1" ht="12" customHeight="1" thickBot="1">
      <c r="A600" s="595" t="s">
        <v>942</v>
      </c>
      <c r="B600" s="127"/>
      <c r="C600" s="124"/>
      <c r="D600" s="124"/>
      <c r="E600" s="690"/>
      <c r="F600" s="124"/>
      <c r="G600" s="124"/>
      <c r="H600" s="124"/>
      <c r="I600" s="489"/>
    </row>
    <row r="601" spans="1:9" s="13" customFormat="1" ht="13.5" thickBot="1">
      <c r="A601" s="710" t="s">
        <v>350</v>
      </c>
      <c r="B601" s="445">
        <f>B597+B598+B599+B600</f>
        <v>0</v>
      </c>
      <c r="C601" s="588">
        <f>C597+C598+C599+C600</f>
        <v>7850</v>
      </c>
      <c r="D601" s="445">
        <f>D597+D598+D599+D600</f>
        <v>7850</v>
      </c>
      <c r="E601" s="701">
        <f>D601/C601</f>
        <v>1</v>
      </c>
      <c r="F601" s="445">
        <f>F597+F598+F599+F600</f>
        <v>0</v>
      </c>
      <c r="G601" s="505">
        <f>G597+G598+G599+G600</f>
        <v>0</v>
      </c>
      <c r="H601" s="505">
        <f>H597+H598+H599+H600</f>
        <v>0</v>
      </c>
      <c r="I601" s="506">
        <v>0</v>
      </c>
    </row>
    <row r="602" spans="1:9" s="13" customFormat="1" ht="7.5" customHeight="1">
      <c r="A602" s="590"/>
      <c r="B602" s="124"/>
      <c r="C602" s="641"/>
      <c r="D602" s="124"/>
      <c r="E602" s="690"/>
      <c r="F602" s="124"/>
      <c r="G602" s="455"/>
      <c r="H602" s="514"/>
      <c r="I602" s="489"/>
    </row>
    <row r="603" spans="1:9" s="13" customFormat="1" ht="12.75">
      <c r="A603" s="719" t="s">
        <v>329</v>
      </c>
      <c r="B603" s="125"/>
      <c r="C603" s="638"/>
      <c r="D603" s="125"/>
      <c r="E603" s="498"/>
      <c r="F603" s="125"/>
      <c r="G603" s="125"/>
      <c r="H603" s="241"/>
      <c r="I603" s="494"/>
    </row>
    <row r="604" spans="1:9" s="13" customFormat="1" ht="12.75">
      <c r="A604" s="596" t="s">
        <v>330</v>
      </c>
      <c r="B604" s="125">
        <v>0</v>
      </c>
      <c r="C604" s="125">
        <v>0</v>
      </c>
      <c r="D604" s="125">
        <v>0</v>
      </c>
      <c r="E604" s="594">
        <v>0</v>
      </c>
      <c r="F604" s="125">
        <v>0</v>
      </c>
      <c r="G604" s="125">
        <v>0</v>
      </c>
      <c r="H604" s="125">
        <v>0</v>
      </c>
      <c r="I604" s="488">
        <v>0</v>
      </c>
    </row>
    <row r="605" spans="1:9" s="13" customFormat="1" ht="13.5" thickBot="1">
      <c r="A605" s="597" t="s">
        <v>331</v>
      </c>
      <c r="B605" s="124">
        <v>0</v>
      </c>
      <c r="C605" s="124">
        <v>0</v>
      </c>
      <c r="D605" s="124">
        <v>0</v>
      </c>
      <c r="E605" s="599">
        <v>0</v>
      </c>
      <c r="F605" s="124">
        <v>0</v>
      </c>
      <c r="G605" s="124">
        <v>0</v>
      </c>
      <c r="H605" s="124">
        <v>0</v>
      </c>
      <c r="I605" s="516">
        <v>0</v>
      </c>
    </row>
    <row r="606" spans="1:9" s="13" customFormat="1" ht="13.5" thickBot="1">
      <c r="A606" s="600" t="s">
        <v>266</v>
      </c>
      <c r="B606" s="445">
        <f>B604+B605</f>
        <v>0</v>
      </c>
      <c r="C606" s="588">
        <f>C604+C605</f>
        <v>0</v>
      </c>
      <c r="D606" s="445">
        <f>D604+D605</f>
        <v>0</v>
      </c>
      <c r="E606" s="701">
        <v>0</v>
      </c>
      <c r="F606" s="505">
        <f>F604+F605</f>
        <v>0</v>
      </c>
      <c r="G606" s="505">
        <f>G604+G605</f>
        <v>0</v>
      </c>
      <c r="H606" s="505">
        <f>H604+H605</f>
        <v>0</v>
      </c>
      <c r="I606" s="506">
        <v>0</v>
      </c>
    </row>
    <row r="607" spans="1:9" s="13" customFormat="1" ht="12" customHeight="1">
      <c r="A607" s="590"/>
      <c r="B607" s="124"/>
      <c r="C607" s="641"/>
      <c r="D607" s="124"/>
      <c r="E607" s="690"/>
      <c r="F607" s="124"/>
      <c r="G607" s="455"/>
      <c r="H607" s="514"/>
      <c r="I607" s="489"/>
    </row>
    <row r="608" spans="1:9" s="13" customFormat="1" ht="12" customHeight="1">
      <c r="A608" s="655" t="s">
        <v>353</v>
      </c>
      <c r="B608" s="125"/>
      <c r="C608" s="638"/>
      <c r="D608" s="125"/>
      <c r="E608" s="498"/>
      <c r="F608" s="125"/>
      <c r="G608" s="125"/>
      <c r="H608" s="241"/>
      <c r="I608" s="494"/>
    </row>
    <row r="609" spans="1:9" s="13" customFormat="1" ht="12.75">
      <c r="A609" s="602" t="s">
        <v>330</v>
      </c>
      <c r="B609" s="125">
        <f>'1.e-f.sz.melléklet'!B81</f>
        <v>3977</v>
      </c>
      <c r="C609" s="125">
        <f>'1.e-f.sz.melléklet'!C81</f>
        <v>3977</v>
      </c>
      <c r="D609" s="125">
        <f>'1.e-f.sz.melléklet'!D81</f>
        <v>0</v>
      </c>
      <c r="E609" s="498">
        <v>0</v>
      </c>
      <c r="F609" s="125">
        <v>0</v>
      </c>
      <c r="G609" s="125">
        <v>0</v>
      </c>
      <c r="H609" s="125">
        <v>0</v>
      </c>
      <c r="I609" s="494">
        <v>0</v>
      </c>
    </row>
    <row r="610" spans="1:9" s="13" customFormat="1" ht="13.5" thickBot="1">
      <c r="A610" s="597" t="s">
        <v>331</v>
      </c>
      <c r="B610" s="124">
        <v>0</v>
      </c>
      <c r="C610" s="447">
        <v>0</v>
      </c>
      <c r="D610" s="447">
        <v>0</v>
      </c>
      <c r="E610" s="650">
        <v>0</v>
      </c>
      <c r="F610" s="124">
        <v>0</v>
      </c>
      <c r="G610" s="124">
        <v>0</v>
      </c>
      <c r="H610" s="124">
        <v>0</v>
      </c>
      <c r="I610" s="516">
        <v>0</v>
      </c>
    </row>
    <row r="611" spans="1:9" s="13" customFormat="1" ht="13.5" thickBot="1">
      <c r="A611" s="600" t="s">
        <v>267</v>
      </c>
      <c r="B611" s="445">
        <f>B609+B610</f>
        <v>3977</v>
      </c>
      <c r="C611" s="588">
        <f>C609+C610</f>
        <v>3977</v>
      </c>
      <c r="D611" s="445">
        <f>D609+D610</f>
        <v>0</v>
      </c>
      <c r="E611" s="701">
        <v>0</v>
      </c>
      <c r="F611" s="445">
        <f>F609+F610</f>
        <v>0</v>
      </c>
      <c r="G611" s="445">
        <f>G609+G610</f>
        <v>0</v>
      </c>
      <c r="H611" s="505">
        <f>H609+H610</f>
        <v>0</v>
      </c>
      <c r="I611" s="506">
        <v>0</v>
      </c>
    </row>
    <row r="612" spans="1:9" s="13" customFormat="1" ht="12.75" customHeight="1">
      <c r="A612" s="591"/>
      <c r="B612" s="592"/>
      <c r="C612" s="641"/>
      <c r="D612" s="124"/>
      <c r="E612" s="690"/>
      <c r="F612" s="592"/>
      <c r="G612" s="455"/>
      <c r="H612" s="514"/>
      <c r="I612" s="489"/>
    </row>
    <row r="613" spans="1:9" s="13" customFormat="1" ht="12.75">
      <c r="A613" s="719" t="s">
        <v>332</v>
      </c>
      <c r="B613" s="125"/>
      <c r="C613" s="638"/>
      <c r="D613" s="125"/>
      <c r="E613" s="498"/>
      <c r="F613" s="125"/>
      <c r="G613" s="125"/>
      <c r="H613" s="241"/>
      <c r="I613" s="494"/>
    </row>
    <row r="614" spans="1:9" s="13" customFormat="1" ht="12.75">
      <c r="A614" s="603" t="s">
        <v>355</v>
      </c>
      <c r="B614" s="125">
        <v>0</v>
      </c>
      <c r="C614" s="642">
        <v>0</v>
      </c>
      <c r="D614" s="127">
        <v>0</v>
      </c>
      <c r="E614" s="498">
        <v>0</v>
      </c>
      <c r="F614" s="125">
        <v>0</v>
      </c>
      <c r="G614" s="125">
        <v>0</v>
      </c>
      <c r="H614" s="125">
        <v>0</v>
      </c>
      <c r="I614" s="494">
        <v>0</v>
      </c>
    </row>
    <row r="615" spans="1:9" s="13" customFormat="1" ht="13.5" thickBot="1">
      <c r="A615" s="604" t="s">
        <v>371</v>
      </c>
      <c r="B615" s="124">
        <v>0</v>
      </c>
      <c r="C615" s="447">
        <v>0</v>
      </c>
      <c r="D615" s="450">
        <v>0</v>
      </c>
      <c r="E615" s="650">
        <v>0</v>
      </c>
      <c r="F615" s="124">
        <v>0</v>
      </c>
      <c r="G615" s="124">
        <v>0</v>
      </c>
      <c r="H615" s="124">
        <v>0</v>
      </c>
      <c r="I615" s="516">
        <v>0</v>
      </c>
    </row>
    <row r="616" spans="1:9" s="13" customFormat="1" ht="13.5" thickBot="1">
      <c r="A616" s="600" t="s">
        <v>268</v>
      </c>
      <c r="B616" s="445">
        <f>B614+B615</f>
        <v>0</v>
      </c>
      <c r="C616" s="588">
        <f>C615+C614</f>
        <v>0</v>
      </c>
      <c r="D616" s="445"/>
      <c r="E616" s="701">
        <v>0</v>
      </c>
      <c r="F616" s="445">
        <f>F614+F615</f>
        <v>0</v>
      </c>
      <c r="G616" s="445">
        <f>G614+G615</f>
        <v>0</v>
      </c>
      <c r="H616" s="445">
        <f>H614+H615</f>
        <v>0</v>
      </c>
      <c r="I616" s="506">
        <v>0</v>
      </c>
    </row>
    <row r="617" spans="1:9" s="13" customFormat="1" ht="14.25" customHeight="1">
      <c r="A617" s="591"/>
      <c r="B617" s="592"/>
      <c r="C617" s="641"/>
      <c r="D617" s="124"/>
      <c r="E617" s="690"/>
      <c r="F617" s="592"/>
      <c r="G617" s="455"/>
      <c r="H617" s="514"/>
      <c r="I617" s="489"/>
    </row>
    <row r="618" spans="1:9" s="13" customFormat="1" ht="12.75">
      <c r="A618" s="656" t="s">
        <v>336</v>
      </c>
      <c r="B618" s="125"/>
      <c r="C618" s="638"/>
      <c r="D618" s="125"/>
      <c r="E618" s="498"/>
      <c r="F618" s="125"/>
      <c r="G618" s="125"/>
      <c r="H618" s="241"/>
      <c r="I618" s="494"/>
    </row>
    <row r="619" spans="1:9" s="13" customFormat="1" ht="12.75">
      <c r="A619" s="607" t="s">
        <v>372</v>
      </c>
      <c r="B619" s="125">
        <v>0</v>
      </c>
      <c r="C619" s="125">
        <v>0</v>
      </c>
      <c r="D619" s="125">
        <v>0</v>
      </c>
      <c r="E619" s="594">
        <v>0</v>
      </c>
      <c r="F619" s="125">
        <v>0</v>
      </c>
      <c r="G619" s="125">
        <v>0</v>
      </c>
      <c r="H619" s="125">
        <v>0</v>
      </c>
      <c r="I619" s="488">
        <v>0</v>
      </c>
    </row>
    <row r="620" spans="1:9" s="13" customFormat="1" ht="13.5" thickBot="1">
      <c r="A620" s="632" t="s">
        <v>373</v>
      </c>
      <c r="B620" s="124">
        <v>0</v>
      </c>
      <c r="C620" s="124">
        <v>0</v>
      </c>
      <c r="D620" s="124">
        <v>0</v>
      </c>
      <c r="E620" s="599">
        <v>0</v>
      </c>
      <c r="F620" s="124">
        <v>0</v>
      </c>
      <c r="G620" s="124">
        <v>0</v>
      </c>
      <c r="H620" s="124">
        <v>0</v>
      </c>
      <c r="I620" s="516">
        <v>0</v>
      </c>
    </row>
    <row r="621" spans="1:9" s="13" customFormat="1" ht="13.5" thickBot="1">
      <c r="A621" s="609" t="s">
        <v>269</v>
      </c>
      <c r="B621" s="445">
        <f>B620+B619</f>
        <v>0</v>
      </c>
      <c r="C621" s="588">
        <f>C620+C619</f>
        <v>0</v>
      </c>
      <c r="D621" s="445">
        <f>D620+D619</f>
        <v>0</v>
      </c>
      <c r="E621" s="701">
        <v>0</v>
      </c>
      <c r="F621" s="505">
        <f>F620+F619</f>
        <v>0</v>
      </c>
      <c r="G621" s="505">
        <f>G620+G619</f>
        <v>0</v>
      </c>
      <c r="H621" s="505">
        <f>H620+H619</f>
        <v>0</v>
      </c>
      <c r="I621" s="506">
        <v>0</v>
      </c>
    </row>
    <row r="622" spans="1:9" s="13" customFormat="1" ht="9.75" customHeight="1" thickBot="1">
      <c r="A622" s="590"/>
      <c r="B622" s="455"/>
      <c r="C622" s="514"/>
      <c r="D622" s="124"/>
      <c r="E622" s="690"/>
      <c r="F622" s="124"/>
      <c r="G622" s="621"/>
      <c r="H622" s="621"/>
      <c r="I622" s="489"/>
    </row>
    <row r="623" spans="1:9" s="13" customFormat="1" ht="27.75" customHeight="1" thickBot="1">
      <c r="A623" s="713" t="s">
        <v>404</v>
      </c>
      <c r="B623" s="187">
        <f>B621+B616+B611+B606+B601+B594</f>
        <v>3977</v>
      </c>
      <c r="C623" s="610">
        <f>C621+C616+C611+C606+C601+C594</f>
        <v>11827</v>
      </c>
      <c r="D623" s="187">
        <f>D621+D616+D611+D606+D601+D594</f>
        <v>7850</v>
      </c>
      <c r="E623" s="701">
        <f>D623/C623</f>
        <v>0.6637355204193793</v>
      </c>
      <c r="F623" s="187">
        <f>F621+F616+F611+F606+F601+F594</f>
        <v>11000</v>
      </c>
      <c r="G623" s="624">
        <f>G621+G616+G611+G606+G601+G594</f>
        <v>13488</v>
      </c>
      <c r="H623" s="624">
        <f>H621+H616+H611+H606+H601+H594</f>
        <v>9110</v>
      </c>
      <c r="I623" s="640">
        <f>H623/G623</f>
        <v>0.6754151838671412</v>
      </c>
    </row>
    <row r="624" spans="1:9" s="13" customFormat="1" ht="15" customHeight="1">
      <c r="A624" s="714"/>
      <c r="B624" s="644"/>
      <c r="C624" s="679"/>
      <c r="D624" s="124"/>
      <c r="E624" s="690"/>
      <c r="F624" s="644"/>
      <c r="G624" s="611"/>
      <c r="H624" s="514"/>
      <c r="I624" s="489"/>
    </row>
    <row r="625" spans="1:9" s="13" customFormat="1" ht="12.75">
      <c r="A625" s="657" t="s">
        <v>412</v>
      </c>
      <c r="B625" s="659"/>
      <c r="C625" s="660"/>
      <c r="D625" s="125"/>
      <c r="E625" s="498"/>
      <c r="F625" s="659"/>
      <c r="G625" s="659"/>
      <c r="H625" s="241"/>
      <c r="I625" s="494"/>
    </row>
    <row r="626" spans="1:9" s="13" customFormat="1" ht="12.75">
      <c r="A626" s="715" t="s">
        <v>270</v>
      </c>
      <c r="B626" s="125">
        <v>0</v>
      </c>
      <c r="C626" s="692">
        <v>0</v>
      </c>
      <c r="D626" s="127">
        <v>0</v>
      </c>
      <c r="E626" s="498">
        <v>0</v>
      </c>
      <c r="F626" s="125">
        <v>0</v>
      </c>
      <c r="G626" s="125">
        <v>0</v>
      </c>
      <c r="H626" s="125">
        <v>0</v>
      </c>
      <c r="I626" s="494">
        <v>0</v>
      </c>
    </row>
    <row r="627" spans="1:9" s="13" customFormat="1" ht="13.5" thickBot="1">
      <c r="A627" s="598" t="s">
        <v>272</v>
      </c>
      <c r="B627" s="124">
        <v>0</v>
      </c>
      <c r="C627" s="693">
        <v>0</v>
      </c>
      <c r="D627" s="447">
        <v>0</v>
      </c>
      <c r="E627" s="738">
        <v>0</v>
      </c>
      <c r="F627" s="124">
        <v>0</v>
      </c>
      <c r="G627" s="124">
        <v>0</v>
      </c>
      <c r="H627" s="124">
        <v>0</v>
      </c>
      <c r="I627" s="516">
        <v>0</v>
      </c>
    </row>
    <row r="628" spans="1:9" s="13" customFormat="1" ht="13.5" thickBot="1">
      <c r="A628" s="710" t="s">
        <v>271</v>
      </c>
      <c r="B628" s="445">
        <f>B626+B627</f>
        <v>0</v>
      </c>
      <c r="C628" s="445">
        <f>C626+C627</f>
        <v>0</v>
      </c>
      <c r="D628" s="445">
        <f>D626+D627</f>
        <v>0</v>
      </c>
      <c r="E628" s="699">
        <v>0</v>
      </c>
      <c r="F628" s="445">
        <f>F626+F627</f>
        <v>0</v>
      </c>
      <c r="G628" s="445">
        <f>G626+G627</f>
        <v>0</v>
      </c>
      <c r="H628" s="445">
        <f>H626+H627</f>
        <v>0</v>
      </c>
      <c r="I628" s="506">
        <v>0</v>
      </c>
    </row>
    <row r="629" spans="1:9" s="13" customFormat="1" ht="9.75" customHeight="1" thickBot="1">
      <c r="A629" s="609"/>
      <c r="B629" s="124"/>
      <c r="C629" s="514"/>
      <c r="D629" s="124"/>
      <c r="E629" s="690"/>
      <c r="F629" s="159"/>
      <c r="G629" s="621"/>
      <c r="H629" s="621"/>
      <c r="I629" s="489"/>
    </row>
    <row r="630" spans="1:9" s="13" customFormat="1" ht="13.5" thickBot="1">
      <c r="A630" s="716" t="s">
        <v>401</v>
      </c>
      <c r="B630" s="187">
        <f>B623+B628</f>
        <v>3977</v>
      </c>
      <c r="C630" s="187">
        <f>C623+C628</f>
        <v>11827</v>
      </c>
      <c r="D630" s="187">
        <f>D623+D628</f>
        <v>7850</v>
      </c>
      <c r="E630" s="701">
        <f>D630/C630</f>
        <v>0.6637355204193793</v>
      </c>
      <c r="F630" s="610">
        <f>F623+F628</f>
        <v>11000</v>
      </c>
      <c r="G630" s="187">
        <f>G623+G628</f>
        <v>13488</v>
      </c>
      <c r="H630" s="187">
        <f>H623+H628</f>
        <v>9110</v>
      </c>
      <c r="I630" s="640">
        <f>H630/G630</f>
        <v>0.6754151838671412</v>
      </c>
    </row>
    <row r="631" spans="1:9" s="13" customFormat="1" ht="15">
      <c r="A631" s="616"/>
      <c r="B631" s="616"/>
      <c r="C631" s="616"/>
      <c r="D631" s="616"/>
      <c r="E631" s="616"/>
      <c r="F631" s="617"/>
      <c r="G631" s="2065" t="s">
        <v>708</v>
      </c>
      <c r="H631" s="2065"/>
      <c r="I631" s="617"/>
    </row>
    <row r="632" spans="1:9" s="13" customFormat="1" ht="12.75">
      <c r="A632" s="2069">
        <v>13</v>
      </c>
      <c r="B632" s="2069"/>
      <c r="C632" s="2069"/>
      <c r="D632" s="2069"/>
      <c r="E632" s="2069"/>
      <c r="F632" s="2076"/>
      <c r="G632" s="2076"/>
      <c r="H632" s="2076"/>
      <c r="I632" s="2076"/>
    </row>
    <row r="633" spans="1:9" s="13" customFormat="1" ht="15.75">
      <c r="A633" s="2096" t="s">
        <v>1389</v>
      </c>
      <c r="B633" s="2096"/>
      <c r="C633" s="2096"/>
      <c r="D633" s="2096"/>
      <c r="E633" s="2096"/>
      <c r="F633" s="2065"/>
      <c r="G633" s="2065"/>
      <c r="H633" s="2065"/>
      <c r="I633" s="2065"/>
    </row>
    <row r="634" spans="1:9" s="13" customFormat="1" ht="15.75">
      <c r="A634" s="2064" t="s">
        <v>369</v>
      </c>
      <c r="B634" s="2064"/>
      <c r="C634" s="2064"/>
      <c r="D634" s="2064"/>
      <c r="E634" s="2064"/>
      <c r="F634" s="2065"/>
      <c r="G634" s="2065"/>
      <c r="H634" s="2065"/>
      <c r="I634" s="2065"/>
    </row>
    <row r="635" spans="1:9" s="13" customFormat="1" ht="16.5" thickBot="1">
      <c r="A635" s="635"/>
      <c r="B635" s="635"/>
      <c r="C635" s="635"/>
      <c r="D635" s="635"/>
      <c r="E635" s="635"/>
      <c r="F635" s="617"/>
      <c r="G635" s="2099" t="s">
        <v>344</v>
      </c>
      <c r="H635" s="2099"/>
      <c r="I635" s="575"/>
    </row>
    <row r="636" spans="1:9" s="13" customFormat="1" ht="13.5" thickBot="1">
      <c r="A636" s="2100" t="s">
        <v>405</v>
      </c>
      <c r="B636" s="2084" t="s">
        <v>283</v>
      </c>
      <c r="C636" s="2111"/>
      <c r="D636" s="2111"/>
      <c r="E636" s="2112"/>
      <c r="F636" s="2084" t="s">
        <v>280</v>
      </c>
      <c r="G636" s="2111"/>
      <c r="H636" s="2111"/>
      <c r="I636" s="2112"/>
    </row>
    <row r="637" spans="1:9" s="13" customFormat="1" ht="21.75" thickBot="1">
      <c r="A637" s="2101"/>
      <c r="B637" s="578" t="s">
        <v>228</v>
      </c>
      <c r="C637" s="649" t="s">
        <v>229</v>
      </c>
      <c r="D637" s="578" t="s">
        <v>233</v>
      </c>
      <c r="E637" s="579" t="s">
        <v>261</v>
      </c>
      <c r="F637" s="577" t="s">
        <v>228</v>
      </c>
      <c r="G637" s="577" t="s">
        <v>229</v>
      </c>
      <c r="H637" s="578" t="s">
        <v>233</v>
      </c>
      <c r="I637" s="579" t="s">
        <v>199</v>
      </c>
    </row>
    <row r="638" spans="1:9" s="13" customFormat="1" ht="12.75">
      <c r="A638" s="580" t="s">
        <v>316</v>
      </c>
      <c r="B638" s="126"/>
      <c r="C638" s="587"/>
      <c r="D638" s="581"/>
      <c r="E638" s="636"/>
      <c r="F638" s="127"/>
      <c r="G638" s="585"/>
      <c r="H638" s="581"/>
      <c r="I638" s="636"/>
    </row>
    <row r="639" spans="1:9" s="13" customFormat="1" ht="12.75">
      <c r="A639" s="584" t="s">
        <v>317</v>
      </c>
      <c r="B639" s="125">
        <v>0</v>
      </c>
      <c r="C639" s="241">
        <v>0</v>
      </c>
      <c r="D639" s="493">
        <v>0</v>
      </c>
      <c r="E639" s="672">
        <v>0</v>
      </c>
      <c r="F639" s="125">
        <v>0</v>
      </c>
      <c r="G639" s="125">
        <v>0</v>
      </c>
      <c r="H639" s="125">
        <v>0</v>
      </c>
      <c r="I639" s="672">
        <v>0</v>
      </c>
    </row>
    <row r="640" spans="1:9" s="13" customFormat="1" ht="12.75">
      <c r="A640" s="707" t="s">
        <v>318</v>
      </c>
      <c r="B640" s="125">
        <v>0</v>
      </c>
      <c r="C640" s="241">
        <v>0</v>
      </c>
      <c r="D640" s="493">
        <v>0</v>
      </c>
      <c r="E640" s="672">
        <v>0</v>
      </c>
      <c r="F640" s="125">
        <v>0</v>
      </c>
      <c r="G640" s="124">
        <v>0</v>
      </c>
      <c r="H640" s="124">
        <v>0</v>
      </c>
      <c r="I640" s="694">
        <v>0</v>
      </c>
    </row>
    <row r="641" spans="1:9" s="13" customFormat="1" ht="12.75">
      <c r="A641" s="584" t="s">
        <v>319</v>
      </c>
      <c r="B641" s="125">
        <v>1740</v>
      </c>
      <c r="C641" s="241">
        <v>1761</v>
      </c>
      <c r="D641" s="493">
        <v>1760</v>
      </c>
      <c r="E641" s="672">
        <f>D641/C641</f>
        <v>0.9994321408290744</v>
      </c>
      <c r="F641" s="125">
        <v>7066</v>
      </c>
      <c r="G641" s="493">
        <v>7066</v>
      </c>
      <c r="H641" s="493">
        <v>5604</v>
      </c>
      <c r="I641" s="672">
        <f>H641/G641</f>
        <v>0.7930936880837814</v>
      </c>
    </row>
    <row r="642" spans="1:9" s="13" customFormat="1" ht="12.75">
      <c r="A642" s="585" t="s">
        <v>952</v>
      </c>
      <c r="B642" s="125">
        <v>0</v>
      </c>
      <c r="C642" s="497">
        <v>0</v>
      </c>
      <c r="D642" s="491">
        <v>0</v>
      </c>
      <c r="E642" s="672">
        <v>0</v>
      </c>
      <c r="F642" s="125">
        <v>-7066</v>
      </c>
      <c r="G642" s="125">
        <v>-7066</v>
      </c>
      <c r="H642" s="125">
        <v>-5604</v>
      </c>
      <c r="I642" s="672">
        <f>H642/G642</f>
        <v>0.7930936880837814</v>
      </c>
    </row>
    <row r="643" spans="1:9" s="13" customFormat="1" ht="12.75">
      <c r="A643" s="707" t="s">
        <v>320</v>
      </c>
      <c r="B643" s="125">
        <v>0</v>
      </c>
      <c r="C643" s="127">
        <v>0</v>
      </c>
      <c r="D643" s="127">
        <v>0</v>
      </c>
      <c r="E643" s="672">
        <v>0</v>
      </c>
      <c r="F643" s="125"/>
      <c r="G643" s="127">
        <v>0</v>
      </c>
      <c r="H643" s="127">
        <v>0</v>
      </c>
      <c r="I643" s="672">
        <v>0</v>
      </c>
    </row>
    <row r="644" spans="1:9" s="13" customFormat="1" ht="11.25" customHeight="1">
      <c r="A644" s="1144" t="s">
        <v>321</v>
      </c>
      <c r="B644" s="125">
        <v>0</v>
      </c>
      <c r="C644" s="127">
        <v>0</v>
      </c>
      <c r="D644" s="127">
        <v>0</v>
      </c>
      <c r="E644" s="672">
        <v>0</v>
      </c>
      <c r="F644" s="125">
        <v>0</v>
      </c>
      <c r="G644" s="127">
        <v>0</v>
      </c>
      <c r="H644" s="127">
        <v>0</v>
      </c>
      <c r="I644" s="672">
        <v>0</v>
      </c>
    </row>
    <row r="645" spans="1:9" s="13" customFormat="1" ht="12.75">
      <c r="A645" s="585" t="s">
        <v>322</v>
      </c>
      <c r="B645" s="124"/>
      <c r="C645" s="124"/>
      <c r="D645" s="124"/>
      <c r="E645" s="672"/>
      <c r="F645" s="124"/>
      <c r="G645" s="124"/>
      <c r="H645" s="124"/>
      <c r="I645" s="672"/>
    </row>
    <row r="646" spans="1:9" s="13" customFormat="1" ht="13.5" thickBot="1">
      <c r="A646" s="709" t="s">
        <v>347</v>
      </c>
      <c r="B646" s="447">
        <v>0</v>
      </c>
      <c r="C646" s="125">
        <v>0</v>
      </c>
      <c r="D646" s="125">
        <v>0</v>
      </c>
      <c r="E646" s="672">
        <v>0</v>
      </c>
      <c r="F646" s="447">
        <v>0</v>
      </c>
      <c r="G646" s="125">
        <v>0</v>
      </c>
      <c r="H646" s="125">
        <v>0</v>
      </c>
      <c r="I646" s="672">
        <v>0</v>
      </c>
    </row>
    <row r="647" spans="1:9" s="13" customFormat="1" ht="13.5" thickBot="1">
      <c r="A647" s="710" t="s">
        <v>279</v>
      </c>
      <c r="B647" s="445">
        <f>B639+B640+B641+B644+D446+B644+B645</f>
        <v>1740</v>
      </c>
      <c r="C647" s="588">
        <f>C639+C640+C641+C644+C643</f>
        <v>1761</v>
      </c>
      <c r="D647" s="505">
        <f>D639+D640+D641+D644+D643</f>
        <v>1760</v>
      </c>
      <c r="E647" s="640">
        <f>D647/C647</f>
        <v>0.9994321408290744</v>
      </c>
      <c r="F647" s="445">
        <f>SUM(F639:F645)</f>
        <v>0</v>
      </c>
      <c r="G647" s="445">
        <f>SUM(G639:G646)</f>
        <v>0</v>
      </c>
      <c r="H647" s="445">
        <f>SUM(H639:H646)</f>
        <v>0</v>
      </c>
      <c r="I647" s="640">
        <v>0</v>
      </c>
    </row>
    <row r="648" spans="1:9" s="13" customFormat="1" ht="13.5" thickBot="1">
      <c r="A648" s="609"/>
      <c r="B648" s="128"/>
      <c r="C648" s="653"/>
      <c r="D648" s="588"/>
      <c r="E648" s="678"/>
      <c r="F648" s="128"/>
      <c r="G648" s="445"/>
      <c r="H648" s="588"/>
      <c r="I648" s="678"/>
    </row>
    <row r="649" spans="1:9" s="13" customFormat="1" ht="13.5" thickBot="1">
      <c r="A649" s="710" t="s">
        <v>324</v>
      </c>
      <c r="B649" s="128"/>
      <c r="C649" s="129"/>
      <c r="D649" s="631"/>
      <c r="E649" s="678"/>
      <c r="F649" s="128"/>
      <c r="G649" s="128"/>
      <c r="H649" s="631"/>
      <c r="I649" s="678"/>
    </row>
    <row r="650" spans="1:9" s="13" customFormat="1" ht="12.75" customHeight="1">
      <c r="A650" s="584" t="s">
        <v>325</v>
      </c>
      <c r="B650" s="127">
        <v>0</v>
      </c>
      <c r="C650" s="127">
        <v>0</v>
      </c>
      <c r="D650" s="127">
        <v>0</v>
      </c>
      <c r="E650" s="492">
        <v>0</v>
      </c>
      <c r="F650" s="127">
        <f>'4.sz. melléklet'!B84</f>
        <v>30685</v>
      </c>
      <c r="G650" s="127">
        <f>'4.sz. melléklet'!C84</f>
        <v>63415</v>
      </c>
      <c r="H650" s="127">
        <f>'4.sz. melléklet'!D84</f>
        <v>63402</v>
      </c>
      <c r="I650" s="488">
        <f>H650/G650</f>
        <v>0.9997950011826855</v>
      </c>
    </row>
    <row r="651" spans="1:9" s="13" customFormat="1" ht="12" customHeight="1">
      <c r="A651" s="712" t="s">
        <v>326</v>
      </c>
      <c r="B651" s="125">
        <v>0</v>
      </c>
      <c r="C651" s="124">
        <v>0</v>
      </c>
      <c r="D651" s="124">
        <v>0</v>
      </c>
      <c r="E651" s="650">
        <v>0</v>
      </c>
      <c r="F651" s="125">
        <v>0</v>
      </c>
      <c r="G651" s="125">
        <v>0</v>
      </c>
      <c r="H651" s="125">
        <v>0</v>
      </c>
      <c r="I651" s="494">
        <v>0</v>
      </c>
    </row>
    <row r="652" spans="1:9" s="13" customFormat="1" ht="12.75">
      <c r="A652" s="607" t="s">
        <v>327</v>
      </c>
      <c r="B652" s="125">
        <v>0</v>
      </c>
      <c r="C652" s="125">
        <v>0</v>
      </c>
      <c r="D652" s="125">
        <v>0</v>
      </c>
      <c r="E652" s="498">
        <v>0</v>
      </c>
      <c r="F652" s="125">
        <v>0</v>
      </c>
      <c r="G652" s="125">
        <v>0</v>
      </c>
      <c r="H652" s="125">
        <v>0</v>
      </c>
      <c r="I652" s="494">
        <v>0</v>
      </c>
    </row>
    <row r="653" spans="1:9" s="13" customFormat="1" ht="13.5" thickBot="1">
      <c r="A653" s="595" t="s">
        <v>942</v>
      </c>
      <c r="B653" s="124">
        <v>0</v>
      </c>
      <c r="C653" s="124">
        <v>0</v>
      </c>
      <c r="D653" s="124">
        <v>0</v>
      </c>
      <c r="E653" s="690">
        <v>0</v>
      </c>
      <c r="F653" s="124">
        <f>-F642</f>
        <v>7066</v>
      </c>
      <c r="G653" s="124">
        <f>-G642</f>
        <v>7066</v>
      </c>
      <c r="H653" s="124">
        <f>-H642</f>
        <v>5604</v>
      </c>
      <c r="I653" s="494">
        <f>H653/G653</f>
        <v>0.7930936880837814</v>
      </c>
    </row>
    <row r="654" spans="1:9" s="13" customFormat="1" ht="13.5" thickBot="1">
      <c r="A654" s="710" t="s">
        <v>275</v>
      </c>
      <c r="B654" s="445">
        <f>B650+B651+B652+B653</f>
        <v>0</v>
      </c>
      <c r="C654" s="588">
        <f>C650+C651+C652+C653</f>
        <v>0</v>
      </c>
      <c r="D654" s="505">
        <f>D650+D651+D652+D653</f>
        <v>0</v>
      </c>
      <c r="E654" s="506">
        <v>0</v>
      </c>
      <c r="F654" s="445">
        <f>F650+F651+F652+F653</f>
        <v>37751</v>
      </c>
      <c r="G654" s="505">
        <f>G650+G651+G652+G653</f>
        <v>70481</v>
      </c>
      <c r="H654" s="505">
        <f>H650+H651+H652+H653</f>
        <v>69006</v>
      </c>
      <c r="I654" s="506">
        <f>H654/G654</f>
        <v>0.9790723741150097</v>
      </c>
    </row>
    <row r="655" spans="1:9" s="13" customFormat="1" ht="8.25" customHeight="1">
      <c r="A655" s="590"/>
      <c r="B655" s="124"/>
      <c r="C655" s="641"/>
      <c r="D655" s="514"/>
      <c r="E655" s="489"/>
      <c r="F655" s="124"/>
      <c r="G655" s="455"/>
      <c r="H655" s="514"/>
      <c r="I655" s="489"/>
    </row>
    <row r="656" spans="1:9" s="13" customFormat="1" ht="12.75">
      <c r="A656" s="719" t="s">
        <v>329</v>
      </c>
      <c r="B656" s="125"/>
      <c r="C656" s="638"/>
      <c r="D656" s="241"/>
      <c r="E656" s="494"/>
      <c r="F656" s="125"/>
      <c r="G656" s="125"/>
      <c r="H656" s="241"/>
      <c r="I656" s="494"/>
    </row>
    <row r="657" spans="1:9" s="13" customFormat="1" ht="12.75">
      <c r="A657" s="695" t="s">
        <v>330</v>
      </c>
      <c r="B657" s="125">
        <v>0</v>
      </c>
      <c r="C657" s="125">
        <v>0</v>
      </c>
      <c r="D657" s="125">
        <v>0</v>
      </c>
      <c r="E657" s="594">
        <v>0</v>
      </c>
      <c r="F657" s="125">
        <v>0</v>
      </c>
      <c r="G657" s="125">
        <v>0</v>
      </c>
      <c r="H657" s="125">
        <v>0</v>
      </c>
      <c r="I657" s="488">
        <v>0</v>
      </c>
    </row>
    <row r="658" spans="1:9" s="13" customFormat="1" ht="13.5" thickBot="1">
      <c r="A658" s="597" t="s">
        <v>331</v>
      </c>
      <c r="B658" s="124">
        <v>0</v>
      </c>
      <c r="C658" s="124">
        <v>0</v>
      </c>
      <c r="D658" s="124">
        <v>0</v>
      </c>
      <c r="E658" s="599">
        <v>0</v>
      </c>
      <c r="F658" s="124">
        <v>0</v>
      </c>
      <c r="G658" s="124">
        <v>0</v>
      </c>
      <c r="H658" s="124">
        <v>0</v>
      </c>
      <c r="I658" s="516">
        <v>0</v>
      </c>
    </row>
    <row r="659" spans="1:9" s="13" customFormat="1" ht="13.5" thickBot="1">
      <c r="A659" s="600" t="s">
        <v>266</v>
      </c>
      <c r="B659" s="445">
        <f>B657+B658</f>
        <v>0</v>
      </c>
      <c r="C659" s="588">
        <f>C657+C658</f>
        <v>0</v>
      </c>
      <c r="D659" s="505">
        <f>D657+D658</f>
        <v>0</v>
      </c>
      <c r="E659" s="506">
        <v>0</v>
      </c>
      <c r="F659" s="505">
        <f>F657+F658</f>
        <v>0</v>
      </c>
      <c r="G659" s="505">
        <f>G657+G658</f>
        <v>0</v>
      </c>
      <c r="H659" s="505">
        <f>H657+H658</f>
        <v>0</v>
      </c>
      <c r="I659" s="506">
        <v>0</v>
      </c>
    </row>
    <row r="660" spans="1:9" s="13" customFormat="1" ht="8.25" customHeight="1">
      <c r="A660" s="590"/>
      <c r="B660" s="124"/>
      <c r="C660" s="641"/>
      <c r="D660" s="514"/>
      <c r="E660" s="489"/>
      <c r="F660" s="124"/>
      <c r="G660" s="455"/>
      <c r="H660" s="514"/>
      <c r="I660" s="489"/>
    </row>
    <row r="661" spans="1:9" s="13" customFormat="1" ht="12.75">
      <c r="A661" s="655" t="s">
        <v>353</v>
      </c>
      <c r="B661" s="125"/>
      <c r="C661" s="638"/>
      <c r="D661" s="241"/>
      <c r="E661" s="494"/>
      <c r="F661" s="125"/>
      <c r="G661" s="125"/>
      <c r="H661" s="241"/>
      <c r="I661" s="494"/>
    </row>
    <row r="662" spans="1:9" s="13" customFormat="1" ht="12.75">
      <c r="A662" s="602" t="s">
        <v>330</v>
      </c>
      <c r="B662" s="127">
        <v>0</v>
      </c>
      <c r="C662" s="642"/>
      <c r="D662" s="497">
        <v>0</v>
      </c>
      <c r="E662" s="494">
        <v>0</v>
      </c>
      <c r="F662" s="125">
        <v>0</v>
      </c>
      <c r="G662" s="125">
        <v>0</v>
      </c>
      <c r="H662" s="125">
        <v>0</v>
      </c>
      <c r="I662" s="494">
        <v>0</v>
      </c>
    </row>
    <row r="663" spans="1:9" s="13" customFormat="1" ht="12.75" customHeight="1" thickBot="1">
      <c r="A663" s="597" t="s">
        <v>331</v>
      </c>
      <c r="B663" s="447">
        <v>0</v>
      </c>
      <c r="C663" s="667">
        <v>0</v>
      </c>
      <c r="D663" s="490">
        <v>0</v>
      </c>
      <c r="E663" s="516">
        <v>0</v>
      </c>
      <c r="F663" s="124">
        <v>0</v>
      </c>
      <c r="G663" s="124">
        <v>0</v>
      </c>
      <c r="H663" s="124">
        <v>0</v>
      </c>
      <c r="I663" s="516">
        <v>0</v>
      </c>
    </row>
    <row r="664" spans="1:9" s="13" customFormat="1" ht="13.5" thickBot="1">
      <c r="A664" s="600" t="s">
        <v>267</v>
      </c>
      <c r="B664" s="445">
        <f>B662+B663</f>
        <v>0</v>
      </c>
      <c r="C664" s="588">
        <f>C662+C663</f>
        <v>0</v>
      </c>
      <c r="D664" s="505">
        <f>D662+D663</f>
        <v>0</v>
      </c>
      <c r="E664" s="506">
        <v>0</v>
      </c>
      <c r="F664" s="445">
        <f>F662+F663</f>
        <v>0</v>
      </c>
      <c r="G664" s="445">
        <f>G662+G663</f>
        <v>0</v>
      </c>
      <c r="H664" s="505">
        <f>H662+H663</f>
        <v>0</v>
      </c>
      <c r="I664" s="506">
        <v>0</v>
      </c>
    </row>
    <row r="665" spans="1:9" s="13" customFormat="1" ht="9" customHeight="1">
      <c r="A665" s="590"/>
      <c r="B665" s="592"/>
      <c r="C665" s="641"/>
      <c r="D665" s="514"/>
      <c r="E665" s="489"/>
      <c r="F665" s="592"/>
      <c r="G665" s="455"/>
      <c r="H665" s="514"/>
      <c r="I665" s="489"/>
    </row>
    <row r="666" spans="1:9" s="13" customFormat="1" ht="12.75">
      <c r="A666" s="719" t="s">
        <v>332</v>
      </c>
      <c r="B666" s="125"/>
      <c r="C666" s="638"/>
      <c r="D666" s="241"/>
      <c r="E666" s="494"/>
      <c r="F666" s="125"/>
      <c r="G666" s="125"/>
      <c r="H666" s="241"/>
      <c r="I666" s="494"/>
    </row>
    <row r="667" spans="1:9" s="13" customFormat="1" ht="12.75">
      <c r="A667" s="603" t="s">
        <v>355</v>
      </c>
      <c r="B667" s="127"/>
      <c r="C667" s="125">
        <v>0</v>
      </c>
      <c r="D667" s="125">
        <v>0</v>
      </c>
      <c r="E667" s="594">
        <v>0</v>
      </c>
      <c r="F667" s="125">
        <v>0</v>
      </c>
      <c r="G667" s="125">
        <v>0</v>
      </c>
      <c r="H667" s="125">
        <v>0</v>
      </c>
      <c r="I667" s="488">
        <v>0</v>
      </c>
    </row>
    <row r="668" spans="1:9" s="13" customFormat="1" ht="13.5" thickBot="1">
      <c r="A668" s="604" t="s">
        <v>371</v>
      </c>
      <c r="B668" s="447">
        <v>0</v>
      </c>
      <c r="C668" s="124">
        <v>0</v>
      </c>
      <c r="D668" s="124">
        <v>0</v>
      </c>
      <c r="E668" s="599">
        <v>0</v>
      </c>
      <c r="F668" s="124">
        <v>0</v>
      </c>
      <c r="G668" s="124">
        <v>0</v>
      </c>
      <c r="H668" s="124">
        <v>0</v>
      </c>
      <c r="I668" s="516">
        <v>0</v>
      </c>
    </row>
    <row r="669" spans="1:9" s="13" customFormat="1" ht="13.5" thickBot="1">
      <c r="A669" s="600" t="s">
        <v>268</v>
      </c>
      <c r="B669" s="445">
        <f>B667+B668</f>
        <v>0</v>
      </c>
      <c r="C669" s="588">
        <f>C668+C667</f>
        <v>0</v>
      </c>
      <c r="D669" s="505">
        <f>D668+D667</f>
        <v>0</v>
      </c>
      <c r="E669" s="506">
        <v>0</v>
      </c>
      <c r="F669" s="445">
        <f>F667+F668</f>
        <v>0</v>
      </c>
      <c r="G669" s="445">
        <f>G667+G668</f>
        <v>0</v>
      </c>
      <c r="H669" s="588">
        <f>H667+H668</f>
        <v>0</v>
      </c>
      <c r="I669" s="506">
        <v>0</v>
      </c>
    </row>
    <row r="670" spans="1:9" s="13" customFormat="1" ht="9" customHeight="1">
      <c r="A670" s="590"/>
      <c r="B670" s="592"/>
      <c r="C670" s="641"/>
      <c r="D670" s="514"/>
      <c r="E670" s="489"/>
      <c r="F670" s="592"/>
      <c r="G670" s="455"/>
      <c r="H670" s="514"/>
      <c r="I670" s="489"/>
    </row>
    <row r="671" spans="1:9" s="13" customFormat="1" ht="12.75">
      <c r="A671" s="656" t="s">
        <v>336</v>
      </c>
      <c r="B671" s="125"/>
      <c r="C671" s="638"/>
      <c r="D671" s="241"/>
      <c r="E671" s="494"/>
      <c r="F671" s="125"/>
      <c r="G671" s="125"/>
      <c r="H671" s="241"/>
      <c r="I671" s="494"/>
    </row>
    <row r="672" spans="1:9" s="13" customFormat="1" ht="12.75">
      <c r="A672" s="607" t="s">
        <v>372</v>
      </c>
      <c r="B672" s="125">
        <v>0</v>
      </c>
      <c r="C672" s="125">
        <v>0</v>
      </c>
      <c r="D672" s="125">
        <v>0</v>
      </c>
      <c r="E672" s="594">
        <v>0</v>
      </c>
      <c r="F672" s="125">
        <v>0</v>
      </c>
      <c r="G672" s="125">
        <v>0</v>
      </c>
      <c r="H672" s="125">
        <v>0</v>
      </c>
      <c r="I672" s="488">
        <v>0</v>
      </c>
    </row>
    <row r="673" spans="1:9" s="13" customFormat="1" ht="12" customHeight="1" thickBot="1">
      <c r="A673" s="632" t="s">
        <v>373</v>
      </c>
      <c r="B673" s="124">
        <v>0</v>
      </c>
      <c r="C673" s="124">
        <v>0</v>
      </c>
      <c r="D673" s="124">
        <v>0</v>
      </c>
      <c r="E673" s="599">
        <v>0</v>
      </c>
      <c r="F673" s="124">
        <v>0</v>
      </c>
      <c r="G673" s="124">
        <v>0</v>
      </c>
      <c r="H673" s="124">
        <v>0</v>
      </c>
      <c r="I673" s="516">
        <v>0</v>
      </c>
    </row>
    <row r="674" spans="1:9" s="13" customFormat="1" ht="13.5" thickBot="1">
      <c r="A674" s="609" t="s">
        <v>269</v>
      </c>
      <c r="B674" s="445">
        <f>B673+B672</f>
        <v>0</v>
      </c>
      <c r="C674" s="588">
        <f>C673+C672</f>
        <v>0</v>
      </c>
      <c r="D674" s="505">
        <f>D673+D672</f>
        <v>0</v>
      </c>
      <c r="E674" s="506">
        <v>0</v>
      </c>
      <c r="F674" s="505">
        <f>F673+F672</f>
        <v>0</v>
      </c>
      <c r="G674" s="505">
        <f>G673+G672</f>
        <v>0</v>
      </c>
      <c r="H674" s="505">
        <f>H673+H672</f>
        <v>0</v>
      </c>
      <c r="I674" s="506">
        <v>0</v>
      </c>
    </row>
    <row r="675" spans="1:9" s="13" customFormat="1" ht="13.5" thickBot="1">
      <c r="A675" s="590"/>
      <c r="B675" s="124"/>
      <c r="C675" s="514"/>
      <c r="D675" s="621"/>
      <c r="E675" s="489"/>
      <c r="F675" s="124"/>
      <c r="G675" s="621"/>
      <c r="H675" s="621"/>
      <c r="I675" s="489"/>
    </row>
    <row r="676" spans="1:9" s="13" customFormat="1" ht="27.75" customHeight="1" thickBot="1">
      <c r="A676" s="713" t="s">
        <v>404</v>
      </c>
      <c r="B676" s="187">
        <f>B674+B669+B664+B659+B654+B647</f>
        <v>1740</v>
      </c>
      <c r="C676" s="610">
        <f>C674+C669+C664+C659+C654+C647</f>
        <v>1761</v>
      </c>
      <c r="D676" s="624">
        <f>D674+D669+D664+D659+D654+D647</f>
        <v>1760</v>
      </c>
      <c r="E676" s="640">
        <f>D676/C676</f>
        <v>0.9994321408290744</v>
      </c>
      <c r="F676" s="187">
        <f>F674+F669+F664+F659+F654+F647</f>
        <v>37751</v>
      </c>
      <c r="G676" s="624">
        <f>G674+G669+G664+G659+G654+G647</f>
        <v>70481</v>
      </c>
      <c r="H676" s="624">
        <f>H674+H669+H664+H659+H654+H647</f>
        <v>69006</v>
      </c>
      <c r="I676" s="640">
        <f>H676/G676</f>
        <v>0.9790723741150097</v>
      </c>
    </row>
    <row r="677" spans="1:9" s="13" customFormat="1" ht="12.75">
      <c r="A677" s="714"/>
      <c r="B677" s="124"/>
      <c r="C677" s="679"/>
      <c r="D677" s="514"/>
      <c r="E677" s="489"/>
      <c r="F677" s="124"/>
      <c r="G677" s="611"/>
      <c r="H677" s="514"/>
      <c r="I677" s="739"/>
    </row>
    <row r="678" spans="1:9" s="13" customFormat="1" ht="12.75">
      <c r="A678" s="657" t="s">
        <v>412</v>
      </c>
      <c r="B678" s="125"/>
      <c r="C678" s="660"/>
      <c r="D678" s="241"/>
      <c r="E678" s="494"/>
      <c r="F678" s="125"/>
      <c r="G678" s="659"/>
      <c r="H678" s="241"/>
      <c r="I678" s="672"/>
    </row>
    <row r="679" spans="1:9" s="13" customFormat="1" ht="12.75">
      <c r="A679" s="715" t="s">
        <v>270</v>
      </c>
      <c r="B679" s="127"/>
      <c r="C679" s="125">
        <v>0</v>
      </c>
      <c r="D679" s="125">
        <v>0</v>
      </c>
      <c r="E679" s="594">
        <v>0</v>
      </c>
      <c r="F679" s="125">
        <v>0</v>
      </c>
      <c r="G679" s="125">
        <v>0</v>
      </c>
      <c r="H679" s="125">
        <v>0</v>
      </c>
      <c r="I679" s="645">
        <v>0</v>
      </c>
    </row>
    <row r="680" spans="1:9" s="13" customFormat="1" ht="12" customHeight="1" thickBot="1">
      <c r="A680" s="598" t="s">
        <v>272</v>
      </c>
      <c r="B680" s="447">
        <v>0</v>
      </c>
      <c r="C680" s="124">
        <v>0</v>
      </c>
      <c r="D680" s="124">
        <v>0</v>
      </c>
      <c r="E680" s="599">
        <v>0</v>
      </c>
      <c r="F680" s="124">
        <f>'12.sz. melléklet'!J11</f>
        <v>8696</v>
      </c>
      <c r="G680" s="124">
        <v>8696</v>
      </c>
      <c r="H680" s="124">
        <f>'16.sz. melléklet'!E14</f>
        <v>8696</v>
      </c>
      <c r="I680" s="694">
        <f>H680/G680</f>
        <v>1</v>
      </c>
    </row>
    <row r="681" spans="1:9" s="13" customFormat="1" ht="13.5" thickBot="1">
      <c r="A681" s="710" t="s">
        <v>271</v>
      </c>
      <c r="B681" s="445">
        <f>B679+B680</f>
        <v>0</v>
      </c>
      <c r="C681" s="445">
        <f>C679+C680</f>
        <v>0</v>
      </c>
      <c r="D681" s="445">
        <f>D679+D680</f>
        <v>0</v>
      </c>
      <c r="E681" s="506">
        <v>0</v>
      </c>
      <c r="F681" s="445">
        <f>F679+F680</f>
        <v>8696</v>
      </c>
      <c r="G681" s="445">
        <f>G679+G680</f>
        <v>8696</v>
      </c>
      <c r="H681" s="588">
        <f>H679+H680</f>
        <v>8696</v>
      </c>
      <c r="I681" s="640">
        <v>0</v>
      </c>
    </row>
    <row r="682" spans="1:9" s="13" customFormat="1" ht="13.5" thickBot="1">
      <c r="A682" s="609"/>
      <c r="B682" s="124"/>
      <c r="C682" s="514"/>
      <c r="D682" s="621"/>
      <c r="E682" s="489"/>
      <c r="F682" s="124"/>
      <c r="G682" s="124"/>
      <c r="H682" s="514"/>
      <c r="I682" s="739"/>
    </row>
    <row r="683" spans="1:9" s="13" customFormat="1" ht="13.5" thickBot="1">
      <c r="A683" s="716" t="s">
        <v>401</v>
      </c>
      <c r="B683" s="187">
        <f>B676+B681</f>
        <v>1740</v>
      </c>
      <c r="C683" s="187">
        <f>C676+C681</f>
        <v>1761</v>
      </c>
      <c r="D683" s="187">
        <f>D676+D681</f>
        <v>1760</v>
      </c>
      <c r="E683" s="640">
        <f>D683/C683</f>
        <v>0.9994321408290744</v>
      </c>
      <c r="F683" s="187">
        <f>F676+F681</f>
        <v>46447</v>
      </c>
      <c r="G683" s="187">
        <f>G676+G681</f>
        <v>79177</v>
      </c>
      <c r="H683" s="610">
        <f>H676+H681</f>
        <v>77702</v>
      </c>
      <c r="I683" s="640">
        <f>H683/G683</f>
        <v>0.981370852646602</v>
      </c>
    </row>
    <row r="684" spans="1:9" s="13" customFormat="1" ht="12.75">
      <c r="A684" s="2039"/>
      <c r="B684" s="688"/>
      <c r="C684" s="688"/>
      <c r="D684" s="688"/>
      <c r="E684" s="989"/>
      <c r="F684" s="688"/>
      <c r="G684" s="688"/>
      <c r="H684" s="688"/>
      <c r="I684" s="989"/>
    </row>
    <row r="685" spans="1:9" s="13" customFormat="1" ht="15">
      <c r="A685" s="616"/>
      <c r="B685" s="616"/>
      <c r="C685" s="616"/>
      <c r="D685" s="616"/>
      <c r="E685" s="616"/>
      <c r="F685" s="617"/>
      <c r="G685" s="2065" t="s">
        <v>708</v>
      </c>
      <c r="H685" s="2065"/>
      <c r="I685" s="617"/>
    </row>
    <row r="686" spans="1:9" s="13" customFormat="1" ht="12.75">
      <c r="A686" s="2069">
        <v>14</v>
      </c>
      <c r="B686" s="2069"/>
      <c r="C686" s="2069"/>
      <c r="D686" s="2069"/>
      <c r="E686" s="2069"/>
      <c r="F686" s="2076"/>
      <c r="G686" s="2076"/>
      <c r="H686" s="2076"/>
      <c r="I686" s="2076"/>
    </row>
    <row r="687" spans="1:9" s="13" customFormat="1" ht="15.75">
      <c r="A687" s="2096" t="s">
        <v>1389</v>
      </c>
      <c r="B687" s="2096"/>
      <c r="C687" s="2096"/>
      <c r="D687" s="2096"/>
      <c r="E687" s="2096"/>
      <c r="F687" s="2065"/>
      <c r="G687" s="2065"/>
      <c r="H687" s="2065"/>
      <c r="I687" s="2065"/>
    </row>
    <row r="688" spans="1:9" s="13" customFormat="1" ht="15.75">
      <c r="A688" s="2064" t="s">
        <v>369</v>
      </c>
      <c r="B688" s="2064"/>
      <c r="C688" s="2064"/>
      <c r="D688" s="2064"/>
      <c r="E688" s="2064"/>
      <c r="F688" s="2065"/>
      <c r="G688" s="2065"/>
      <c r="H688" s="2065"/>
      <c r="I688" s="2065"/>
    </row>
    <row r="689" spans="1:9" s="13" customFormat="1" ht="12" customHeight="1" thickBot="1">
      <c r="A689" s="635"/>
      <c r="B689" s="635"/>
      <c r="C689" s="635"/>
      <c r="D689" s="635"/>
      <c r="E689" s="635"/>
      <c r="F689" s="617"/>
      <c r="G689" s="2099" t="s">
        <v>344</v>
      </c>
      <c r="H689" s="2099"/>
      <c r="I689" s="575"/>
    </row>
    <row r="690" spans="1:9" s="13" customFormat="1" ht="13.5" thickBot="1">
      <c r="A690" s="2100" t="s">
        <v>405</v>
      </c>
      <c r="B690" s="2084" t="s">
        <v>1158</v>
      </c>
      <c r="C690" s="2111"/>
      <c r="D690" s="2111"/>
      <c r="E690" s="2112"/>
      <c r="F690" s="2084" t="s">
        <v>1213</v>
      </c>
      <c r="G690" s="2067"/>
      <c r="H690" s="2067"/>
      <c r="I690" s="2068"/>
    </row>
    <row r="691" spans="1:9" s="13" customFormat="1" ht="31.5" customHeight="1" thickBot="1">
      <c r="A691" s="2101"/>
      <c r="B691" s="577" t="s">
        <v>228</v>
      </c>
      <c r="C691" s="577" t="s">
        <v>229</v>
      </c>
      <c r="D691" s="578" t="s">
        <v>233</v>
      </c>
      <c r="E691" s="579" t="s">
        <v>260</v>
      </c>
      <c r="F691" s="577" t="s">
        <v>228</v>
      </c>
      <c r="G691" s="577" t="s">
        <v>229</v>
      </c>
      <c r="H691" s="578" t="s">
        <v>233</v>
      </c>
      <c r="I691" s="579" t="s">
        <v>199</v>
      </c>
    </row>
    <row r="692" spans="1:9" s="13" customFormat="1" ht="12.75">
      <c r="A692" s="580" t="s">
        <v>316</v>
      </c>
      <c r="B692" s="126"/>
      <c r="C692" s="587"/>
      <c r="D692" s="581"/>
      <c r="E692" s="636"/>
      <c r="F692" s="126"/>
      <c r="G692" s="585"/>
      <c r="H692" s="581"/>
      <c r="I692" s="636"/>
    </row>
    <row r="693" spans="1:9" s="13" customFormat="1" ht="12.75">
      <c r="A693" s="584" t="s">
        <v>317</v>
      </c>
      <c r="B693" s="125">
        <v>0</v>
      </c>
      <c r="C693" s="125">
        <v>2598</v>
      </c>
      <c r="D693" s="125">
        <v>2598</v>
      </c>
      <c r="E693" s="494">
        <f>D693/C693</f>
        <v>1</v>
      </c>
      <c r="F693" s="125">
        <v>0</v>
      </c>
      <c r="G693" s="125">
        <v>0</v>
      </c>
      <c r="H693" s="125">
        <v>0</v>
      </c>
      <c r="I693" s="494">
        <v>0</v>
      </c>
    </row>
    <row r="694" spans="1:9" s="13" customFormat="1" ht="12.75">
      <c r="A694" s="707" t="s">
        <v>318</v>
      </c>
      <c r="B694" s="124">
        <v>0</v>
      </c>
      <c r="C694" s="124">
        <v>704</v>
      </c>
      <c r="D694" s="124">
        <v>704</v>
      </c>
      <c r="E694" s="494">
        <f>D694/C694</f>
        <v>1</v>
      </c>
      <c r="F694" s="125">
        <v>0</v>
      </c>
      <c r="G694" s="125">
        <v>0</v>
      </c>
      <c r="H694" s="125">
        <v>0</v>
      </c>
      <c r="I694" s="494">
        <v>0</v>
      </c>
    </row>
    <row r="695" spans="1:9" s="13" customFormat="1" ht="12.75">
      <c r="A695" s="584" t="s">
        <v>319</v>
      </c>
      <c r="B695" s="125">
        <v>0</v>
      </c>
      <c r="C695" s="241">
        <v>350</v>
      </c>
      <c r="D695" s="493">
        <v>350</v>
      </c>
      <c r="E695" s="494">
        <f>D695/C695</f>
        <v>1</v>
      </c>
      <c r="F695" s="127">
        <v>0</v>
      </c>
      <c r="G695" s="127">
        <v>0</v>
      </c>
      <c r="H695" s="127">
        <v>0</v>
      </c>
      <c r="I695" s="494">
        <v>0</v>
      </c>
    </row>
    <row r="696" spans="1:9" s="13" customFormat="1" ht="12" customHeight="1">
      <c r="A696" s="707" t="s">
        <v>320</v>
      </c>
      <c r="B696" s="127">
        <v>0</v>
      </c>
      <c r="C696" s="127">
        <v>0</v>
      </c>
      <c r="D696" s="127">
        <v>0</v>
      </c>
      <c r="E696" s="494">
        <v>0</v>
      </c>
      <c r="F696" s="127">
        <v>0</v>
      </c>
      <c r="G696" s="127">
        <v>0</v>
      </c>
      <c r="H696" s="127">
        <v>0</v>
      </c>
      <c r="I696" s="494">
        <v>0</v>
      </c>
    </row>
    <row r="697" spans="1:9" s="13" customFormat="1" ht="12.75">
      <c r="A697" s="1144" t="s">
        <v>321</v>
      </c>
      <c r="B697" s="127">
        <v>0</v>
      </c>
      <c r="C697" s="127">
        <v>0</v>
      </c>
      <c r="D697" s="127">
        <v>0</v>
      </c>
      <c r="E697" s="494">
        <v>0</v>
      </c>
      <c r="F697" s="127">
        <v>0</v>
      </c>
      <c r="G697" s="127">
        <v>0</v>
      </c>
      <c r="H697" s="127">
        <v>0</v>
      </c>
      <c r="I697" s="494">
        <v>0</v>
      </c>
    </row>
    <row r="698" spans="1:9" s="13" customFormat="1" ht="12.75">
      <c r="A698" s="585" t="s">
        <v>322</v>
      </c>
      <c r="B698" s="124"/>
      <c r="C698" s="124"/>
      <c r="D698" s="124"/>
      <c r="E698" s="494"/>
      <c r="F698" s="124"/>
      <c r="G698" s="124"/>
      <c r="H698" s="124"/>
      <c r="I698" s="494"/>
    </row>
    <row r="699" spans="1:9" s="13" customFormat="1" ht="13.5" thickBot="1">
      <c r="A699" s="709" t="s">
        <v>347</v>
      </c>
      <c r="B699" s="125">
        <v>0</v>
      </c>
      <c r="C699" s="125">
        <v>0</v>
      </c>
      <c r="D699" s="125">
        <v>0</v>
      </c>
      <c r="E699" s="494">
        <v>0</v>
      </c>
      <c r="F699" s="125">
        <v>0</v>
      </c>
      <c r="G699" s="125">
        <v>0</v>
      </c>
      <c r="H699" s="125">
        <v>0</v>
      </c>
      <c r="I699" s="494">
        <v>0</v>
      </c>
    </row>
    <row r="700" spans="1:9" s="13" customFormat="1" ht="13.5" thickBot="1">
      <c r="A700" s="710" t="s">
        <v>370</v>
      </c>
      <c r="B700" s="445">
        <f>SUM(B693:B697)</f>
        <v>0</v>
      </c>
      <c r="C700" s="588">
        <f>C693+C694+C695+C697+C696</f>
        <v>3652</v>
      </c>
      <c r="D700" s="505">
        <f>D693+D694+D695+D697+D696</f>
        <v>3652</v>
      </c>
      <c r="E700" s="506">
        <f>D700/C700</f>
        <v>1</v>
      </c>
      <c r="F700" s="445">
        <f>SUM(F693:F697)</f>
        <v>0</v>
      </c>
      <c r="G700" s="445">
        <f>SUM(G693:G697)</f>
        <v>0</v>
      </c>
      <c r="H700" s="445">
        <f>SUM(H693:H697)</f>
        <v>0</v>
      </c>
      <c r="I700" s="506">
        <v>0</v>
      </c>
    </row>
    <row r="701" spans="1:9" s="13" customFormat="1" ht="9.75" customHeight="1">
      <c r="A701" s="590"/>
      <c r="B701" s="124"/>
      <c r="C701" s="654"/>
      <c r="D701" s="457"/>
      <c r="E701" s="489"/>
      <c r="F701" s="127"/>
      <c r="G701" s="696"/>
      <c r="H701" s="457"/>
      <c r="I701" s="489"/>
    </row>
    <row r="702" spans="1:9" s="13" customFormat="1" ht="13.5" customHeight="1">
      <c r="A702" s="719" t="s">
        <v>324</v>
      </c>
      <c r="B702" s="125"/>
      <c r="C702" s="638"/>
      <c r="D702" s="241"/>
      <c r="E702" s="676"/>
      <c r="F702" s="127"/>
      <c r="G702" s="638"/>
      <c r="H702" s="241"/>
      <c r="I702" s="676"/>
    </row>
    <row r="703" spans="1:9" s="13" customFormat="1" ht="12" customHeight="1">
      <c r="A703" s="584" t="s">
        <v>325</v>
      </c>
      <c r="B703" s="127">
        <v>0</v>
      </c>
      <c r="C703" s="642">
        <v>0</v>
      </c>
      <c r="D703" s="497">
        <v>0</v>
      </c>
      <c r="E703" s="494">
        <v>0</v>
      </c>
      <c r="F703" s="125">
        <v>0</v>
      </c>
      <c r="G703" s="125">
        <v>0</v>
      </c>
      <c r="H703" s="125">
        <v>0</v>
      </c>
      <c r="I703" s="494">
        <v>0</v>
      </c>
    </row>
    <row r="704" spans="1:9" s="13" customFormat="1" ht="12.75">
      <c r="A704" s="712" t="s">
        <v>326</v>
      </c>
      <c r="B704" s="125">
        <v>0</v>
      </c>
      <c r="C704" s="125">
        <v>0</v>
      </c>
      <c r="D704" s="125">
        <v>0</v>
      </c>
      <c r="E704" s="498">
        <v>0</v>
      </c>
      <c r="F704" s="124">
        <v>0</v>
      </c>
      <c r="G704" s="124">
        <v>0</v>
      </c>
      <c r="H704" s="124">
        <v>0</v>
      </c>
      <c r="I704" s="516">
        <v>0</v>
      </c>
    </row>
    <row r="705" spans="1:9" s="13" customFormat="1" ht="12.75">
      <c r="A705" s="584" t="s">
        <v>327</v>
      </c>
      <c r="B705" s="125">
        <v>0</v>
      </c>
      <c r="C705" s="125">
        <v>0</v>
      </c>
      <c r="D705" s="125">
        <v>0</v>
      </c>
      <c r="E705" s="498">
        <v>0</v>
      </c>
      <c r="F705" s="125">
        <v>0</v>
      </c>
      <c r="G705" s="125">
        <v>0</v>
      </c>
      <c r="H705" s="125">
        <v>0</v>
      </c>
      <c r="I705" s="494">
        <v>0</v>
      </c>
    </row>
    <row r="706" spans="1:9" s="13" customFormat="1" ht="12.75">
      <c r="A706" s="598" t="s">
        <v>273</v>
      </c>
      <c r="B706" s="124">
        <v>0</v>
      </c>
      <c r="C706" s="124">
        <v>0</v>
      </c>
      <c r="D706" s="124">
        <v>0</v>
      </c>
      <c r="E706" s="650">
        <v>0</v>
      </c>
      <c r="F706" s="125">
        <v>0</v>
      </c>
      <c r="G706" s="124">
        <v>0</v>
      </c>
      <c r="H706" s="124">
        <v>0</v>
      </c>
      <c r="I706" s="516">
        <v>0</v>
      </c>
    </row>
    <row r="707" spans="1:9" s="13" customFormat="1" ht="9.75" customHeight="1" thickBot="1">
      <c r="A707" s="720"/>
      <c r="B707" s="447"/>
      <c r="C707" s="667"/>
      <c r="D707" s="490"/>
      <c r="E707" s="516"/>
      <c r="F707" s="124"/>
      <c r="G707" s="667"/>
      <c r="H707" s="490"/>
      <c r="I707" s="516"/>
    </row>
    <row r="708" spans="1:9" s="13" customFormat="1" ht="13.5" thickBot="1">
      <c r="A708" s="710" t="s">
        <v>275</v>
      </c>
      <c r="B708" s="445">
        <f>SUM(B703:B707)</f>
        <v>0</v>
      </c>
      <c r="C708" s="588">
        <f>C703+C704+C705+C707</f>
        <v>0</v>
      </c>
      <c r="D708" s="505">
        <f>D703+D704+D705+D707</f>
        <v>0</v>
      </c>
      <c r="E708" s="506">
        <v>0</v>
      </c>
      <c r="F708" s="445">
        <f>SUM(F703:F706)</f>
        <v>0</v>
      </c>
      <c r="G708" s="445">
        <f>SUM(G703:G706)</f>
        <v>0</v>
      </c>
      <c r="H708" s="445">
        <f>SUM(H703:H706)</f>
        <v>0</v>
      </c>
      <c r="I708" s="640">
        <v>0</v>
      </c>
    </row>
    <row r="709" spans="1:9" s="13" customFormat="1" ht="9.75" customHeight="1">
      <c r="A709" s="590"/>
      <c r="B709" s="124"/>
      <c r="C709" s="641"/>
      <c r="D709" s="514"/>
      <c r="E709" s="489"/>
      <c r="F709" s="127"/>
      <c r="G709" s="455"/>
      <c r="H709" s="514"/>
      <c r="I709" s="489"/>
    </row>
    <row r="710" spans="1:9" s="13" customFormat="1" ht="12.75">
      <c r="A710" s="719" t="s">
        <v>329</v>
      </c>
      <c r="B710" s="125"/>
      <c r="C710" s="638"/>
      <c r="D710" s="241"/>
      <c r="E710" s="494"/>
      <c r="F710" s="127"/>
      <c r="G710" s="125"/>
      <c r="H710" s="241"/>
      <c r="I710" s="494"/>
    </row>
    <row r="711" spans="1:9" s="13" customFormat="1" ht="12.75">
      <c r="A711" s="596" t="s">
        <v>330</v>
      </c>
      <c r="B711" s="125">
        <v>0</v>
      </c>
      <c r="C711" s="125">
        <v>0</v>
      </c>
      <c r="D711" s="125">
        <v>0</v>
      </c>
      <c r="E711" s="498">
        <v>0</v>
      </c>
      <c r="F711" s="125">
        <v>0</v>
      </c>
      <c r="G711" s="125">
        <v>0</v>
      </c>
      <c r="H711" s="125">
        <v>0</v>
      </c>
      <c r="I711" s="494">
        <v>0</v>
      </c>
    </row>
    <row r="712" spans="1:9" s="13" customFormat="1" ht="13.5" thickBot="1">
      <c r="A712" s="597" t="s">
        <v>331</v>
      </c>
      <c r="B712" s="124">
        <v>0</v>
      </c>
      <c r="C712" s="124">
        <v>0</v>
      </c>
      <c r="D712" s="124">
        <v>0</v>
      </c>
      <c r="E712" s="650">
        <v>0</v>
      </c>
      <c r="F712" s="124">
        <v>0</v>
      </c>
      <c r="G712" s="124">
        <v>0</v>
      </c>
      <c r="H712" s="124">
        <v>0</v>
      </c>
      <c r="I712" s="516">
        <v>0</v>
      </c>
    </row>
    <row r="713" spans="1:9" s="13" customFormat="1" ht="13.5" thickBot="1">
      <c r="A713" s="600" t="s">
        <v>266</v>
      </c>
      <c r="B713" s="445">
        <f>B711+B712</f>
        <v>0</v>
      </c>
      <c r="C713" s="588">
        <f>C711+C712</f>
        <v>0</v>
      </c>
      <c r="D713" s="505">
        <f>D711+D712</f>
        <v>0</v>
      </c>
      <c r="E713" s="506">
        <v>0</v>
      </c>
      <c r="F713" s="445">
        <f>F711+F712</f>
        <v>0</v>
      </c>
      <c r="G713" s="445">
        <f>G711+G712</f>
        <v>0</v>
      </c>
      <c r="H713" s="445">
        <f>H711+H712</f>
        <v>0</v>
      </c>
      <c r="I713" s="506">
        <v>0</v>
      </c>
    </row>
    <row r="714" spans="1:9" s="13" customFormat="1" ht="12.75">
      <c r="A714" s="590"/>
      <c r="B714" s="124"/>
      <c r="C714" s="641"/>
      <c r="D714" s="514"/>
      <c r="E714" s="489"/>
      <c r="F714" s="127"/>
      <c r="G714" s="455"/>
      <c r="H714" s="514"/>
      <c r="I714" s="488"/>
    </row>
    <row r="715" spans="1:9" s="13" customFormat="1" ht="12.75">
      <c r="A715" s="655" t="s">
        <v>353</v>
      </c>
      <c r="B715" s="125"/>
      <c r="C715" s="638"/>
      <c r="D715" s="241"/>
      <c r="E715" s="494"/>
      <c r="F715" s="127"/>
      <c r="G715" s="125"/>
      <c r="H715" s="241"/>
      <c r="I715" s="494"/>
    </row>
    <row r="716" spans="1:9" s="13" customFormat="1" ht="12.75" customHeight="1">
      <c r="A716" s="602" t="s">
        <v>330</v>
      </c>
      <c r="B716" s="125">
        <v>0</v>
      </c>
      <c r="C716" s="125">
        <v>0</v>
      </c>
      <c r="D716" s="125">
        <v>0</v>
      </c>
      <c r="E716" s="594">
        <v>0</v>
      </c>
      <c r="F716" s="125">
        <v>0</v>
      </c>
      <c r="G716" s="125">
        <v>0</v>
      </c>
      <c r="H716" s="125">
        <f>'1.e-f.sz.melléklet'!D81</f>
        <v>0</v>
      </c>
      <c r="I716" s="488">
        <v>0</v>
      </c>
    </row>
    <row r="717" spans="1:9" s="13" customFormat="1" ht="13.5" thickBot="1">
      <c r="A717" s="597" t="s">
        <v>331</v>
      </c>
      <c r="B717" s="124">
        <v>0</v>
      </c>
      <c r="C717" s="124">
        <v>0</v>
      </c>
      <c r="D717" s="124">
        <v>0</v>
      </c>
      <c r="E717" s="599">
        <v>0</v>
      </c>
      <c r="F717" s="124">
        <v>0</v>
      </c>
      <c r="G717" s="124">
        <v>0</v>
      </c>
      <c r="H717" s="124">
        <v>0</v>
      </c>
      <c r="I717" s="516">
        <v>0</v>
      </c>
    </row>
    <row r="718" spans="1:9" s="13" customFormat="1" ht="13.5" thickBot="1">
      <c r="A718" s="600" t="s">
        <v>267</v>
      </c>
      <c r="B718" s="445">
        <f>B716+B717</f>
        <v>0</v>
      </c>
      <c r="C718" s="588">
        <f>C716+C717</f>
        <v>0</v>
      </c>
      <c r="D718" s="505">
        <f>D716+D717</f>
        <v>0</v>
      </c>
      <c r="E718" s="506">
        <v>0</v>
      </c>
      <c r="F718" s="445">
        <f>F716+F717</f>
        <v>0</v>
      </c>
      <c r="G718" s="445">
        <f>G716+G717</f>
        <v>0</v>
      </c>
      <c r="H718" s="445">
        <f>H716+H717</f>
        <v>0</v>
      </c>
      <c r="I718" s="506">
        <v>0</v>
      </c>
    </row>
    <row r="719" spans="1:9" s="13" customFormat="1" ht="9.75" customHeight="1">
      <c r="A719" s="590"/>
      <c r="B719" s="592"/>
      <c r="C719" s="641"/>
      <c r="D719" s="514"/>
      <c r="E719" s="489"/>
      <c r="F719" s="127"/>
      <c r="G719" s="641"/>
      <c r="H719" s="514"/>
      <c r="I719" s="488"/>
    </row>
    <row r="720" spans="1:9" s="13" customFormat="1" ht="12.75">
      <c r="A720" s="719" t="s">
        <v>332</v>
      </c>
      <c r="B720" s="125"/>
      <c r="C720" s="638"/>
      <c r="D720" s="241"/>
      <c r="E720" s="494"/>
      <c r="F720" s="127"/>
      <c r="G720" s="638"/>
      <c r="H720" s="241"/>
      <c r="I720" s="494"/>
    </row>
    <row r="721" spans="1:9" s="13" customFormat="1" ht="12.75">
      <c r="A721" s="603" t="s">
        <v>355</v>
      </c>
      <c r="B721" s="125">
        <v>0</v>
      </c>
      <c r="C721" s="125">
        <v>0</v>
      </c>
      <c r="D721" s="125">
        <v>0</v>
      </c>
      <c r="E721" s="594">
        <v>0</v>
      </c>
      <c r="F721" s="125">
        <v>0</v>
      </c>
      <c r="G721" s="125">
        <v>0</v>
      </c>
      <c r="H721" s="125">
        <v>0</v>
      </c>
      <c r="I721" s="488">
        <v>0</v>
      </c>
    </row>
    <row r="722" spans="1:9" s="13" customFormat="1" ht="13.5" thickBot="1">
      <c r="A722" s="604" t="s">
        <v>371</v>
      </c>
      <c r="B722" s="124">
        <v>0</v>
      </c>
      <c r="C722" s="124">
        <v>0</v>
      </c>
      <c r="D722" s="124">
        <v>0</v>
      </c>
      <c r="E722" s="599">
        <v>0</v>
      </c>
      <c r="F722" s="124">
        <v>0</v>
      </c>
      <c r="G722" s="124">
        <v>0</v>
      </c>
      <c r="H722" s="124">
        <v>0</v>
      </c>
      <c r="I722" s="516">
        <v>0</v>
      </c>
    </row>
    <row r="723" spans="1:9" s="13" customFormat="1" ht="13.5" thickBot="1">
      <c r="A723" s="600" t="s">
        <v>268</v>
      </c>
      <c r="B723" s="445">
        <f>B721+B722</f>
        <v>0</v>
      </c>
      <c r="C723" s="588">
        <f>C722+C721</f>
        <v>0</v>
      </c>
      <c r="D723" s="505">
        <f>D722+D721</f>
        <v>0</v>
      </c>
      <c r="E723" s="506">
        <v>0</v>
      </c>
      <c r="F723" s="445">
        <f>F721+F722</f>
        <v>0</v>
      </c>
      <c r="G723" s="445">
        <f>G721+G722</f>
        <v>0</v>
      </c>
      <c r="H723" s="445">
        <f>H721+H722</f>
        <v>0</v>
      </c>
      <c r="I723" s="506">
        <v>0</v>
      </c>
    </row>
    <row r="724" spans="1:9" s="13" customFormat="1" ht="9.75" customHeight="1">
      <c r="A724" s="590"/>
      <c r="B724" s="592"/>
      <c r="C724" s="641"/>
      <c r="D724" s="514"/>
      <c r="E724" s="489"/>
      <c r="F724" s="127"/>
      <c r="G724" s="641"/>
      <c r="H724" s="514"/>
      <c r="I724" s="488"/>
    </row>
    <row r="725" spans="1:9" s="13" customFormat="1" ht="12.75">
      <c r="A725" s="656" t="s">
        <v>336</v>
      </c>
      <c r="B725" s="125"/>
      <c r="C725" s="638"/>
      <c r="D725" s="241"/>
      <c r="E725" s="494"/>
      <c r="F725" s="127"/>
      <c r="G725" s="638"/>
      <c r="H725" s="241"/>
      <c r="I725" s="494"/>
    </row>
    <row r="726" spans="1:9" s="13" customFormat="1" ht="12" customHeight="1">
      <c r="A726" s="584" t="s">
        <v>372</v>
      </c>
      <c r="B726" s="125">
        <v>0</v>
      </c>
      <c r="C726" s="125">
        <v>0</v>
      </c>
      <c r="D726" s="125">
        <v>0</v>
      </c>
      <c r="E726" s="594">
        <v>0</v>
      </c>
      <c r="F726" s="125">
        <v>0</v>
      </c>
      <c r="G726" s="125">
        <v>0</v>
      </c>
      <c r="H726" s="125">
        <v>0</v>
      </c>
      <c r="I726" s="488">
        <v>0</v>
      </c>
    </row>
    <row r="727" spans="1:9" s="13" customFormat="1" ht="13.5" thickBot="1">
      <c r="A727" s="632" t="s">
        <v>373</v>
      </c>
      <c r="B727" s="124">
        <v>0</v>
      </c>
      <c r="C727" s="124">
        <v>0</v>
      </c>
      <c r="D727" s="124">
        <v>0</v>
      </c>
      <c r="E727" s="599">
        <v>0</v>
      </c>
      <c r="F727" s="124">
        <v>0</v>
      </c>
      <c r="G727" s="124">
        <v>0</v>
      </c>
      <c r="H727" s="124">
        <v>0</v>
      </c>
      <c r="I727" s="516">
        <v>0</v>
      </c>
    </row>
    <row r="728" spans="1:9" s="13" customFormat="1" ht="13.5" thickBot="1">
      <c r="A728" s="609" t="s">
        <v>269</v>
      </c>
      <c r="B728" s="445">
        <f>B726+B727</f>
        <v>0</v>
      </c>
      <c r="C728" s="588">
        <f>C727+C726</f>
        <v>0</v>
      </c>
      <c r="D728" s="505">
        <f>D727+D726</f>
        <v>0</v>
      </c>
      <c r="E728" s="506">
        <v>0</v>
      </c>
      <c r="F728" s="445">
        <f>F726+F727</f>
        <v>0</v>
      </c>
      <c r="G728" s="445">
        <f>G726+G727</f>
        <v>0</v>
      </c>
      <c r="H728" s="445">
        <f>H726+H727</f>
        <v>0</v>
      </c>
      <c r="I728" s="506">
        <v>0</v>
      </c>
    </row>
    <row r="729" spans="1:9" s="13" customFormat="1" ht="13.5" thickBot="1">
      <c r="A729" s="590"/>
      <c r="B729" s="124"/>
      <c r="C729" s="514"/>
      <c r="D729" s="621"/>
      <c r="E729" s="489"/>
      <c r="F729" s="124"/>
      <c r="G729" s="621"/>
      <c r="H729" s="621"/>
      <c r="I729" s="489"/>
    </row>
    <row r="730" spans="1:9" s="13" customFormat="1" ht="27.75" customHeight="1" thickBot="1">
      <c r="A730" s="713" t="s">
        <v>404</v>
      </c>
      <c r="B730" s="187">
        <f>B728+B723+B718+B713+B708+B700</f>
        <v>0</v>
      </c>
      <c r="C730" s="187">
        <f>C728+C723+C718+C713+C708+C700</f>
        <v>3652</v>
      </c>
      <c r="D730" s="624">
        <f>D728+D723+D718+D713+D708+D700</f>
        <v>3652</v>
      </c>
      <c r="E730" s="506">
        <f>D730/C730</f>
        <v>1</v>
      </c>
      <c r="F730" s="445">
        <f>F700+F708+F713+F718+F723+F728</f>
        <v>0</v>
      </c>
      <c r="G730" s="445">
        <f>G700+G708+G713+G718+G723+G728</f>
        <v>0</v>
      </c>
      <c r="H730" s="445">
        <f>H700+H708+H713+H718+H723+H728</f>
        <v>0</v>
      </c>
      <c r="I730" s="652">
        <v>0</v>
      </c>
    </row>
    <row r="731" spans="1:9" s="13" customFormat="1" ht="12.75">
      <c r="A731" s="657" t="s">
        <v>412</v>
      </c>
      <c r="B731" s="659"/>
      <c r="C731" s="660"/>
      <c r="D731" s="241"/>
      <c r="E731" s="494"/>
      <c r="F731" s="127"/>
      <c r="G731" s="659"/>
      <c r="H731" s="241"/>
      <c r="I731" s="494"/>
    </row>
    <row r="732" spans="1:9" s="13" customFormat="1" ht="12" customHeight="1">
      <c r="A732" s="715" t="s">
        <v>270</v>
      </c>
      <c r="B732" s="614">
        <v>0</v>
      </c>
      <c r="C732" s="692">
        <v>0</v>
      </c>
      <c r="D732" s="497">
        <v>0</v>
      </c>
      <c r="E732" s="494">
        <v>0</v>
      </c>
      <c r="F732" s="127">
        <v>0</v>
      </c>
      <c r="G732" s="614">
        <v>0</v>
      </c>
      <c r="H732" s="497">
        <v>0</v>
      </c>
      <c r="I732" s="494">
        <v>0</v>
      </c>
    </row>
    <row r="733" spans="1:9" s="13" customFormat="1" ht="13.5" thickBot="1">
      <c r="A733" s="598" t="s">
        <v>272</v>
      </c>
      <c r="B733" s="646">
        <v>0</v>
      </c>
      <c r="C733" s="693">
        <v>0</v>
      </c>
      <c r="D733" s="490">
        <v>0</v>
      </c>
      <c r="E733" s="694">
        <v>0</v>
      </c>
      <c r="F733" s="124">
        <v>0</v>
      </c>
      <c r="G733" s="647">
        <v>0</v>
      </c>
      <c r="H733" s="490">
        <v>0</v>
      </c>
      <c r="I733" s="516">
        <v>0</v>
      </c>
    </row>
    <row r="734" spans="1:9" s="13" customFormat="1" ht="13.5" thickBot="1">
      <c r="A734" s="710" t="s">
        <v>271</v>
      </c>
      <c r="B734" s="445">
        <f>B732+B733</f>
        <v>0</v>
      </c>
      <c r="C734" s="445">
        <f>C732+C733</f>
        <v>0</v>
      </c>
      <c r="D734" s="505">
        <f>D732+D733</f>
        <v>0</v>
      </c>
      <c r="E734" s="506">
        <v>0</v>
      </c>
      <c r="F734" s="445">
        <f>F732+F733</f>
        <v>0</v>
      </c>
      <c r="G734" s="445">
        <f>G732+G733</f>
        <v>0</v>
      </c>
      <c r="H734" s="445">
        <f>H732+H733</f>
        <v>0</v>
      </c>
      <c r="I734" s="506">
        <v>0</v>
      </c>
    </row>
    <row r="735" spans="1:9" s="13" customFormat="1" ht="13.5" thickBot="1">
      <c r="A735" s="609"/>
      <c r="B735" s="124"/>
      <c r="C735" s="514"/>
      <c r="D735" s="621"/>
      <c r="E735" s="489"/>
      <c r="F735" s="124"/>
      <c r="G735" s="621"/>
      <c r="H735" s="621"/>
      <c r="I735" s="489"/>
    </row>
    <row r="736" spans="1:9" s="13" customFormat="1" ht="19.5" customHeight="1" thickBot="1">
      <c r="A736" s="716" t="s">
        <v>401</v>
      </c>
      <c r="B736" s="187">
        <f>B730+B734</f>
        <v>0</v>
      </c>
      <c r="C736" s="187">
        <f>C730+C734</f>
        <v>3652</v>
      </c>
      <c r="D736" s="187">
        <f>D730+D734</f>
        <v>3652</v>
      </c>
      <c r="E736" s="506">
        <f>D736/C736</f>
        <v>1</v>
      </c>
      <c r="F736" s="445">
        <f>F730+F734</f>
        <v>0</v>
      </c>
      <c r="G736" s="445">
        <f>G730+G734</f>
        <v>0</v>
      </c>
      <c r="H736" s="445">
        <f>H730+H734</f>
        <v>0</v>
      </c>
      <c r="I736" s="652">
        <v>0</v>
      </c>
    </row>
    <row r="737" spans="1:9" s="13" customFormat="1" ht="12.75" customHeight="1">
      <c r="A737" s="616"/>
      <c r="B737" s="616"/>
      <c r="C737" s="616"/>
      <c r="D737" s="616"/>
      <c r="E737" s="616"/>
      <c r="F737" s="617"/>
      <c r="G737" s="2121" t="s">
        <v>708</v>
      </c>
      <c r="H737" s="2121"/>
      <c r="I737" s="617"/>
    </row>
    <row r="738" spans="1:9" s="13" customFormat="1" ht="11.25" customHeight="1">
      <c r="A738" s="2069">
        <v>15</v>
      </c>
      <c r="B738" s="2069"/>
      <c r="C738" s="2069"/>
      <c r="D738" s="2069"/>
      <c r="E738" s="2069"/>
      <c r="F738" s="2069"/>
      <c r="G738" s="2069"/>
      <c r="H738" s="2069"/>
      <c r="I738" s="2069"/>
    </row>
    <row r="739" spans="1:9" s="13" customFormat="1" ht="15.75">
      <c r="A739" s="2096" t="s">
        <v>1389</v>
      </c>
      <c r="B739" s="2096"/>
      <c r="C739" s="2096"/>
      <c r="D739" s="2096"/>
      <c r="E739" s="2096"/>
      <c r="F739" s="2096"/>
      <c r="G739" s="2096"/>
      <c r="H739" s="2096"/>
      <c r="I739" s="2096"/>
    </row>
    <row r="740" spans="1:9" s="13" customFormat="1" ht="15.75">
      <c r="A740" s="2064" t="s">
        <v>369</v>
      </c>
      <c r="B740" s="2064"/>
      <c r="C740" s="2064"/>
      <c r="D740" s="2064"/>
      <c r="E740" s="2064"/>
      <c r="F740" s="2064"/>
      <c r="G740" s="2064"/>
      <c r="H740" s="2064"/>
      <c r="I740" s="2064"/>
    </row>
    <row r="741" spans="1:9" s="13" customFormat="1" ht="12.75" customHeight="1" thickBot="1">
      <c r="A741" s="635"/>
      <c r="B741" s="635"/>
      <c r="C741" s="635"/>
      <c r="D741" s="635"/>
      <c r="E741" s="635"/>
      <c r="F741" s="617"/>
      <c r="G741" s="2120" t="s">
        <v>344</v>
      </c>
      <c r="H741" s="2120"/>
      <c r="I741" s="575"/>
    </row>
    <row r="742" spans="1:9" s="13" customFormat="1" ht="13.5" customHeight="1" thickBot="1">
      <c r="A742" s="2122" t="s">
        <v>405</v>
      </c>
      <c r="B742" s="2084"/>
      <c r="C742" s="2124"/>
      <c r="D742" s="2124"/>
      <c r="E742" s="2125"/>
      <c r="F742" s="2084"/>
      <c r="G742" s="2124"/>
      <c r="H742" s="2124"/>
      <c r="I742" s="2125"/>
    </row>
    <row r="743" spans="1:9" s="13" customFormat="1" ht="21.75" thickBot="1">
      <c r="A743" s="2123"/>
      <c r="B743" s="578" t="s">
        <v>228</v>
      </c>
      <c r="C743" s="649" t="s">
        <v>229</v>
      </c>
      <c r="D743" s="578" t="s">
        <v>233</v>
      </c>
      <c r="E743" s="649" t="s">
        <v>261</v>
      </c>
      <c r="F743" s="577" t="s">
        <v>228</v>
      </c>
      <c r="G743" s="577" t="s">
        <v>229</v>
      </c>
      <c r="H743" s="578" t="s">
        <v>233</v>
      </c>
      <c r="I743" s="579" t="s">
        <v>199</v>
      </c>
    </row>
    <row r="744" spans="1:9" s="13" customFormat="1" ht="12.75">
      <c r="A744" s="580" t="s">
        <v>316</v>
      </c>
      <c r="B744" s="126"/>
      <c r="C744" s="587"/>
      <c r="D744" s="636"/>
      <c r="E744" s="626"/>
      <c r="F744" s="126"/>
      <c r="G744" s="585"/>
      <c r="H744" s="581"/>
      <c r="I744" s="636"/>
    </row>
    <row r="745" spans="1:9" s="13" customFormat="1" ht="12.75">
      <c r="A745" s="584" t="s">
        <v>317</v>
      </c>
      <c r="B745" s="127">
        <v>0</v>
      </c>
      <c r="C745" s="241">
        <v>0</v>
      </c>
      <c r="D745" s="125">
        <v>0</v>
      </c>
      <c r="E745" s="697">
        <v>0</v>
      </c>
      <c r="F745" s="127">
        <v>0</v>
      </c>
      <c r="G745" s="127">
        <v>0</v>
      </c>
      <c r="H745" s="127">
        <v>0</v>
      </c>
      <c r="I745" s="494">
        <v>0</v>
      </c>
    </row>
    <row r="746" spans="1:9" s="13" customFormat="1" ht="12.75">
      <c r="A746" s="707" t="s">
        <v>318</v>
      </c>
      <c r="B746" s="127">
        <v>0</v>
      </c>
      <c r="C746" s="241">
        <v>0</v>
      </c>
      <c r="D746" s="125"/>
      <c r="E746" s="697">
        <v>0</v>
      </c>
      <c r="F746" s="127">
        <v>0</v>
      </c>
      <c r="G746" s="127">
        <v>0</v>
      </c>
      <c r="H746" s="125">
        <v>0</v>
      </c>
      <c r="I746" s="494">
        <v>0</v>
      </c>
    </row>
    <row r="747" spans="1:9" s="13" customFormat="1" ht="14.25" customHeight="1">
      <c r="A747" s="584" t="s">
        <v>319</v>
      </c>
      <c r="B747" s="127">
        <v>0</v>
      </c>
      <c r="C747" s="241">
        <v>0</v>
      </c>
      <c r="D747" s="125">
        <v>0</v>
      </c>
      <c r="E747" s="697">
        <v>0</v>
      </c>
      <c r="F747" s="127">
        <v>0</v>
      </c>
      <c r="G747" s="127">
        <v>0</v>
      </c>
      <c r="H747" s="698">
        <v>0</v>
      </c>
      <c r="I747" s="494">
        <v>0</v>
      </c>
    </row>
    <row r="748" spans="1:9" s="13" customFormat="1" ht="12.75">
      <c r="A748" s="707" t="s">
        <v>320</v>
      </c>
      <c r="B748" s="127">
        <v>0</v>
      </c>
      <c r="C748" s="127">
        <v>0</v>
      </c>
      <c r="D748" s="127">
        <v>0</v>
      </c>
      <c r="E748" s="494">
        <v>0</v>
      </c>
      <c r="F748" s="127">
        <v>0</v>
      </c>
      <c r="G748" s="127">
        <v>0</v>
      </c>
      <c r="H748" s="127">
        <v>0</v>
      </c>
      <c r="I748" s="494">
        <v>0</v>
      </c>
    </row>
    <row r="749" spans="1:9" s="13" customFormat="1" ht="12.75">
      <c r="A749" s="1144" t="s">
        <v>321</v>
      </c>
      <c r="B749" s="127">
        <v>0</v>
      </c>
      <c r="C749" s="127">
        <v>0</v>
      </c>
      <c r="D749" s="127">
        <v>0</v>
      </c>
      <c r="E749" s="494">
        <v>0</v>
      </c>
      <c r="F749" s="127">
        <v>0</v>
      </c>
      <c r="G749" s="127">
        <v>0</v>
      </c>
      <c r="H749" s="127">
        <v>0</v>
      </c>
      <c r="I749" s="494">
        <v>0</v>
      </c>
    </row>
    <row r="750" spans="1:9" s="13" customFormat="1" ht="12.75">
      <c r="A750" s="585" t="s">
        <v>322</v>
      </c>
      <c r="B750" s="124"/>
      <c r="C750" s="124"/>
      <c r="D750" s="124"/>
      <c r="E750" s="494"/>
      <c r="F750" s="127"/>
      <c r="G750" s="127"/>
      <c r="H750" s="127"/>
      <c r="I750" s="494"/>
    </row>
    <row r="751" spans="1:9" s="13" customFormat="1" ht="13.5" thickBot="1">
      <c r="A751" s="709" t="s">
        <v>347</v>
      </c>
      <c r="B751" s="125">
        <v>0</v>
      </c>
      <c r="C751" s="125">
        <v>0</v>
      </c>
      <c r="D751" s="125">
        <v>0</v>
      </c>
      <c r="E751" s="494">
        <v>0</v>
      </c>
      <c r="F751" s="127">
        <v>0</v>
      </c>
      <c r="G751" s="127">
        <v>0</v>
      </c>
      <c r="H751" s="127">
        <v>0</v>
      </c>
      <c r="I751" s="516">
        <v>0</v>
      </c>
    </row>
    <row r="752" spans="1:9" s="13" customFormat="1" ht="13.5" thickBot="1">
      <c r="A752" s="710" t="s">
        <v>282</v>
      </c>
      <c r="B752" s="445">
        <f>SUM(B745:B749)</f>
        <v>0</v>
      </c>
      <c r="C752" s="588">
        <f>C745+C746+C747+C749+C748</f>
        <v>0</v>
      </c>
      <c r="D752" s="445">
        <f>D745+D746+D747+D749+D748</f>
        <v>0</v>
      </c>
      <c r="E752" s="699">
        <v>0</v>
      </c>
      <c r="F752" s="445">
        <f>SUM(F745:F751)</f>
        <v>0</v>
      </c>
      <c r="G752" s="445">
        <f>SUM(G745:G751)</f>
        <v>0</v>
      </c>
      <c r="H752" s="445">
        <f>SUM(H745:H751)</f>
        <v>0</v>
      </c>
      <c r="I752" s="678">
        <v>0</v>
      </c>
    </row>
    <row r="753" spans="1:9" s="13" customFormat="1" ht="9.75" customHeight="1">
      <c r="A753" s="643"/>
      <c r="B753" s="455"/>
      <c r="C753" s="654"/>
      <c r="D753" s="592"/>
      <c r="E753" s="690"/>
      <c r="F753" s="127"/>
      <c r="G753" s="696"/>
      <c r="H753" s="457"/>
      <c r="I753" s="489"/>
    </row>
    <row r="754" spans="1:9" s="13" customFormat="1" ht="9.75" customHeight="1">
      <c r="A754" s="722" t="s">
        <v>324</v>
      </c>
      <c r="B754" s="125"/>
      <c r="C754" s="638"/>
      <c r="D754" s="125"/>
      <c r="E754" s="700"/>
      <c r="F754" s="127"/>
      <c r="G754" s="638"/>
      <c r="H754" s="241"/>
      <c r="I754" s="676"/>
    </row>
    <row r="755" spans="1:9" s="13" customFormat="1" ht="12.75">
      <c r="A755" s="608" t="s">
        <v>325</v>
      </c>
      <c r="B755" s="125">
        <v>0</v>
      </c>
      <c r="C755" s="125">
        <v>0</v>
      </c>
      <c r="D755" s="125">
        <v>0</v>
      </c>
      <c r="E755" s="498">
        <v>0</v>
      </c>
      <c r="F755" s="127">
        <v>0</v>
      </c>
      <c r="G755" s="127">
        <v>0</v>
      </c>
      <c r="H755" s="127">
        <v>0</v>
      </c>
      <c r="I755" s="494">
        <v>0</v>
      </c>
    </row>
    <row r="756" spans="1:9" s="13" customFormat="1" ht="12.75">
      <c r="A756" s="715" t="s">
        <v>326</v>
      </c>
      <c r="B756" s="124">
        <v>0</v>
      </c>
      <c r="C756" s="124">
        <v>0</v>
      </c>
      <c r="D756" s="124">
        <v>0</v>
      </c>
      <c r="E756" s="650">
        <v>0</v>
      </c>
      <c r="F756" s="127">
        <v>0</v>
      </c>
      <c r="G756" s="127">
        <v>0</v>
      </c>
      <c r="H756" s="127">
        <v>0</v>
      </c>
      <c r="I756" s="494">
        <v>0</v>
      </c>
    </row>
    <row r="757" spans="1:9" s="13" customFormat="1" ht="12.75">
      <c r="A757" s="584" t="s">
        <v>327</v>
      </c>
      <c r="B757" s="125">
        <v>0</v>
      </c>
      <c r="C757" s="125">
        <v>0</v>
      </c>
      <c r="D757" s="125">
        <v>0</v>
      </c>
      <c r="E757" s="498">
        <v>0</v>
      </c>
      <c r="F757" s="127">
        <v>0</v>
      </c>
      <c r="G757" s="127">
        <v>0</v>
      </c>
      <c r="H757" s="127">
        <v>0</v>
      </c>
      <c r="I757" s="494">
        <v>0</v>
      </c>
    </row>
    <row r="758" spans="1:9" s="13" customFormat="1" ht="12.75">
      <c r="A758" s="598" t="s">
        <v>273</v>
      </c>
      <c r="B758" s="125">
        <v>0</v>
      </c>
      <c r="C758" s="124">
        <v>0</v>
      </c>
      <c r="D758" s="124">
        <v>0</v>
      </c>
      <c r="E758" s="650">
        <v>0</v>
      </c>
      <c r="F758" s="127">
        <v>0</v>
      </c>
      <c r="G758" s="127">
        <v>0</v>
      </c>
      <c r="H758" s="127">
        <v>0</v>
      </c>
      <c r="I758" s="494">
        <v>0</v>
      </c>
    </row>
    <row r="759" spans="1:9" s="13" customFormat="1" ht="13.5" thickBot="1">
      <c r="A759" s="720"/>
      <c r="B759" s="159"/>
      <c r="C759" s="667"/>
      <c r="D759" s="447"/>
      <c r="E759" s="650"/>
      <c r="F759" s="124"/>
      <c r="G759" s="667"/>
      <c r="H759" s="490"/>
      <c r="I759" s="516"/>
    </row>
    <row r="760" spans="1:9" s="13" customFormat="1" ht="13.5" thickBot="1">
      <c r="A760" s="710" t="s">
        <v>277</v>
      </c>
      <c r="B760" s="445">
        <f>SUM(B755:B758)</f>
        <v>0</v>
      </c>
      <c r="C760" s="588">
        <f>C755+C756+C757+C759</f>
        <v>0</v>
      </c>
      <c r="D760" s="445">
        <f>D755+D756+D757+D759</f>
        <v>0</v>
      </c>
      <c r="E760" s="701">
        <v>0</v>
      </c>
      <c r="F760" s="445">
        <f>SUM(F755:F759)</f>
        <v>0</v>
      </c>
      <c r="G760" s="445">
        <f>SUM(G755:G759)</f>
        <v>0</v>
      </c>
      <c r="H760" s="445">
        <f>SUM(H755:H759)</f>
        <v>0</v>
      </c>
      <c r="I760" s="701">
        <v>0</v>
      </c>
    </row>
    <row r="761" spans="1:9" s="13" customFormat="1" ht="12.75">
      <c r="A761" s="590"/>
      <c r="B761" s="124"/>
      <c r="C761" s="641"/>
      <c r="D761" s="124"/>
      <c r="E761" s="690"/>
      <c r="F761" s="127"/>
      <c r="G761" s="455"/>
      <c r="H761" s="514"/>
      <c r="I761" s="489"/>
    </row>
    <row r="762" spans="1:9" s="13" customFormat="1" ht="12.75">
      <c r="A762" s="719" t="s">
        <v>329</v>
      </c>
      <c r="B762" s="125"/>
      <c r="C762" s="638"/>
      <c r="D762" s="125"/>
      <c r="E762" s="498"/>
      <c r="F762" s="127"/>
      <c r="G762" s="125"/>
      <c r="H762" s="241"/>
      <c r="I762" s="494"/>
    </row>
    <row r="763" spans="1:9" s="13" customFormat="1" ht="12" customHeight="1">
      <c r="A763" s="596" t="s">
        <v>330</v>
      </c>
      <c r="B763" s="125">
        <v>0</v>
      </c>
      <c r="C763" s="125">
        <v>0</v>
      </c>
      <c r="D763" s="125">
        <v>0</v>
      </c>
      <c r="E763" s="498">
        <v>0</v>
      </c>
      <c r="F763" s="127">
        <v>0</v>
      </c>
      <c r="G763" s="127">
        <v>0</v>
      </c>
      <c r="H763" s="127">
        <v>0</v>
      </c>
      <c r="I763" s="498">
        <v>0</v>
      </c>
    </row>
    <row r="764" spans="1:9" s="13" customFormat="1" ht="13.5" thickBot="1">
      <c r="A764" s="597" t="s">
        <v>331</v>
      </c>
      <c r="B764" s="124">
        <v>0</v>
      </c>
      <c r="C764" s="124">
        <v>0</v>
      </c>
      <c r="D764" s="124">
        <v>0</v>
      </c>
      <c r="E764" s="650">
        <v>0</v>
      </c>
      <c r="F764" s="127">
        <v>0</v>
      </c>
      <c r="G764" s="127">
        <v>0</v>
      </c>
      <c r="H764" s="127">
        <v>0</v>
      </c>
      <c r="I764" s="498">
        <v>0</v>
      </c>
    </row>
    <row r="765" spans="1:9" s="13" customFormat="1" ht="13.5" thickBot="1">
      <c r="A765" s="600" t="s">
        <v>266</v>
      </c>
      <c r="B765" s="445">
        <f>B763+B764</f>
        <v>0</v>
      </c>
      <c r="C765" s="588">
        <f>C763+C764</f>
        <v>0</v>
      </c>
      <c r="D765" s="445">
        <f>D763+D764</f>
        <v>0</v>
      </c>
      <c r="E765" s="701">
        <v>0</v>
      </c>
      <c r="F765" s="445">
        <f>SUM(F763:F764)</f>
        <v>0</v>
      </c>
      <c r="G765" s="445">
        <f>SUM(G763:G764)</f>
        <v>0</v>
      </c>
      <c r="H765" s="445">
        <f>SUM(H763:H764)</f>
        <v>0</v>
      </c>
      <c r="I765" s="701">
        <v>0</v>
      </c>
    </row>
    <row r="766" spans="1:9" s="13" customFormat="1" ht="12" customHeight="1">
      <c r="A766" s="590"/>
      <c r="B766" s="124"/>
      <c r="C766" s="641"/>
      <c r="D766" s="124"/>
      <c r="E766" s="690"/>
      <c r="F766" s="127"/>
      <c r="G766" s="455"/>
      <c r="H766" s="514"/>
      <c r="I766" s="488"/>
    </row>
    <row r="767" spans="1:9" s="13" customFormat="1" ht="12.75" customHeight="1">
      <c r="A767" s="655" t="s">
        <v>353</v>
      </c>
      <c r="B767" s="125"/>
      <c r="C767" s="638"/>
      <c r="D767" s="125"/>
      <c r="E767" s="498"/>
      <c r="F767" s="127"/>
      <c r="G767" s="125"/>
      <c r="H767" s="241"/>
      <c r="I767" s="494"/>
    </row>
    <row r="768" spans="1:9" s="13" customFormat="1" ht="12.75">
      <c r="A768" s="602" t="s">
        <v>330</v>
      </c>
      <c r="B768" s="125">
        <v>0</v>
      </c>
      <c r="C768" s="125">
        <v>0</v>
      </c>
      <c r="D768" s="125">
        <v>0</v>
      </c>
      <c r="E768" s="498">
        <v>0</v>
      </c>
      <c r="F768" s="125">
        <v>0</v>
      </c>
      <c r="G768" s="125">
        <v>0</v>
      </c>
      <c r="H768" s="125">
        <v>0</v>
      </c>
      <c r="I768" s="498">
        <v>0</v>
      </c>
    </row>
    <row r="769" spans="1:9" s="13" customFormat="1" ht="13.5" thickBot="1">
      <c r="A769" s="597" t="s">
        <v>331</v>
      </c>
      <c r="B769" s="124">
        <v>0</v>
      </c>
      <c r="C769" s="124">
        <v>0</v>
      </c>
      <c r="D769" s="124">
        <v>0</v>
      </c>
      <c r="E769" s="650">
        <v>0</v>
      </c>
      <c r="F769" s="124">
        <v>0</v>
      </c>
      <c r="G769" s="124">
        <v>0</v>
      </c>
      <c r="H769" s="124">
        <v>0</v>
      </c>
      <c r="I769" s="498">
        <v>0</v>
      </c>
    </row>
    <row r="770" spans="1:9" s="13" customFormat="1" ht="13.5" thickBot="1">
      <c r="A770" s="600" t="s">
        <v>267</v>
      </c>
      <c r="B770" s="445">
        <f>B768+B769</f>
        <v>0</v>
      </c>
      <c r="C770" s="588">
        <f>C768+C769</f>
        <v>0</v>
      </c>
      <c r="D770" s="445">
        <f>D768+D769</f>
        <v>0</v>
      </c>
      <c r="E770" s="701">
        <v>0</v>
      </c>
      <c r="F770" s="445">
        <f>SUM(F768:F769)</f>
        <v>0</v>
      </c>
      <c r="G770" s="445">
        <f>SUM(G768:G769)</f>
        <v>0</v>
      </c>
      <c r="H770" s="445">
        <f>SUM(H768:H769)</f>
        <v>0</v>
      </c>
      <c r="I770" s="701">
        <v>0</v>
      </c>
    </row>
    <row r="771" spans="1:9" s="13" customFormat="1" ht="12.75">
      <c r="A771" s="590"/>
      <c r="B771" s="455"/>
      <c r="C771" s="641"/>
      <c r="D771" s="124"/>
      <c r="E771" s="690"/>
      <c r="F771" s="127"/>
      <c r="G771" s="641"/>
      <c r="H771" s="514"/>
      <c r="I771" s="488"/>
    </row>
    <row r="772" spans="1:9" s="13" customFormat="1" ht="12.75">
      <c r="A772" s="719" t="s">
        <v>332</v>
      </c>
      <c r="B772" s="125"/>
      <c r="C772" s="638"/>
      <c r="D772" s="125"/>
      <c r="E772" s="498"/>
      <c r="F772" s="127"/>
      <c r="G772" s="638"/>
      <c r="H772" s="241"/>
      <c r="I772" s="494"/>
    </row>
    <row r="773" spans="1:9" s="13" customFormat="1" ht="12.75">
      <c r="A773" s="603" t="s">
        <v>355</v>
      </c>
      <c r="B773" s="125">
        <v>0</v>
      </c>
      <c r="C773" s="125">
        <v>0</v>
      </c>
      <c r="D773" s="125">
        <v>0</v>
      </c>
      <c r="E773" s="498">
        <v>0</v>
      </c>
      <c r="F773" s="125">
        <v>0</v>
      </c>
      <c r="G773" s="125">
        <v>0</v>
      </c>
      <c r="H773" s="125">
        <v>0</v>
      </c>
      <c r="I773" s="498">
        <v>0</v>
      </c>
    </row>
    <row r="774" spans="1:9" s="13" customFormat="1" ht="13.5" thickBot="1">
      <c r="A774" s="604" t="s">
        <v>371</v>
      </c>
      <c r="B774" s="124">
        <v>0</v>
      </c>
      <c r="C774" s="124">
        <v>0</v>
      </c>
      <c r="D774" s="124">
        <v>0</v>
      </c>
      <c r="E774" s="650">
        <v>0</v>
      </c>
      <c r="F774" s="124">
        <v>0</v>
      </c>
      <c r="G774" s="124">
        <v>0</v>
      </c>
      <c r="H774" s="124">
        <v>0</v>
      </c>
      <c r="I774" s="650">
        <v>0</v>
      </c>
    </row>
    <row r="775" spans="1:9" s="13" customFormat="1" ht="13.5" thickBot="1">
      <c r="A775" s="600" t="s">
        <v>268</v>
      </c>
      <c r="B775" s="445">
        <f>B773+B774</f>
        <v>0</v>
      </c>
      <c r="C775" s="588">
        <f>C774+C773</f>
        <v>0</v>
      </c>
      <c r="D775" s="445">
        <f>D774+D773</f>
        <v>0</v>
      </c>
      <c r="E775" s="701">
        <v>0</v>
      </c>
      <c r="F775" s="445">
        <f>SUM(F773:F774)</f>
        <v>0</v>
      </c>
      <c r="G775" s="445">
        <f>SUM(G773:G774)</f>
        <v>0</v>
      </c>
      <c r="H775" s="445">
        <f>SUM(H773:H774)</f>
        <v>0</v>
      </c>
      <c r="I775" s="701">
        <v>0</v>
      </c>
    </row>
    <row r="776" spans="1:9" s="13" customFormat="1" ht="12.75">
      <c r="A776" s="643"/>
      <c r="B776" s="455"/>
      <c r="C776" s="641"/>
      <c r="D776" s="124"/>
      <c r="E776" s="690"/>
      <c r="F776" s="127"/>
      <c r="G776" s="641"/>
      <c r="H776" s="514"/>
      <c r="I776" s="487"/>
    </row>
    <row r="777" spans="1:9" s="13" customFormat="1" ht="9.75" customHeight="1">
      <c r="A777" s="656" t="s">
        <v>336</v>
      </c>
      <c r="B777" s="125"/>
      <c r="C777" s="638"/>
      <c r="D777" s="125"/>
      <c r="E777" s="498"/>
      <c r="F777" s="127"/>
      <c r="G777" s="638"/>
      <c r="H777" s="241"/>
      <c r="I777" s="494"/>
    </row>
    <row r="778" spans="1:9" s="13" customFormat="1" ht="12.75">
      <c r="A778" s="604" t="s">
        <v>372</v>
      </c>
      <c r="B778" s="125">
        <v>0</v>
      </c>
      <c r="C778" s="125">
        <v>0</v>
      </c>
      <c r="D778" s="125">
        <v>0</v>
      </c>
      <c r="E778" s="594">
        <v>0</v>
      </c>
      <c r="F778" s="125">
        <v>0</v>
      </c>
      <c r="G778" s="125">
        <v>0</v>
      </c>
      <c r="H778" s="125">
        <v>0</v>
      </c>
      <c r="I778" s="488">
        <v>0</v>
      </c>
    </row>
    <row r="779" spans="1:9" s="13" customFormat="1" ht="12" customHeight="1" thickBot="1">
      <c r="A779" s="605" t="s">
        <v>373</v>
      </c>
      <c r="B779" s="124">
        <v>0</v>
      </c>
      <c r="C779" s="124">
        <v>0</v>
      </c>
      <c r="D779" s="124">
        <v>0</v>
      </c>
      <c r="E779" s="599">
        <v>0</v>
      </c>
      <c r="F779" s="124">
        <v>0</v>
      </c>
      <c r="G779" s="124">
        <v>0</v>
      </c>
      <c r="H779" s="124">
        <v>0</v>
      </c>
      <c r="I779" s="516">
        <v>0</v>
      </c>
    </row>
    <row r="780" spans="1:9" s="13" customFormat="1" ht="13.5" thickBot="1">
      <c r="A780" s="609" t="s">
        <v>269</v>
      </c>
      <c r="B780" s="187">
        <f>B778+B779</f>
        <v>0</v>
      </c>
      <c r="C780" s="588">
        <f>C779+C778</f>
        <v>0</v>
      </c>
      <c r="D780" s="445">
        <f>D779+D778</f>
        <v>0</v>
      </c>
      <c r="E780" s="702">
        <v>0</v>
      </c>
      <c r="F780" s="187">
        <f>F778+F779</f>
        <v>0</v>
      </c>
      <c r="G780" s="588">
        <f>G779+G778</f>
        <v>0</v>
      </c>
      <c r="H780" s="445">
        <f>H779+H778</f>
        <v>0</v>
      </c>
      <c r="I780" s="652">
        <v>0</v>
      </c>
    </row>
    <row r="781" spans="1:9" s="13" customFormat="1" ht="13.5" thickBot="1">
      <c r="A781" s="590"/>
      <c r="B781" s="187"/>
      <c r="C781" s="514"/>
      <c r="D781" s="124"/>
      <c r="E781" s="690"/>
      <c r="F781" s="124"/>
      <c r="G781" s="621"/>
      <c r="H781" s="621"/>
      <c r="I781" s="670"/>
    </row>
    <row r="782" spans="1:9" s="13" customFormat="1" ht="24.75" customHeight="1" thickBot="1">
      <c r="A782" s="713" t="s">
        <v>404</v>
      </c>
      <c r="B782" s="187">
        <f>B780+B775+B770+B765+B760+B752</f>
        <v>0</v>
      </c>
      <c r="C782" s="187">
        <f>C780+C775+C770+C765+C760+C752</f>
        <v>0</v>
      </c>
      <c r="D782" s="187">
        <f>D780+D775+D770+D765+D760+D752</f>
        <v>0</v>
      </c>
      <c r="E782" s="699">
        <v>0</v>
      </c>
      <c r="F782" s="445">
        <f>F780+F775+F770+F765+F760+F752</f>
        <v>0</v>
      </c>
      <c r="G782" s="445">
        <f>G780+G775+G770+G765+G760+G752</f>
        <v>0</v>
      </c>
      <c r="H782" s="445">
        <f>H780+H775+H770+H765+H760+H752</f>
        <v>0</v>
      </c>
      <c r="I782" s="506">
        <f>I780+I775+I770+I765+I760+I752</f>
        <v>0</v>
      </c>
    </row>
    <row r="783" spans="1:9" s="13" customFormat="1" ht="12.75">
      <c r="A783" s="657" t="s">
        <v>412</v>
      </c>
      <c r="B783" s="443"/>
      <c r="C783" s="703"/>
      <c r="D783" s="125"/>
      <c r="E783" s="498"/>
      <c r="F783" s="127"/>
      <c r="G783" s="659"/>
      <c r="H783" s="241"/>
      <c r="I783" s="494"/>
    </row>
    <row r="784" spans="1:9" s="13" customFormat="1" ht="12" customHeight="1">
      <c r="A784" s="715" t="s">
        <v>270</v>
      </c>
      <c r="B784" s="125">
        <v>0</v>
      </c>
      <c r="C784" s="125">
        <v>0</v>
      </c>
      <c r="D784" s="125">
        <v>0</v>
      </c>
      <c r="E784" s="498">
        <v>0</v>
      </c>
      <c r="F784" s="125">
        <v>0</v>
      </c>
      <c r="G784" s="125">
        <v>0</v>
      </c>
      <c r="H784" s="125">
        <v>0</v>
      </c>
      <c r="I784" s="498">
        <v>0</v>
      </c>
    </row>
    <row r="785" spans="1:9" s="13" customFormat="1" ht="13.5" thickBot="1">
      <c r="A785" s="598" t="s">
        <v>272</v>
      </c>
      <c r="B785" s="124">
        <v>0</v>
      </c>
      <c r="C785" s="124">
        <v>0</v>
      </c>
      <c r="D785" s="124">
        <v>0</v>
      </c>
      <c r="E785" s="650">
        <v>0</v>
      </c>
      <c r="F785" s="124">
        <v>0</v>
      </c>
      <c r="G785" s="124">
        <v>0</v>
      </c>
      <c r="H785" s="124">
        <v>0</v>
      </c>
      <c r="I785" s="650">
        <v>0</v>
      </c>
    </row>
    <row r="786" spans="1:9" s="13" customFormat="1" ht="14.25" customHeight="1" thickBot="1">
      <c r="A786" s="710" t="s">
        <v>271</v>
      </c>
      <c r="B786" s="445">
        <f>B784+D785</f>
        <v>0</v>
      </c>
      <c r="C786" s="445">
        <f>C784+C785</f>
        <v>0</v>
      </c>
      <c r="D786" s="445">
        <f>D784+D785</f>
        <v>0</v>
      </c>
      <c r="E786" s="701">
        <v>0</v>
      </c>
      <c r="F786" s="445">
        <f>F784+H785</f>
        <v>0</v>
      </c>
      <c r="G786" s="445">
        <f>G784+G785</f>
        <v>0</v>
      </c>
      <c r="H786" s="445">
        <f>H784+H785</f>
        <v>0</v>
      </c>
      <c r="I786" s="701">
        <v>0</v>
      </c>
    </row>
    <row r="787" spans="1:9" s="13" customFormat="1" ht="13.5" thickBot="1">
      <c r="A787" s="609"/>
      <c r="B787" s="668"/>
      <c r="C787" s="128"/>
      <c r="D787" s="124"/>
      <c r="E787" s="690"/>
      <c r="F787" s="124"/>
      <c r="G787" s="621"/>
      <c r="H787" s="621"/>
      <c r="I787" s="489"/>
    </row>
    <row r="788" spans="1:9" s="13" customFormat="1" ht="22.5" customHeight="1" thickBot="1">
      <c r="A788" s="716" t="s">
        <v>401</v>
      </c>
      <c r="B788" s="187">
        <f>B782+B786</f>
        <v>0</v>
      </c>
      <c r="C788" s="187">
        <f>C782+C786</f>
        <v>0</v>
      </c>
      <c r="D788" s="187">
        <f>D782+D786</f>
        <v>0</v>
      </c>
      <c r="E788" s="702">
        <v>0</v>
      </c>
      <c r="F788" s="445">
        <f>F782+F786</f>
        <v>0</v>
      </c>
      <c r="G788" s="445">
        <f>G782+G786</f>
        <v>0</v>
      </c>
      <c r="H788" s="445">
        <f>H782+H786</f>
        <v>0</v>
      </c>
      <c r="I788" s="506">
        <f>I782+I786</f>
        <v>0</v>
      </c>
    </row>
    <row r="789" spans="1:9" s="13" customFormat="1" ht="10.5" customHeight="1">
      <c r="A789" s="2039"/>
      <c r="B789" s="688"/>
      <c r="C789" s="688"/>
      <c r="D789" s="688"/>
      <c r="E789" s="2041"/>
      <c r="F789" s="457"/>
      <c r="G789" s="457"/>
      <c r="H789" s="457"/>
      <c r="I789" s="689"/>
    </row>
    <row r="790" spans="1:9" s="13" customFormat="1" ht="15">
      <c r="A790" s="616"/>
      <c r="B790" s="616"/>
      <c r="C790" s="616"/>
      <c r="D790" s="616"/>
      <c r="E790" s="616"/>
      <c r="F790" s="617"/>
      <c r="G790" s="2065" t="s">
        <v>708</v>
      </c>
      <c r="H790" s="2065"/>
      <c r="I790" s="617"/>
    </row>
    <row r="791" spans="1:9" s="13" customFormat="1" ht="12.75">
      <c r="A791" s="2069">
        <v>16</v>
      </c>
      <c r="B791" s="2069"/>
      <c r="C791" s="2069"/>
      <c r="D791" s="2069"/>
      <c r="E791" s="2069"/>
      <c r="F791" s="2076"/>
      <c r="G791" s="2076"/>
      <c r="H791" s="2076"/>
      <c r="I791" s="2076"/>
    </row>
    <row r="792" spans="1:9" s="13" customFormat="1" ht="14.25" customHeight="1">
      <c r="A792" s="2096" t="s">
        <v>1389</v>
      </c>
      <c r="B792" s="2096"/>
      <c r="C792" s="2096"/>
      <c r="D792" s="2096"/>
      <c r="E792" s="2096"/>
      <c r="F792" s="2065"/>
      <c r="G792" s="2065"/>
      <c r="H792" s="2065"/>
      <c r="I792" s="2065"/>
    </row>
    <row r="793" spans="1:9" s="13" customFormat="1" ht="15.75">
      <c r="A793" s="2064" t="s">
        <v>369</v>
      </c>
      <c r="B793" s="2064"/>
      <c r="C793" s="2064"/>
      <c r="D793" s="2064"/>
      <c r="E793" s="2064"/>
      <c r="F793" s="2065"/>
      <c r="G793" s="2065"/>
      <c r="H793" s="2065"/>
      <c r="I793" s="2065"/>
    </row>
    <row r="794" spans="1:9" s="13" customFormat="1" ht="14.25" customHeight="1" thickBot="1">
      <c r="A794" s="635"/>
      <c r="B794" s="635"/>
      <c r="C794" s="635"/>
      <c r="D794" s="635"/>
      <c r="E794" s="635"/>
      <c r="F794" s="617"/>
      <c r="G794" s="2099" t="s">
        <v>344</v>
      </c>
      <c r="H794" s="2099"/>
      <c r="I794" s="575"/>
    </row>
    <row r="795" spans="1:9" s="13" customFormat="1" ht="13.5" thickBot="1">
      <c r="A795" s="2100" t="s">
        <v>405</v>
      </c>
      <c r="B795" s="2084" t="s">
        <v>93</v>
      </c>
      <c r="C795" s="2067"/>
      <c r="D795" s="2067"/>
      <c r="E795" s="2068"/>
      <c r="F795" s="2084" t="s">
        <v>281</v>
      </c>
      <c r="G795" s="2124"/>
      <c r="H795" s="2124"/>
      <c r="I795" s="2125"/>
    </row>
    <row r="796" spans="1:9" s="13" customFormat="1" ht="21.75" thickBot="1">
      <c r="A796" s="2101"/>
      <c r="B796" s="577" t="s">
        <v>228</v>
      </c>
      <c r="C796" s="577" t="s">
        <v>229</v>
      </c>
      <c r="D796" s="578" t="s">
        <v>233</v>
      </c>
      <c r="E796" s="579" t="s">
        <v>803</v>
      </c>
      <c r="F796" s="578" t="s">
        <v>228</v>
      </c>
      <c r="G796" s="649" t="s">
        <v>229</v>
      </c>
      <c r="H796" s="578" t="s">
        <v>233</v>
      </c>
      <c r="I796" s="579" t="s">
        <v>199</v>
      </c>
    </row>
    <row r="797" spans="1:9" s="13" customFormat="1" ht="13.5" customHeight="1">
      <c r="A797" s="580" t="s">
        <v>316</v>
      </c>
      <c r="B797" s="126"/>
      <c r="C797" s="585"/>
      <c r="D797" s="581"/>
      <c r="E797" s="636"/>
      <c r="F797" s="126"/>
      <c r="G797" s="587"/>
      <c r="H797" s="636"/>
      <c r="I797" s="626"/>
    </row>
    <row r="798" spans="1:9" s="13" customFormat="1" ht="12.75">
      <c r="A798" s="584" t="s">
        <v>317</v>
      </c>
      <c r="B798" s="127">
        <f aca="true" t="shared" si="7" ref="B798:D800">F745+B745+F693+B693+F639+B639+F587+B587+F535+B535+F482+B482+F428+B428+F375+B375+F322+B322+F270+B270+F218+B218+F165+B165+F113+B113+F60+B60+F8+B8</f>
        <v>388560</v>
      </c>
      <c r="C798" s="127">
        <f t="shared" si="7"/>
        <v>350087</v>
      </c>
      <c r="D798" s="127">
        <f t="shared" si="7"/>
        <v>281391</v>
      </c>
      <c r="E798" s="494">
        <f>D798/C798</f>
        <v>0.8037744903409724</v>
      </c>
      <c r="F798" s="125">
        <v>0</v>
      </c>
      <c r="G798" s="125">
        <v>0</v>
      </c>
      <c r="H798" s="125">
        <v>0</v>
      </c>
      <c r="I798" s="498">
        <v>0</v>
      </c>
    </row>
    <row r="799" spans="1:9" s="13" customFormat="1" ht="12.75">
      <c r="A799" s="707" t="s">
        <v>318</v>
      </c>
      <c r="B799" s="127">
        <f t="shared" si="7"/>
        <v>135608</v>
      </c>
      <c r="C799" s="127">
        <f t="shared" si="7"/>
        <v>116347</v>
      </c>
      <c r="D799" s="127">
        <f t="shared" si="7"/>
        <v>87473</v>
      </c>
      <c r="E799" s="672">
        <f>D799/C799</f>
        <v>0.751828581742546</v>
      </c>
      <c r="F799" s="124">
        <v>0</v>
      </c>
      <c r="G799" s="124">
        <v>0</v>
      </c>
      <c r="H799" s="124">
        <v>0</v>
      </c>
      <c r="I799" s="650">
        <v>0</v>
      </c>
    </row>
    <row r="800" spans="1:9" s="13" customFormat="1" ht="12.75">
      <c r="A800" s="584" t="s">
        <v>319</v>
      </c>
      <c r="B800" s="127">
        <f t="shared" si="7"/>
        <v>457872</v>
      </c>
      <c r="C800" s="127">
        <f t="shared" si="7"/>
        <v>606600</v>
      </c>
      <c r="D800" s="127">
        <f t="shared" si="7"/>
        <v>483664</v>
      </c>
      <c r="E800" s="494">
        <f>D800/C800</f>
        <v>0.7973359709858227</v>
      </c>
      <c r="F800" s="125">
        <v>0</v>
      </c>
      <c r="G800" s="125">
        <v>0</v>
      </c>
      <c r="H800" s="125">
        <v>0</v>
      </c>
      <c r="I800" s="498">
        <v>0</v>
      </c>
    </row>
    <row r="801" spans="1:9" s="13" customFormat="1" ht="12.75">
      <c r="A801" s="585" t="s">
        <v>952</v>
      </c>
      <c r="B801" s="127">
        <f>F748+B748+F696+B696+F642+B642+F590+B590+F538+B538+F485+B485+F432+B432+F378+B378+F325+B325+F273+B273+F221+B221+F168+B168+F116+B116+F63+B63+F11+B11</f>
        <v>-120152</v>
      </c>
      <c r="C801" s="127">
        <f>G748+C748+G696+C696+G642+C642+G590+C590+G538+C538+G485+C485+G432+C432+G378+C378+G325+C325+G273+C273+G221+C221+G168+C168+G116+C116+G63+C63+G11+C11</f>
        <v>-120152</v>
      </c>
      <c r="D801" s="127">
        <f>H748+D748+H696+D696+H642+D642+H590+D590+H538+D538+H485+D485+H432+D432+H378+D378+H325+D325+H273+D273+H221+D221+H168+D168+H116+D116+H63+D63+H11+D11</f>
        <v>-102103</v>
      </c>
      <c r="E801" s="494">
        <f>D801/C801</f>
        <v>0.8497819428723616</v>
      </c>
      <c r="F801" s="125">
        <v>0</v>
      </c>
      <c r="G801" s="125">
        <v>0</v>
      </c>
      <c r="H801" s="125">
        <v>0</v>
      </c>
      <c r="I801" s="650">
        <v>0</v>
      </c>
    </row>
    <row r="802" spans="1:9" s="13" customFormat="1" ht="12.75">
      <c r="A802" s="707" t="s">
        <v>320</v>
      </c>
      <c r="B802" s="127">
        <f>F749+B749+F697+B697+F644+B644+F591+B591+F539+B539+F486+B486+F432+B432+F379+B379+F326+B326+F274+B274+F222+B222+F169+B169+F117+B117+F64+B64+F12+B12</f>
        <v>0</v>
      </c>
      <c r="C802" s="127">
        <f>G749+C749+G697+C697+G644+C644+G591+C591+G539+C539+G486+C486+G432+C432+G379+C379+G326+C326+G274+C274+G222+C222+G169+C169+G117+C117+G64+C64+G12+C12</f>
        <v>0</v>
      </c>
      <c r="D802" s="127">
        <f>H749+D749+H697+D697+H644+D644+H591+D591+H539+D539+H486+D486+H432+D432+H379+D379+H326+D326+H274+D274+H222+D222+H169+D169+H117+D117+H64+D64+H12+D12</f>
        <v>0</v>
      </c>
      <c r="E802" s="494">
        <v>0</v>
      </c>
      <c r="F802" s="125">
        <v>0</v>
      </c>
      <c r="G802" s="125">
        <v>0</v>
      </c>
      <c r="H802" s="125">
        <v>0</v>
      </c>
      <c r="I802" s="650">
        <v>0</v>
      </c>
    </row>
    <row r="803" spans="1:9" s="13" customFormat="1" ht="12" customHeight="1">
      <c r="A803" s="1144" t="s">
        <v>321</v>
      </c>
      <c r="B803" s="127">
        <f>F749+B749+F697+B697+F644+B644+F592+B592+F540+B540+F487+B487+F433+B433+F380+B380+F327+B327+F275+B275+F223+B223+F170+B170+F118+B118+F65+B65+F13+B13</f>
        <v>254858</v>
      </c>
      <c r="C803" s="127">
        <f>G749+C749+G697+C697+G644+C644+G592+C592+G540+C540+G487+C487+G433+C433+G380+C380+G327+C327+G275+C275+G223+C223+G170+C170+G118+C118+G65+C65+G13+C13</f>
        <v>328626</v>
      </c>
      <c r="D803" s="127">
        <f>H749+D749+H697+D697+H644+D644+H592+D592+H540+D540+H487+D487+H433+D433+H380+D380+H327+D327+H275+D275+H223+D223+H170+D170+H118+D118+H65+D65+H13+D13</f>
        <v>320070</v>
      </c>
      <c r="E803" s="494">
        <f>D803/C803</f>
        <v>0.9739643241861569</v>
      </c>
      <c r="F803" s="127">
        <v>0</v>
      </c>
      <c r="G803" s="127">
        <v>0</v>
      </c>
      <c r="H803" s="127">
        <v>0</v>
      </c>
      <c r="I803" s="494">
        <v>0</v>
      </c>
    </row>
    <row r="804" spans="1:9" s="13" customFormat="1" ht="12.75" customHeight="1">
      <c r="A804" s="585" t="s">
        <v>322</v>
      </c>
      <c r="B804" s="127"/>
      <c r="C804" s="127"/>
      <c r="D804" s="127"/>
      <c r="E804" s="494"/>
      <c r="F804" s="124"/>
      <c r="G804" s="124"/>
      <c r="H804" s="124"/>
      <c r="I804" s="494"/>
    </row>
    <row r="805" spans="1:9" s="13" customFormat="1" ht="13.5" customHeight="1" thickBot="1">
      <c r="A805" s="709" t="s">
        <v>347</v>
      </c>
      <c r="B805" s="127">
        <f>F751+B751+F699+B699+F646+B646+F593+B593+F541+B541+F488+B488+F434+B434+F381+B381+F329+B329+F277+B277+F225+B225+F171+B171+F119+B119+F66+B66+F14+B14</f>
        <v>254858</v>
      </c>
      <c r="C805" s="127">
        <f>G751+C751+G699+C699+G646+C646+G593+C593+G541+C541+G488+C488+G434+C434+G381+C381+G329+C329+G277+C277+G225+C225+G171+C171+G119+C119+G66+C66+G14+C14</f>
        <v>328626</v>
      </c>
      <c r="D805" s="127">
        <f>H751+D751+H699+D699+H646+D646+H593+D593+H541+D541+H488+D488+H434+D434+H381+D381+H329+D329+H277+D277+H225+D225+H171+D171+H119+D119+H66+D66+H14+D14</f>
        <v>320070</v>
      </c>
      <c r="E805" s="494">
        <f>D805/C805</f>
        <v>0.9739643241861569</v>
      </c>
      <c r="F805" s="125">
        <v>0</v>
      </c>
      <c r="G805" s="125">
        <v>0</v>
      </c>
      <c r="H805" s="125">
        <v>0</v>
      </c>
      <c r="I805" s="494">
        <v>0</v>
      </c>
    </row>
    <row r="806" spans="1:9" s="13" customFormat="1" ht="13.5" thickBot="1">
      <c r="A806" s="710" t="s">
        <v>282</v>
      </c>
      <c r="B806" s="550">
        <f>B798+B799+B800+B803+B802+B801</f>
        <v>1116746</v>
      </c>
      <c r="C806" s="445">
        <f>SUM(C798:C803)</f>
        <v>1281508</v>
      </c>
      <c r="D806" s="445">
        <f>D798+D799+D800+D803</f>
        <v>1172598</v>
      </c>
      <c r="E806" s="506">
        <f>D806/C806</f>
        <v>0.9150141864116338</v>
      </c>
      <c r="F806" s="445">
        <f>SUM(F798:F803)</f>
        <v>0</v>
      </c>
      <c r="G806" s="588">
        <f>G798+G799+G800+G803+G802</f>
        <v>0</v>
      </c>
      <c r="H806" s="445">
        <f>H798+H799+H800+H803+H802</f>
        <v>0</v>
      </c>
      <c r="I806" s="701">
        <v>0</v>
      </c>
    </row>
    <row r="807" spans="1:9" s="13" customFormat="1" ht="12.75">
      <c r="A807" s="643"/>
      <c r="B807" s="127"/>
      <c r="C807" s="696"/>
      <c r="D807" s="457"/>
      <c r="E807" s="489"/>
      <c r="F807" s="455"/>
      <c r="G807" s="654"/>
      <c r="H807" s="592"/>
      <c r="I807" s="690"/>
    </row>
    <row r="808" spans="1:9" s="13" customFormat="1" ht="12.75">
      <c r="A808" s="722" t="s">
        <v>324</v>
      </c>
      <c r="B808" s="127"/>
      <c r="C808" s="638"/>
      <c r="D808" s="241"/>
      <c r="E808" s="676"/>
      <c r="F808" s="125"/>
      <c r="G808" s="638"/>
      <c r="H808" s="125"/>
      <c r="I808" s="733"/>
    </row>
    <row r="809" spans="1:9" s="13" customFormat="1" ht="12.75">
      <c r="A809" s="608" t="s">
        <v>325</v>
      </c>
      <c r="B809" s="127">
        <f aca="true" t="shared" si="8" ref="B809:D812">B755+F755+B703+F703+B650+F650+B597+F597+B545+F545+B492+F492+B438+F438+B385+F385+B333+F333+B281+F281+B229+F229+B175+F175+B123+F123+B70+F70+B18+F18</f>
        <v>217237</v>
      </c>
      <c r="C809" s="127">
        <f t="shared" si="8"/>
        <v>354843</v>
      </c>
      <c r="D809" s="127">
        <f t="shared" si="8"/>
        <v>347741</v>
      </c>
      <c r="E809" s="494">
        <f>D809/C809</f>
        <v>0.9799855147205947</v>
      </c>
      <c r="F809" s="127">
        <v>0</v>
      </c>
      <c r="G809" s="127">
        <v>0</v>
      </c>
      <c r="H809" s="127">
        <v>0</v>
      </c>
      <c r="I809" s="498">
        <v>0</v>
      </c>
    </row>
    <row r="810" spans="1:9" s="13" customFormat="1" ht="12.75">
      <c r="A810" s="715" t="s">
        <v>326</v>
      </c>
      <c r="B810" s="127">
        <f t="shared" si="8"/>
        <v>83188</v>
      </c>
      <c r="C810" s="127">
        <f t="shared" si="8"/>
        <v>39301</v>
      </c>
      <c r="D810" s="127">
        <f t="shared" si="8"/>
        <v>38918</v>
      </c>
      <c r="E810" s="672">
        <f>D810/C810</f>
        <v>0.990254700898196</v>
      </c>
      <c r="F810" s="127">
        <v>0</v>
      </c>
      <c r="G810" s="127">
        <v>0</v>
      </c>
      <c r="H810" s="127">
        <v>0</v>
      </c>
      <c r="I810" s="498">
        <v>0</v>
      </c>
    </row>
    <row r="811" spans="1:9" s="13" customFormat="1" ht="12.75">
      <c r="A811" s="584" t="s">
        <v>327</v>
      </c>
      <c r="B811" s="127">
        <f t="shared" si="8"/>
        <v>1500</v>
      </c>
      <c r="C811" s="127">
        <f t="shared" si="8"/>
        <v>1750</v>
      </c>
      <c r="D811" s="127">
        <f t="shared" si="8"/>
        <v>1750</v>
      </c>
      <c r="E811" s="672">
        <f>D811/C811</f>
        <v>1</v>
      </c>
      <c r="F811" s="127">
        <v>0</v>
      </c>
      <c r="G811" s="127">
        <v>0</v>
      </c>
      <c r="H811" s="127">
        <v>0</v>
      </c>
      <c r="I811" s="498">
        <v>0</v>
      </c>
    </row>
    <row r="812" spans="1:9" s="13" customFormat="1" ht="12.75">
      <c r="A812" s="598" t="s">
        <v>273</v>
      </c>
      <c r="B812" s="127">
        <f t="shared" si="8"/>
        <v>120152</v>
      </c>
      <c r="C812" s="127">
        <f t="shared" si="8"/>
        <v>120152</v>
      </c>
      <c r="D812" s="127">
        <f t="shared" si="8"/>
        <v>102103</v>
      </c>
      <c r="E812" s="672">
        <f>D812/C812</f>
        <v>0.8497819428723616</v>
      </c>
      <c r="F812" s="125">
        <v>0</v>
      </c>
      <c r="G812" s="125">
        <v>0</v>
      </c>
      <c r="H812" s="125">
        <v>0</v>
      </c>
      <c r="I812" s="498">
        <v>0</v>
      </c>
    </row>
    <row r="813" spans="1:9" s="13" customFormat="1" ht="8.25" customHeight="1" thickBot="1">
      <c r="A813" s="720"/>
      <c r="B813" s="124"/>
      <c r="C813" s="667"/>
      <c r="D813" s="490"/>
      <c r="E813" s="516"/>
      <c r="F813" s="159"/>
      <c r="G813" s="667"/>
      <c r="H813" s="447"/>
      <c r="I813" s="650"/>
    </row>
    <row r="814" spans="1:9" s="13" customFormat="1" ht="13.5" thickBot="1">
      <c r="A814" s="710" t="s">
        <v>277</v>
      </c>
      <c r="B814" s="445">
        <f>SUM(B809:B813)</f>
        <v>422077</v>
      </c>
      <c r="C814" s="445">
        <f>SUM(C809:C813)</f>
        <v>516046</v>
      </c>
      <c r="D814" s="445">
        <f>SUM(D809:D813)</f>
        <v>490512</v>
      </c>
      <c r="E814" s="506">
        <f>D814/C814</f>
        <v>0.9505199148913082</v>
      </c>
      <c r="F814" s="445">
        <f>SUM(F809:F812)</f>
        <v>0</v>
      </c>
      <c r="G814" s="588">
        <f>G809+G810+G811+G813</f>
        <v>0</v>
      </c>
      <c r="H814" s="445">
        <f>H809+H810+H811+H813</f>
        <v>0</v>
      </c>
      <c r="I814" s="701">
        <v>0</v>
      </c>
    </row>
    <row r="815" spans="1:9" s="13" customFormat="1" ht="10.5" customHeight="1">
      <c r="A815" s="590"/>
      <c r="B815" s="127"/>
      <c r="C815" s="455"/>
      <c r="D815" s="514"/>
      <c r="E815" s="489"/>
      <c r="F815" s="124"/>
      <c r="G815" s="641"/>
      <c r="H815" s="124"/>
      <c r="I815" s="690"/>
    </row>
    <row r="816" spans="1:9" s="13" customFormat="1" ht="12" customHeight="1">
      <c r="A816" s="719" t="s">
        <v>329</v>
      </c>
      <c r="B816" s="127"/>
      <c r="C816" s="125"/>
      <c r="D816" s="241"/>
      <c r="E816" s="494"/>
      <c r="F816" s="125"/>
      <c r="G816" s="638"/>
      <c r="H816" s="125"/>
      <c r="I816" s="498"/>
    </row>
    <row r="817" spans="1:9" s="13" customFormat="1" ht="12.75" customHeight="1">
      <c r="A817" s="596" t="s">
        <v>330</v>
      </c>
      <c r="B817" s="127">
        <f>B763+F763+B711+F711+B657+F657+B604+F604+B557+F556+B500+F500+B446+F446+B393+F393+B340+F340+B288+F288+B236+F236+B182+F182+B130+F130+B77+F77+B25+F25</f>
        <v>33203</v>
      </c>
      <c r="C817" s="127">
        <f>C763+G763+C711+G711+C657+G657+C604+G604+C557+G556+C500+G500+C446+G446+C393+G393+C340+G340+C288+G288+C236+G236+C182+G182+C130+G130+C77+G77+C25+G25</f>
        <v>109157</v>
      </c>
      <c r="D817" s="127">
        <f>D763+H763+D711+H711+D657+H657+D604+H604+D557+H556+D500+H500+D446+H446+D393+H393+D340+H340+D288+H288+D236+H236+D182+H182+D130+H130+D77+H77+D25+H25</f>
        <v>108157</v>
      </c>
      <c r="E817" s="672">
        <f>D817/C817</f>
        <v>0.990838883443114</v>
      </c>
      <c r="F817" s="125">
        <v>0</v>
      </c>
      <c r="G817" s="125">
        <v>0</v>
      </c>
      <c r="H817" s="125">
        <v>0</v>
      </c>
      <c r="I817" s="498">
        <v>0</v>
      </c>
    </row>
    <row r="818" spans="1:9" s="13" customFormat="1" ht="13.5" thickBot="1">
      <c r="A818" s="597" t="s">
        <v>331</v>
      </c>
      <c r="B818" s="127">
        <f>B764+F764+B712+F712+B658+F658+B605+F605+B558+B501+F501+B447+F447+B394+F394+B341+F341+B289+F289+B237+F237+B183+F183+B131+F131+B78+F78+B26+F26</f>
        <v>0</v>
      </c>
      <c r="C818" s="127">
        <f>C764+G764+C712+G712+C658+G658+C605+G605+C558+C501+G501+C447+G447+C394+G394+C341+G341+C289+G289+C237+G237+C183+G183+C131+G131+C78+G78+C26+G26</f>
        <v>1545</v>
      </c>
      <c r="D818" s="127">
        <f>H764+D764+D712+H712+D658+H658+D605+H605+D553+H553+D501+H501+D447+H447+D394+H394+D341+H341+D289+H289+D237+H237+D183+H183+D131+H131+D78+H78+D26+H26</f>
        <v>1545</v>
      </c>
      <c r="E818" s="694">
        <v>0</v>
      </c>
      <c r="F818" s="124">
        <v>0</v>
      </c>
      <c r="G818" s="124">
        <v>0</v>
      </c>
      <c r="H818" s="124">
        <v>0</v>
      </c>
      <c r="I818" s="650">
        <v>0</v>
      </c>
    </row>
    <row r="819" spans="1:9" s="13" customFormat="1" ht="13.5" thickBot="1">
      <c r="A819" s="600" t="s">
        <v>266</v>
      </c>
      <c r="B819" s="445">
        <f>B817+B818</f>
        <v>33203</v>
      </c>
      <c r="C819" s="445">
        <f>C817+C818</f>
        <v>110702</v>
      </c>
      <c r="D819" s="445">
        <f>D817+D818</f>
        <v>109702</v>
      </c>
      <c r="E819" s="640">
        <f>D819/C819</f>
        <v>0.9909667395349677</v>
      </c>
      <c r="F819" s="445">
        <f>F817+F818</f>
        <v>0</v>
      </c>
      <c r="G819" s="588">
        <f>G817+G818</f>
        <v>0</v>
      </c>
      <c r="H819" s="445">
        <f>H817+H818</f>
        <v>0</v>
      </c>
      <c r="I819" s="701">
        <v>0</v>
      </c>
    </row>
    <row r="820" spans="1:9" s="13" customFormat="1" ht="10.5" customHeight="1">
      <c r="A820" s="590"/>
      <c r="B820" s="127"/>
      <c r="C820" s="455"/>
      <c r="D820" s="514"/>
      <c r="E820" s="488"/>
      <c r="F820" s="124"/>
      <c r="G820" s="641"/>
      <c r="H820" s="124"/>
      <c r="I820" s="690"/>
    </row>
    <row r="821" spans="1:9" s="13" customFormat="1" ht="12.75">
      <c r="A821" s="655" t="s">
        <v>353</v>
      </c>
      <c r="B821" s="127"/>
      <c r="C821" s="125"/>
      <c r="D821" s="241"/>
      <c r="E821" s="494"/>
      <c r="F821" s="125"/>
      <c r="G821" s="638"/>
      <c r="H821" s="125"/>
      <c r="I821" s="498"/>
    </row>
    <row r="822" spans="1:9" s="13" customFormat="1" ht="12.75">
      <c r="A822" s="602" t="s">
        <v>330</v>
      </c>
      <c r="B822" s="127">
        <f aca="true" t="shared" si="9" ref="B822:D823">B768+F768+B716+F716+B662+F662+B609+F609+B557+F557+B505+F505+B451+F451+B398+F398+B345+F345+B293+F293+B241+F241+B187+B135+F135+B82+F82+B30+F30+F187</f>
        <v>169324</v>
      </c>
      <c r="C822" s="127">
        <f t="shared" si="9"/>
        <v>253747</v>
      </c>
      <c r="D822" s="127">
        <f t="shared" si="9"/>
        <v>247811</v>
      </c>
      <c r="E822" s="494">
        <f>D822/C822</f>
        <v>0.9766066199797436</v>
      </c>
      <c r="F822" s="125">
        <v>0</v>
      </c>
      <c r="G822" s="125">
        <v>0</v>
      </c>
      <c r="H822" s="125">
        <v>0</v>
      </c>
      <c r="I822" s="498">
        <v>0</v>
      </c>
    </row>
    <row r="823" spans="1:9" s="13" customFormat="1" ht="13.5" thickBot="1">
      <c r="A823" s="597" t="s">
        <v>331</v>
      </c>
      <c r="B823" s="127">
        <f t="shared" si="9"/>
        <v>70276</v>
      </c>
      <c r="C823" s="127">
        <f t="shared" si="9"/>
        <v>74161</v>
      </c>
      <c r="D823" s="127">
        <f t="shared" si="9"/>
        <v>70123</v>
      </c>
      <c r="E823" s="651">
        <f>D823/C823</f>
        <v>0.9455508960235164</v>
      </c>
      <c r="F823" s="124">
        <v>0</v>
      </c>
      <c r="G823" s="124">
        <v>0</v>
      </c>
      <c r="H823" s="124">
        <v>0</v>
      </c>
      <c r="I823" s="650">
        <v>0</v>
      </c>
    </row>
    <row r="824" spans="1:9" s="13" customFormat="1" ht="13.5" thickBot="1">
      <c r="A824" s="600" t="s">
        <v>267</v>
      </c>
      <c r="B824" s="445">
        <f>B822+B823</f>
        <v>239600</v>
      </c>
      <c r="C824" s="445">
        <f>C822+C823</f>
        <v>327908</v>
      </c>
      <c r="D824" s="445">
        <f>D822+D823</f>
        <v>317934</v>
      </c>
      <c r="E824" s="506">
        <f>D824/C824</f>
        <v>0.9695829317979433</v>
      </c>
      <c r="F824" s="445">
        <f>F822+F823</f>
        <v>0</v>
      </c>
      <c r="G824" s="588">
        <f>G822+G823</f>
        <v>0</v>
      </c>
      <c r="H824" s="445">
        <f>H822+H823</f>
        <v>0</v>
      </c>
      <c r="I824" s="701">
        <v>0</v>
      </c>
    </row>
    <row r="825" spans="1:9" s="13" customFormat="1" ht="10.5" customHeight="1">
      <c r="A825" s="590"/>
      <c r="B825" s="127"/>
      <c r="C825" s="641"/>
      <c r="D825" s="514"/>
      <c r="E825" s="488"/>
      <c r="F825" s="455"/>
      <c r="G825" s="641"/>
      <c r="H825" s="124"/>
      <c r="I825" s="690"/>
    </row>
    <row r="826" spans="1:9" s="13" customFormat="1" ht="12.75">
      <c r="A826" s="719" t="s">
        <v>332</v>
      </c>
      <c r="B826" s="127"/>
      <c r="C826" s="638"/>
      <c r="D826" s="241"/>
      <c r="E826" s="494"/>
      <c r="F826" s="125"/>
      <c r="G826" s="638"/>
      <c r="H826" s="125"/>
      <c r="I826" s="498"/>
    </row>
    <row r="827" spans="1:9" s="13" customFormat="1" ht="12.75">
      <c r="A827" s="603" t="s">
        <v>355</v>
      </c>
      <c r="B827" s="127">
        <f>B773+F773+B721+F721+B667+F667+B614+F614+B562+F561+B510+F510+B456+F456+B403+F403+B350+F350+B298+F298+B246+F246+B192+F192+B140+F140+B87+F87+B35+F35</f>
        <v>1000</v>
      </c>
      <c r="C827" s="127">
        <f>C773+G773+C721+G721+C667+G667+C614+G614+C562+G562+C510+G510+C456+G456+C403+G403+C350+G350+C298+G298+C246+G246+C192+G192+C140+G140+C87+G87+C35+G35</f>
        <v>1000</v>
      </c>
      <c r="D827" s="127">
        <f>D773+H773+D721+H721+D667+H667+D614+H614+D562+H562+D510+H510+D456+H456+D403+H403+D350+H350+D298+H298+D246+H246+D192+H192+D140+H140+D87+H87+D35+H35</f>
        <v>505</v>
      </c>
      <c r="E827" s="494">
        <f>D827/C827</f>
        <v>0.505</v>
      </c>
      <c r="F827" s="125">
        <v>0</v>
      </c>
      <c r="G827" s="125">
        <v>0</v>
      </c>
      <c r="H827" s="125">
        <v>0</v>
      </c>
      <c r="I827" s="498">
        <v>0</v>
      </c>
    </row>
    <row r="828" spans="1:9" s="13" customFormat="1" ht="12.75" customHeight="1" thickBot="1">
      <c r="A828" s="604" t="s">
        <v>371</v>
      </c>
      <c r="B828" s="127">
        <f>B774+F774+B722+F722+B668+F668+B615+F615+B563+F562+B511+F511+B457+F457+B404+F404+B351+F351+B299+F299+B247+F247+B193+F193+B141+F141+B88+F88+B36+F36</f>
        <v>5000</v>
      </c>
      <c r="C828" s="127">
        <f>C774+G774+C722+G722+C668+G668+C615+G615+C563+G563+C511+G511+C457+G457+C404+G404+C351+G351+C299+G299+C247+G247+C193+G193+C141+G141+C88+G88+C36+G36</f>
        <v>5000</v>
      </c>
      <c r="D828" s="127">
        <f>D774+H774+D722+H722+D668+H668+D615+H615+D563+H563+D511+H511+D457+H457+D404+H404+D351+H351+D299+H299+D247+H247+D193+H193+D141+H141+D88+H88+D36+H36</f>
        <v>2350</v>
      </c>
      <c r="E828" s="651">
        <f>D828/C828</f>
        <v>0.47</v>
      </c>
      <c r="F828" s="124">
        <v>0</v>
      </c>
      <c r="G828" s="124">
        <v>0</v>
      </c>
      <c r="H828" s="124">
        <v>0</v>
      </c>
      <c r="I828" s="650">
        <v>0</v>
      </c>
    </row>
    <row r="829" spans="1:9" s="13" customFormat="1" ht="13.5" thickBot="1">
      <c r="A829" s="600" t="s">
        <v>268</v>
      </c>
      <c r="B829" s="445">
        <f>SUM(B827:B828)</f>
        <v>6000</v>
      </c>
      <c r="C829" s="445">
        <f>SUM(C827:C828)</f>
        <v>6000</v>
      </c>
      <c r="D829" s="445">
        <f>SUM(D827:D828)</f>
        <v>2855</v>
      </c>
      <c r="E829" s="506">
        <f>D829/C829</f>
        <v>0.47583333333333333</v>
      </c>
      <c r="F829" s="445">
        <f>F828+F827</f>
        <v>0</v>
      </c>
      <c r="G829" s="588">
        <f>G828+G827</f>
        <v>0</v>
      </c>
      <c r="H829" s="445">
        <f>H828+H827</f>
        <v>0</v>
      </c>
      <c r="I829" s="701">
        <v>0</v>
      </c>
    </row>
    <row r="830" spans="1:9" s="13" customFormat="1" ht="12.75">
      <c r="A830" s="643"/>
      <c r="B830" s="127"/>
      <c r="C830" s="641"/>
      <c r="D830" s="514"/>
      <c r="E830" s="487"/>
      <c r="F830" s="455"/>
      <c r="G830" s="641"/>
      <c r="H830" s="124"/>
      <c r="I830" s="690"/>
    </row>
    <row r="831" spans="1:9" s="13" customFormat="1" ht="12.75">
      <c r="A831" s="656" t="s">
        <v>336</v>
      </c>
      <c r="B831" s="127"/>
      <c r="C831" s="638"/>
      <c r="D831" s="241"/>
      <c r="E831" s="494"/>
      <c r="F831" s="125"/>
      <c r="G831" s="638"/>
      <c r="H831" s="125"/>
      <c r="I831" s="498"/>
    </row>
    <row r="832" spans="1:9" s="13" customFormat="1" ht="12.75">
      <c r="A832" s="604" t="s">
        <v>372</v>
      </c>
      <c r="B832" s="125">
        <f>F778+B778+B726+F726+B672+F672+B619+F619+B567+F566+B515+F515+B461+F461+B408+F408+B355+F355+B303+F303+B251+F251+B197+F197+B145+F145+B92+F92+B40+F40</f>
        <v>0</v>
      </c>
      <c r="C832" s="125">
        <v>0</v>
      </c>
      <c r="D832" s="125">
        <v>0</v>
      </c>
      <c r="E832" s="488">
        <v>0</v>
      </c>
      <c r="F832" s="125">
        <v>15000</v>
      </c>
      <c r="G832" s="638">
        <v>2600</v>
      </c>
      <c r="H832" s="125">
        <v>0</v>
      </c>
      <c r="I832" s="498">
        <v>0</v>
      </c>
    </row>
    <row r="833" spans="1:9" s="13" customFormat="1" ht="13.5" thickBot="1">
      <c r="A833" s="605" t="s">
        <v>373</v>
      </c>
      <c r="B833" s="124">
        <v>0</v>
      </c>
      <c r="C833" s="124">
        <v>0</v>
      </c>
      <c r="D833" s="124">
        <v>0</v>
      </c>
      <c r="E833" s="681">
        <v>0</v>
      </c>
      <c r="F833" s="125">
        <f>'5.sz. melléklet'!B25</f>
        <v>257114</v>
      </c>
      <c r="G833" s="125">
        <f>'5.sz. melléklet'!C25</f>
        <v>85761</v>
      </c>
      <c r="H833" s="125">
        <f>'5.sz. melléklet'!D25</f>
        <v>0</v>
      </c>
      <c r="I833" s="650">
        <f>H832/G832</f>
        <v>0</v>
      </c>
    </row>
    <row r="834" spans="1:9" s="13" customFormat="1" ht="12.75" customHeight="1" thickBot="1">
      <c r="A834" s="609" t="s">
        <v>269</v>
      </c>
      <c r="B834" s="445">
        <f>B832+B833</f>
        <v>0</v>
      </c>
      <c r="C834" s="445">
        <f>C832+C833</f>
        <v>0</v>
      </c>
      <c r="D834" s="445">
        <f>D832+D833</f>
        <v>0</v>
      </c>
      <c r="E834" s="506">
        <v>0</v>
      </c>
      <c r="F834" s="187">
        <f>F832+F833</f>
        <v>272114</v>
      </c>
      <c r="G834" s="858">
        <f>G833+G832</f>
        <v>88361</v>
      </c>
      <c r="H834" s="445">
        <f>H833+H832</f>
        <v>0</v>
      </c>
      <c r="I834" s="701">
        <f>H833/G833</f>
        <v>0</v>
      </c>
    </row>
    <row r="835" spans="1:9" s="13" customFormat="1" ht="9.75" customHeight="1" thickBot="1">
      <c r="A835" s="590"/>
      <c r="B835" s="124"/>
      <c r="C835" s="621"/>
      <c r="D835" s="621"/>
      <c r="E835" s="489"/>
      <c r="F835" s="187"/>
      <c r="G835" s="514"/>
      <c r="H835" s="124"/>
      <c r="I835" s="690"/>
    </row>
    <row r="836" spans="1:9" s="13" customFormat="1" ht="23.25" customHeight="1" thickBot="1">
      <c r="A836" s="713" t="s">
        <v>404</v>
      </c>
      <c r="B836" s="1596">
        <f>B834+B829+B824+B819+B814+B806</f>
        <v>1817626</v>
      </c>
      <c r="C836" s="1596">
        <f>C834+C829+C824+C819+C814+C806</f>
        <v>2242164</v>
      </c>
      <c r="D836" s="1596">
        <f>D834+D829+D824+D819+D814+D806</f>
        <v>2093601</v>
      </c>
      <c r="E836" s="506">
        <f>D836/C836</f>
        <v>0.9337412428350469</v>
      </c>
      <c r="F836" s="187">
        <f>F834+F830+F826+F821+F816+F808</f>
        <v>272114</v>
      </c>
      <c r="G836" s="1655">
        <f>G834+G830+G826+G821+G816+G808</f>
        <v>88361</v>
      </c>
      <c r="H836" s="187">
        <f>H834+H830+H826+H821+H816+H808</f>
        <v>0</v>
      </c>
      <c r="I836" s="701">
        <v>0</v>
      </c>
    </row>
    <row r="837" spans="1:9" s="13" customFormat="1" ht="9.75" customHeight="1">
      <c r="A837" s="714"/>
      <c r="B837" s="127"/>
      <c r="C837" s="611"/>
      <c r="D837" s="514"/>
      <c r="E837" s="488"/>
      <c r="F837" s="704"/>
      <c r="G837" s="705"/>
      <c r="H837" s="124"/>
      <c r="I837" s="690"/>
    </row>
    <row r="838" spans="1:9" s="13" customFormat="1" ht="12.75">
      <c r="A838" s="657" t="s">
        <v>412</v>
      </c>
      <c r="B838" s="127"/>
      <c r="C838" s="659"/>
      <c r="D838" s="241"/>
      <c r="E838" s="494"/>
      <c r="F838" s="443"/>
      <c r="G838" s="703"/>
      <c r="H838" s="125"/>
      <c r="I838" s="498"/>
    </row>
    <row r="839" spans="1:9" s="13" customFormat="1" ht="12.75">
      <c r="A839" s="715" t="s">
        <v>270</v>
      </c>
      <c r="B839" s="127">
        <v>0</v>
      </c>
      <c r="C839" s="127">
        <v>0</v>
      </c>
      <c r="D839" s="127">
        <v>0</v>
      </c>
      <c r="E839" s="494">
        <v>0</v>
      </c>
      <c r="F839" s="125">
        <f>F784+B784+B732+F732+B679+F679+B626+F626+B574+F573+B522+F522+B468+F468+B415+F415+B361+F361+B309+F309+B257+F257+B204+F204+B152+F152+B99+F99+B47+F47</f>
        <v>0</v>
      </c>
      <c r="G839" s="125">
        <f>G784+C784+C732+G732+C679+G679+C626+G626+C574+G574+C522+G522+C468+G468+C415+G415+C361+G361+C309+G309+C257+G257+C204+G204+C152+G152+C99+G99+C47+G47</f>
        <v>0</v>
      </c>
      <c r="H839" s="125">
        <f>H784+D784+D732+H732+D679+H679+D626+H626+D574+H574+D522+H522+D468+H468+D415+H415+D361+H361+D309+H309+D257+H257+D204+H204+D152+H152+D99+H99+D47+H47</f>
        <v>0</v>
      </c>
      <c r="I839" s="697">
        <v>0</v>
      </c>
    </row>
    <row r="840" spans="1:9" s="13" customFormat="1" ht="13.5" thickBot="1">
      <c r="A840" s="598" t="s">
        <v>272</v>
      </c>
      <c r="B840" s="127">
        <f>B786+F786+B734+F734+B680+F680+B627+F627+B575+F574+B523+F523+B469+F469+B416+F416+B363+F363+B311+F311+B259+F259+B205+F205+B153+F153+B100+F100+B48+F48</f>
        <v>13728</v>
      </c>
      <c r="C840" s="127">
        <f>C786+G786+C734+G734+C680+G680+C627+G627+C575+G574+C523+G523+C469+G469+C416+G416+C363+G363+C311+G311+C259+G259+C205+G205+C153+G153+C100+G100+C48+G48</f>
        <v>13729</v>
      </c>
      <c r="D840" s="127">
        <f>D786+H786+D734+H734+D680+H680+D627+H627+D575+H574+D523+H523+D469+H469+D416+H416+D363+H363+D311+H311+D259+H259+D205+H205+D153+H153+D100+H100+D48+H48</f>
        <v>13729</v>
      </c>
      <c r="E840" s="516">
        <f>D840/C840</f>
        <v>1</v>
      </c>
      <c r="F840" s="125"/>
      <c r="G840" s="125"/>
      <c r="H840" s="125"/>
      <c r="I840" s="697">
        <v>0</v>
      </c>
    </row>
    <row r="841" spans="1:9" s="13" customFormat="1" ht="13.5" customHeight="1" thickBot="1">
      <c r="A841" s="710" t="s">
        <v>271</v>
      </c>
      <c r="B841" s="445">
        <f>SUM(B839:B840)</f>
        <v>13728</v>
      </c>
      <c r="C841" s="445">
        <f>SUM(C839:C840)</f>
        <v>13729</v>
      </c>
      <c r="D841" s="445">
        <f>SUM(D839:D840)</f>
        <v>13729</v>
      </c>
      <c r="E841" s="506">
        <f>D841/C841</f>
        <v>1</v>
      </c>
      <c r="F841" s="445">
        <f>F839+F840</f>
        <v>0</v>
      </c>
      <c r="G841" s="445">
        <f>G839+G840</f>
        <v>0</v>
      </c>
      <c r="H841" s="445">
        <f>H839+H840</f>
        <v>0</v>
      </c>
      <c r="I841" s="699">
        <v>0</v>
      </c>
    </row>
    <row r="842" spans="1:9" s="13" customFormat="1" ht="13.5" thickBot="1">
      <c r="A842" s="609"/>
      <c r="B842" s="124"/>
      <c r="C842" s="621"/>
      <c r="D842" s="621"/>
      <c r="E842" s="489"/>
      <c r="F842" s="668"/>
      <c r="G842" s="128"/>
      <c r="H842" s="124"/>
      <c r="I842" s="690"/>
    </row>
    <row r="843" spans="1:9" s="13" customFormat="1" ht="15.75" customHeight="1" thickBot="1">
      <c r="A843" s="716" t="s">
        <v>401</v>
      </c>
      <c r="B843" s="550">
        <f>B836+B841</f>
        <v>1831354</v>
      </c>
      <c r="C843" s="550">
        <f>C836+C841</f>
        <v>2255893</v>
      </c>
      <c r="D843" s="706">
        <f>D836+D841</f>
        <v>2107330</v>
      </c>
      <c r="E843" s="506">
        <f>D843/C843</f>
        <v>0.9341444829165213</v>
      </c>
      <c r="F843" s="187">
        <f>F836+F841</f>
        <v>272114</v>
      </c>
      <c r="G843" s="706">
        <f>G836+G841</f>
        <v>88361</v>
      </c>
      <c r="H843" s="706">
        <f>H836+H841</f>
        <v>0</v>
      </c>
      <c r="I843" s="702">
        <f>H843/G843</f>
        <v>0</v>
      </c>
    </row>
    <row r="844" spans="1:9" s="13" customFormat="1" ht="15">
      <c r="A844" s="616"/>
      <c r="B844" s="616"/>
      <c r="C844" s="616"/>
      <c r="D844" s="616"/>
      <c r="E844" s="616"/>
      <c r="F844" s="617"/>
      <c r="G844" s="2065" t="s">
        <v>708</v>
      </c>
      <c r="H844" s="2065"/>
      <c r="I844" s="617"/>
    </row>
    <row r="845" spans="1:9" s="13" customFormat="1" ht="12.75" customHeight="1">
      <c r="A845" s="2069">
        <v>17</v>
      </c>
      <c r="B845" s="2069"/>
      <c r="C845" s="2069"/>
      <c r="D845" s="2069"/>
      <c r="E845" s="2069"/>
      <c r="F845" s="2076"/>
      <c r="G845" s="2076"/>
      <c r="H845" s="2076"/>
      <c r="I845" s="2076"/>
    </row>
    <row r="846" spans="1:9" s="13" customFormat="1" ht="15.75">
      <c r="A846" s="2096" t="s">
        <v>1388</v>
      </c>
      <c r="B846" s="2096"/>
      <c r="C846" s="2096"/>
      <c r="D846" s="2096"/>
      <c r="E846" s="2096"/>
      <c r="F846" s="2065"/>
      <c r="G846" s="2065"/>
      <c r="H846" s="2065"/>
      <c r="I846" s="2065"/>
    </row>
    <row r="847" spans="1:9" s="13" customFormat="1" ht="15.75">
      <c r="A847" s="2064" t="s">
        <v>369</v>
      </c>
      <c r="B847" s="2064"/>
      <c r="C847" s="2064"/>
      <c r="D847" s="2064"/>
      <c r="E847" s="2064"/>
      <c r="F847" s="2065"/>
      <c r="G847" s="2065"/>
      <c r="H847" s="2065"/>
      <c r="I847" s="2065"/>
    </row>
    <row r="848" spans="1:9" s="13" customFormat="1" ht="16.5" thickBot="1">
      <c r="A848" s="635"/>
      <c r="B848" s="635"/>
      <c r="C848" s="635"/>
      <c r="D848" s="635"/>
      <c r="E848" s="635"/>
      <c r="F848" s="617"/>
      <c r="G848" s="2099" t="s">
        <v>344</v>
      </c>
      <c r="H848" s="2099"/>
      <c r="I848" s="575"/>
    </row>
    <row r="849" spans="1:9" s="13" customFormat="1" ht="13.5" customHeight="1" thickBot="1">
      <c r="A849" s="2100" t="s">
        <v>405</v>
      </c>
      <c r="B849" s="2084" t="s">
        <v>439</v>
      </c>
      <c r="C849" s="2067"/>
      <c r="D849" s="2067"/>
      <c r="E849" s="2068"/>
      <c r="F849" s="2084" t="s">
        <v>448</v>
      </c>
      <c r="G849" s="2067"/>
      <c r="H849" s="2067"/>
      <c r="I849" s="2068"/>
    </row>
    <row r="850" spans="1:12" s="13" customFormat="1" ht="21.75" customHeight="1" thickBot="1">
      <c r="A850" s="2101"/>
      <c r="B850" s="578" t="s">
        <v>228</v>
      </c>
      <c r="C850" s="577" t="s">
        <v>229</v>
      </c>
      <c r="D850" s="578" t="s">
        <v>233</v>
      </c>
      <c r="E850" s="649" t="s">
        <v>260</v>
      </c>
      <c r="F850" s="578" t="s">
        <v>228</v>
      </c>
      <c r="G850" s="649" t="s">
        <v>229</v>
      </c>
      <c r="H850" s="578" t="s">
        <v>233</v>
      </c>
      <c r="I850" s="579" t="s">
        <v>260</v>
      </c>
      <c r="J850" s="1844"/>
      <c r="K850" s="401"/>
      <c r="L850" s="401"/>
    </row>
    <row r="851" spans="1:12" s="13" customFormat="1" ht="12.75">
      <c r="A851" s="580" t="s">
        <v>316</v>
      </c>
      <c r="B851" s="126"/>
      <c r="C851" s="585"/>
      <c r="D851" s="581"/>
      <c r="E851" s="581"/>
      <c r="F851" s="787"/>
      <c r="G851" s="583"/>
      <c r="H851" s="582"/>
      <c r="I851" s="799"/>
      <c r="J851" s="401"/>
      <c r="K851" s="401"/>
      <c r="L851" s="401"/>
    </row>
    <row r="852" spans="1:12" s="13" customFormat="1" ht="12.75">
      <c r="A852" s="584" t="s">
        <v>317</v>
      </c>
      <c r="B852" s="125">
        <f aca="true" t="shared" si="10" ref="B852:E855">B798+F798</f>
        <v>388560</v>
      </c>
      <c r="C852" s="125">
        <f>C798+G798</f>
        <v>350087</v>
      </c>
      <c r="D852" s="125">
        <f>D798+H798</f>
        <v>281391</v>
      </c>
      <c r="E852" s="1272">
        <f t="shared" si="10"/>
        <v>0.8037744903409724</v>
      </c>
      <c r="F852" s="125">
        <f>'1.c.sz. melléklet'!B485</f>
        <v>1025938</v>
      </c>
      <c r="G852" s="241">
        <f>'1.c.sz. melléklet'!C485</f>
        <v>1105712</v>
      </c>
      <c r="H852" s="125">
        <f>'1.c.sz. melléklet'!D485</f>
        <v>1084116</v>
      </c>
      <c r="I852" s="498">
        <f>H852/G852</f>
        <v>0.9804686934753354</v>
      </c>
      <c r="J852" s="401"/>
      <c r="K852" s="401"/>
      <c r="L852" s="401"/>
    </row>
    <row r="853" spans="1:12" s="13" customFormat="1" ht="12.75">
      <c r="A853" s="707" t="s">
        <v>318</v>
      </c>
      <c r="B853" s="125">
        <f t="shared" si="10"/>
        <v>135608</v>
      </c>
      <c r="C853" s="125">
        <f t="shared" si="10"/>
        <v>116347</v>
      </c>
      <c r="D853" s="125">
        <f t="shared" si="10"/>
        <v>87473</v>
      </c>
      <c r="E853" s="1272">
        <f t="shared" si="10"/>
        <v>0.751828581742546</v>
      </c>
      <c r="F853" s="125">
        <f>'1.c.sz. melléklet'!B486</f>
        <v>319562</v>
      </c>
      <c r="G853" s="241">
        <f>'1.c.sz. melléklet'!C486</f>
        <v>343335</v>
      </c>
      <c r="H853" s="125">
        <f>'1.c.sz. melléklet'!D486</f>
        <v>318791</v>
      </c>
      <c r="I853" s="498">
        <f aca="true" t="shared" si="11" ref="I853:I859">H853/G853</f>
        <v>0.9285129683836486</v>
      </c>
      <c r="J853" s="401"/>
      <c r="K853" s="401"/>
      <c r="L853" s="401"/>
    </row>
    <row r="854" spans="1:12" s="13" customFormat="1" ht="12.75">
      <c r="A854" s="584" t="s">
        <v>319</v>
      </c>
      <c r="B854" s="125">
        <f t="shared" si="10"/>
        <v>457872</v>
      </c>
      <c r="C854" s="125">
        <f t="shared" si="10"/>
        <v>606600</v>
      </c>
      <c r="D854" s="125">
        <f t="shared" si="10"/>
        <v>483664</v>
      </c>
      <c r="E854" s="1272">
        <f t="shared" si="10"/>
        <v>0.7973359709858227</v>
      </c>
      <c r="F854" s="125">
        <f>'1.c.sz. melléklet'!B487</f>
        <v>409300</v>
      </c>
      <c r="G854" s="241">
        <f>'1.c.sz. melléklet'!C487</f>
        <v>434512</v>
      </c>
      <c r="H854" s="125">
        <f>'1.c.sz. melléklet'!D487</f>
        <v>401837</v>
      </c>
      <c r="I854" s="498">
        <f t="shared" si="11"/>
        <v>0.9248006959531613</v>
      </c>
      <c r="J854" s="401"/>
      <c r="K854" s="401"/>
      <c r="L854" s="401"/>
    </row>
    <row r="855" spans="1:12" s="13" customFormat="1" ht="12.75">
      <c r="A855" s="585" t="s">
        <v>952</v>
      </c>
      <c r="B855" s="125">
        <f t="shared" si="10"/>
        <v>-120152</v>
      </c>
      <c r="C855" s="125">
        <f>C801+G801</f>
        <v>-120152</v>
      </c>
      <c r="D855" s="125">
        <f>D801+H801</f>
        <v>-102103</v>
      </c>
      <c r="E855" s="1272">
        <f t="shared" si="10"/>
        <v>0.8497819428723616</v>
      </c>
      <c r="F855" s="125">
        <f>'1.c.sz. melléklet'!B488</f>
        <v>0</v>
      </c>
      <c r="G855" s="241">
        <f>'1.c.sz. melléklet'!C488</f>
        <v>0</v>
      </c>
      <c r="H855" s="125">
        <f>'1.c.sz. melléklet'!D488</f>
        <v>0</v>
      </c>
      <c r="I855" s="498">
        <v>0</v>
      </c>
      <c r="J855" s="401"/>
      <c r="K855" s="401"/>
      <c r="L855" s="401"/>
    </row>
    <row r="856" spans="1:12" s="13" customFormat="1" ht="15.75" customHeight="1">
      <c r="A856" s="707" t="s">
        <v>320</v>
      </c>
      <c r="B856" s="125">
        <f>B802+F802</f>
        <v>0</v>
      </c>
      <c r="C856" s="125">
        <f aca="true" t="shared" si="12" ref="C856:E857">C802+G802</f>
        <v>0</v>
      </c>
      <c r="D856" s="125">
        <f t="shared" si="12"/>
        <v>0</v>
      </c>
      <c r="E856" s="1272">
        <f t="shared" si="12"/>
        <v>0</v>
      </c>
      <c r="F856" s="125">
        <f>'1.c.sz. melléklet'!B489</f>
        <v>358</v>
      </c>
      <c r="G856" s="241">
        <f>'1.c.sz. melléklet'!C489</f>
        <v>4643</v>
      </c>
      <c r="H856" s="125">
        <f>'1.c.sz. melléklet'!D489</f>
        <v>4008</v>
      </c>
      <c r="I856" s="498">
        <f t="shared" si="11"/>
        <v>0.8632349773853112</v>
      </c>
      <c r="J856" s="401"/>
      <c r="K856" s="401"/>
      <c r="L856" s="401"/>
    </row>
    <row r="857" spans="1:12" s="13" customFormat="1" ht="14.25" customHeight="1">
      <c r="A857" s="707" t="s">
        <v>321</v>
      </c>
      <c r="B857" s="125">
        <f>B803+F803</f>
        <v>254858</v>
      </c>
      <c r="C857" s="125">
        <f t="shared" si="12"/>
        <v>328626</v>
      </c>
      <c r="D857" s="125">
        <f t="shared" si="12"/>
        <v>320070</v>
      </c>
      <c r="E857" s="1272">
        <f t="shared" si="12"/>
        <v>0.9739643241861569</v>
      </c>
      <c r="F857" s="125">
        <f>'1.c.sz. melléklet'!B490</f>
        <v>0</v>
      </c>
      <c r="G857" s="241">
        <f>'1.c.sz. melléklet'!C490</f>
        <v>0</v>
      </c>
      <c r="H857" s="125">
        <f>'1.c.sz. melléklet'!D490</f>
        <v>0</v>
      </c>
      <c r="I857" s="498">
        <v>0</v>
      </c>
      <c r="J857" s="401"/>
      <c r="K857" s="401"/>
      <c r="L857" s="401"/>
    </row>
    <row r="858" spans="1:12" s="13" customFormat="1" ht="13.5" thickBot="1">
      <c r="A858" s="709" t="s">
        <v>347</v>
      </c>
      <c r="B858" s="125">
        <f>B805+F805</f>
        <v>254858</v>
      </c>
      <c r="C858" s="125">
        <f>C805+G805</f>
        <v>328626</v>
      </c>
      <c r="D858" s="125">
        <f>D805+H805</f>
        <v>320070</v>
      </c>
      <c r="E858" s="1273">
        <f>E805+I805</f>
        <v>0.9739643241861569</v>
      </c>
      <c r="F858" s="447">
        <f>'1.c.sz. melléklet'!B492</f>
        <v>0</v>
      </c>
      <c r="G858" s="490">
        <f>'1.c.sz. melléklet'!C492</f>
        <v>0</v>
      </c>
      <c r="H858" s="447">
        <f>'1.c.sz. melléklet'!D492</f>
        <v>0</v>
      </c>
      <c r="I858" s="650">
        <v>0</v>
      </c>
      <c r="J858" s="401"/>
      <c r="K858" s="401"/>
      <c r="L858" s="401"/>
    </row>
    <row r="859" spans="1:12" s="13" customFormat="1" ht="13.5" thickBot="1">
      <c r="A859" s="710" t="s">
        <v>282</v>
      </c>
      <c r="B859" s="550">
        <f>B852+B853+B854+B856+B857+B855</f>
        <v>1116746</v>
      </c>
      <c r="C859" s="550">
        <f>C852+C853+C854+C856+C857+C855</f>
        <v>1281508</v>
      </c>
      <c r="D859" s="550">
        <f>D852+D853+D854+D856+D857+D855</f>
        <v>1070495</v>
      </c>
      <c r="E859" s="1220">
        <f>D859/C859</f>
        <v>0.8353400837138746</v>
      </c>
      <c r="F859" s="445">
        <f>F852+F853+F854+F855+F856+F857</f>
        <v>1755158</v>
      </c>
      <c r="G859" s="858">
        <f>G852+G853+G854+G855+G856+G857</f>
        <v>1888202</v>
      </c>
      <c r="H859" s="1596">
        <f>H852+H853+H854+H855+H856+H857</f>
        <v>1808752</v>
      </c>
      <c r="I859" s="701">
        <f t="shared" si="11"/>
        <v>0.9579229340928566</v>
      </c>
      <c r="J859" s="401"/>
      <c r="K859" s="401"/>
      <c r="L859" s="401"/>
    </row>
    <row r="860" spans="1:12" s="13" customFormat="1" ht="12.75">
      <c r="A860" s="643"/>
      <c r="B860" s="127"/>
      <c r="C860" s="593"/>
      <c r="D860" s="457"/>
      <c r="E860" s="1274"/>
      <c r="F860" s="787"/>
      <c r="G860" s="583"/>
      <c r="H860" s="787"/>
      <c r="I860" s="492"/>
      <c r="J860" s="401"/>
      <c r="K860" s="401"/>
      <c r="L860" s="401"/>
    </row>
    <row r="861" spans="1:12" s="13" customFormat="1" ht="12.75">
      <c r="A861" s="722" t="s">
        <v>324</v>
      </c>
      <c r="B861" s="125"/>
      <c r="C861" s="125"/>
      <c r="D861" s="241"/>
      <c r="E861" s="172"/>
      <c r="F861" s="676"/>
      <c r="G861" s="700"/>
      <c r="H861" s="676"/>
      <c r="I861" s="498"/>
      <c r="J861" s="401"/>
      <c r="K861" s="401"/>
      <c r="L861" s="401"/>
    </row>
    <row r="862" spans="1:12" s="13" customFormat="1" ht="12" customHeight="1">
      <c r="A862" s="608" t="s">
        <v>325</v>
      </c>
      <c r="B862" s="125">
        <f>B809+F809</f>
        <v>217237</v>
      </c>
      <c r="C862" s="125">
        <f>C809+G809</f>
        <v>354843</v>
      </c>
      <c r="D862" s="125">
        <f>D809+H809</f>
        <v>347741</v>
      </c>
      <c r="E862" s="1272">
        <f aca="true" t="shared" si="13" ref="C862:E865">E809+I809</f>
        <v>0.9799855147205947</v>
      </c>
      <c r="F862" s="125">
        <f>'1.c.sz. melléklet'!B496</f>
        <v>4600</v>
      </c>
      <c r="G862" s="241">
        <f>'1.c.sz. melléklet'!C496</f>
        <v>16566</v>
      </c>
      <c r="H862" s="125">
        <f>'1.c.sz. melléklet'!D496</f>
        <v>13967</v>
      </c>
      <c r="I862" s="498">
        <f>H862/G862</f>
        <v>0.8431123988892913</v>
      </c>
      <c r="J862" s="401"/>
      <c r="K862" s="401"/>
      <c r="L862" s="401"/>
    </row>
    <row r="863" spans="1:12" s="13" customFormat="1" ht="12.75">
      <c r="A863" s="715" t="s">
        <v>326</v>
      </c>
      <c r="B863" s="125">
        <f>B810+F810</f>
        <v>83188</v>
      </c>
      <c r="C863" s="125">
        <f t="shared" si="13"/>
        <v>39301</v>
      </c>
      <c r="D863" s="125">
        <f t="shared" si="13"/>
        <v>38918</v>
      </c>
      <c r="E863" s="1272">
        <f t="shared" si="13"/>
        <v>0.990254700898196</v>
      </c>
      <c r="F863" s="125">
        <f>'1.c.sz. melléklet'!B497</f>
        <v>2400</v>
      </c>
      <c r="G863" s="241">
        <f>'1.c.sz. melléklet'!C497</f>
        <v>4720</v>
      </c>
      <c r="H863" s="125">
        <f>'1.c.sz. melléklet'!D497</f>
        <v>2321</v>
      </c>
      <c r="I863" s="498">
        <f>H863/G863</f>
        <v>0.4917372881355932</v>
      </c>
      <c r="J863" s="401"/>
      <c r="K863" s="401"/>
      <c r="L863" s="401"/>
    </row>
    <row r="864" spans="1:12" s="13" customFormat="1" ht="12.75">
      <c r="A864" s="584" t="s">
        <v>327</v>
      </c>
      <c r="B864" s="125">
        <f>B811+F811</f>
        <v>1500</v>
      </c>
      <c r="C864" s="125">
        <f t="shared" si="13"/>
        <v>1750</v>
      </c>
      <c r="D864" s="125">
        <f t="shared" si="13"/>
        <v>1750</v>
      </c>
      <c r="E864" s="1272">
        <f t="shared" si="13"/>
        <v>1</v>
      </c>
      <c r="F864" s="125">
        <f>'1.c.sz. melléklet'!B498</f>
        <v>0</v>
      </c>
      <c r="G864" s="241">
        <f>'1.c.sz. melléklet'!C498</f>
        <v>0</v>
      </c>
      <c r="H864" s="125">
        <f>'1.c.sz. melléklet'!D498</f>
        <v>0</v>
      </c>
      <c r="I864" s="498">
        <v>0</v>
      </c>
      <c r="J864" s="401"/>
      <c r="K864" s="401"/>
      <c r="L864" s="401"/>
    </row>
    <row r="865" spans="1:12" s="13" customFormat="1" ht="12.75">
      <c r="A865" s="598" t="s">
        <v>273</v>
      </c>
      <c r="B865" s="125">
        <f>B812+F812</f>
        <v>120152</v>
      </c>
      <c r="C865" s="125">
        <f t="shared" si="13"/>
        <v>120152</v>
      </c>
      <c r="D865" s="125">
        <f t="shared" si="13"/>
        <v>102103</v>
      </c>
      <c r="E865" s="1272">
        <f t="shared" si="13"/>
        <v>0.8497819428723616</v>
      </c>
      <c r="F865" s="125">
        <f>'1.c.sz. melléklet'!B499</f>
        <v>0</v>
      </c>
      <c r="G865" s="241">
        <f>'1.c.sz. melléklet'!C499</f>
        <v>0</v>
      </c>
      <c r="H865" s="125">
        <f>'1.c.sz. melléklet'!D499</f>
        <v>0</v>
      </c>
      <c r="I865" s="498">
        <v>0</v>
      </c>
      <c r="J865" s="401"/>
      <c r="K865" s="401"/>
      <c r="L865" s="401"/>
    </row>
    <row r="866" spans="1:12" s="13" customFormat="1" ht="13.5" thickBot="1">
      <c r="A866" s="720"/>
      <c r="B866" s="447"/>
      <c r="C866" s="447"/>
      <c r="D866" s="447"/>
      <c r="E866" s="1273"/>
      <c r="F866" s="788"/>
      <c r="G866" s="783"/>
      <c r="H866" s="788"/>
      <c r="I866" s="650"/>
      <c r="J866" s="401"/>
      <c r="K866" s="401"/>
      <c r="L866" s="401"/>
    </row>
    <row r="867" spans="1:12" s="13" customFormat="1" ht="13.5" thickBot="1">
      <c r="A867" s="710" t="s">
        <v>277</v>
      </c>
      <c r="B867" s="445">
        <f>SUM(B862:B866)</f>
        <v>422077</v>
      </c>
      <c r="C867" s="445">
        <f>SUM(C862:C866)</f>
        <v>516046</v>
      </c>
      <c r="D867" s="445">
        <f>SUM(D862:D866)</f>
        <v>490512</v>
      </c>
      <c r="E867" s="1220">
        <f>D867/C867</f>
        <v>0.9505199148913082</v>
      </c>
      <c r="F867" s="445">
        <f>SUM(F862:F866)</f>
        <v>7000</v>
      </c>
      <c r="G867" s="588">
        <f>SUM(G862:G866)</f>
        <v>21286</v>
      </c>
      <c r="H867" s="445">
        <f>SUM(H862:H866)</f>
        <v>16288</v>
      </c>
      <c r="I867" s="701">
        <f>H867/G867</f>
        <v>0.7651977825800996</v>
      </c>
      <c r="J867" s="401"/>
      <c r="K867" s="401"/>
      <c r="L867" s="401"/>
    </row>
    <row r="868" spans="1:12" s="13" customFormat="1" ht="12.75">
      <c r="A868" s="590"/>
      <c r="B868" s="127"/>
      <c r="C868" s="641"/>
      <c r="D868" s="514"/>
      <c r="E868" s="1274"/>
      <c r="F868" s="787"/>
      <c r="G868" s="583"/>
      <c r="H868" s="787"/>
      <c r="I868" s="492"/>
      <c r="J868" s="401"/>
      <c r="K868" s="401"/>
      <c r="L868" s="401"/>
    </row>
    <row r="869" spans="1:12" s="13" customFormat="1" ht="12.75">
      <c r="A869" s="719" t="s">
        <v>329</v>
      </c>
      <c r="B869" s="125"/>
      <c r="C869" s="638"/>
      <c r="D869" s="241"/>
      <c r="E869" s="1272"/>
      <c r="F869" s="676"/>
      <c r="G869" s="700"/>
      <c r="H869" s="676"/>
      <c r="I869" s="498"/>
      <c r="J869" s="401"/>
      <c r="K869" s="401"/>
      <c r="L869" s="401"/>
    </row>
    <row r="870" spans="1:12" s="13" customFormat="1" ht="12.75" customHeight="1">
      <c r="A870" s="596" t="s">
        <v>330</v>
      </c>
      <c r="B870" s="125">
        <f aca="true" t="shared" si="14" ref="B870:E871">B817+F817</f>
        <v>33203</v>
      </c>
      <c r="C870" s="125">
        <f t="shared" si="14"/>
        <v>109157</v>
      </c>
      <c r="D870" s="125">
        <f t="shared" si="14"/>
        <v>108157</v>
      </c>
      <c r="E870" s="1275">
        <f t="shared" si="14"/>
        <v>0.990838883443114</v>
      </c>
      <c r="F870" s="125">
        <f>'1.c.sz. melléklet'!B504</f>
        <v>0</v>
      </c>
      <c r="G870" s="241">
        <f>'1.c.sz. melléklet'!C504</f>
        <v>0</v>
      </c>
      <c r="H870" s="125">
        <f>'1.c.sz. melléklet'!D504</f>
        <v>0</v>
      </c>
      <c r="I870" s="498">
        <v>0</v>
      </c>
      <c r="J870" s="401"/>
      <c r="K870" s="401"/>
      <c r="L870" s="401"/>
    </row>
    <row r="871" spans="1:12" s="13" customFormat="1" ht="13.5" thickBot="1">
      <c r="A871" s="597" t="s">
        <v>331</v>
      </c>
      <c r="B871" s="125">
        <f t="shared" si="14"/>
        <v>0</v>
      </c>
      <c r="C871" s="125">
        <f t="shared" si="14"/>
        <v>1545</v>
      </c>
      <c r="D871" s="125">
        <f t="shared" si="14"/>
        <v>1545</v>
      </c>
      <c r="E871" s="1276">
        <f t="shared" si="14"/>
        <v>0</v>
      </c>
      <c r="F871" s="447">
        <f>'1.c.sz. melléklet'!B505</f>
        <v>0</v>
      </c>
      <c r="G871" s="490">
        <f>'1.c.sz. melléklet'!C505</f>
        <v>0</v>
      </c>
      <c r="H871" s="447">
        <f>'1.c.sz. melléklet'!D505</f>
        <v>0</v>
      </c>
      <c r="I871" s="650">
        <v>0</v>
      </c>
      <c r="J871" s="401"/>
      <c r="K871" s="401"/>
      <c r="L871" s="401"/>
    </row>
    <row r="872" spans="1:12" s="13" customFormat="1" ht="13.5" thickBot="1">
      <c r="A872" s="600" t="s">
        <v>266</v>
      </c>
      <c r="B872" s="445">
        <f>SUM(B870:B871)</f>
        <v>33203</v>
      </c>
      <c r="C872" s="445">
        <f>SUM(C870:C871)</f>
        <v>110702</v>
      </c>
      <c r="D872" s="445">
        <f>SUM(D870:D871)</f>
        <v>109702</v>
      </c>
      <c r="E872" s="1277">
        <f>D872/C872</f>
        <v>0.9909667395349677</v>
      </c>
      <c r="F872" s="445">
        <f>SUM(F870:F871)</f>
        <v>0</v>
      </c>
      <c r="G872" s="588">
        <f>SUM(G870:G871)</f>
        <v>0</v>
      </c>
      <c r="H872" s="445">
        <f>SUM(H870:H871)</f>
        <v>0</v>
      </c>
      <c r="I872" s="699">
        <v>0</v>
      </c>
      <c r="J872" s="401"/>
      <c r="K872" s="401"/>
      <c r="L872" s="401"/>
    </row>
    <row r="873" spans="1:12" s="13" customFormat="1" ht="12.75">
      <c r="A873" s="590"/>
      <c r="B873" s="127"/>
      <c r="C873" s="641"/>
      <c r="D873" s="514"/>
      <c r="E873" s="1274"/>
      <c r="F873" s="787"/>
      <c r="G873" s="583"/>
      <c r="H873" s="787"/>
      <c r="I873" s="492"/>
      <c r="J873" s="401"/>
      <c r="K873" s="401"/>
      <c r="L873" s="401"/>
    </row>
    <row r="874" spans="1:12" s="13" customFormat="1" ht="12.75">
      <c r="A874" s="655" t="s">
        <v>353</v>
      </c>
      <c r="B874" s="125"/>
      <c r="C874" s="638"/>
      <c r="D874" s="241"/>
      <c r="E874" s="1272"/>
      <c r="F874" s="676"/>
      <c r="G874" s="700"/>
      <c r="H874" s="676"/>
      <c r="I874" s="498"/>
      <c r="J874" s="401"/>
      <c r="K874" s="401"/>
      <c r="L874" s="401"/>
    </row>
    <row r="875" spans="1:12" s="13" customFormat="1" ht="12.75">
      <c r="A875" s="602" t="s">
        <v>330</v>
      </c>
      <c r="B875" s="125">
        <f>B822+F822</f>
        <v>169324</v>
      </c>
      <c r="C875" s="125">
        <f aca="true" t="shared" si="15" ref="C875:E876">C822+G822</f>
        <v>253747</v>
      </c>
      <c r="D875" s="125">
        <f t="shared" si="15"/>
        <v>247811</v>
      </c>
      <c r="E875" s="1273">
        <f t="shared" si="15"/>
        <v>0.9766066199797436</v>
      </c>
      <c r="F875" s="125">
        <f>'1.c.sz. melléklet'!B509</f>
        <v>0</v>
      </c>
      <c r="G875" s="241">
        <f>'1.c.sz. melléklet'!C509</f>
        <v>0</v>
      </c>
      <c r="H875" s="125">
        <f>'1.c.sz. melléklet'!D509</f>
        <v>0</v>
      </c>
      <c r="I875" s="498">
        <v>0</v>
      </c>
      <c r="J875" s="401"/>
      <c r="K875" s="401"/>
      <c r="L875" s="401"/>
    </row>
    <row r="876" spans="1:12" s="13" customFormat="1" ht="13.5" thickBot="1">
      <c r="A876" s="597" t="s">
        <v>331</v>
      </c>
      <c r="B876" s="125">
        <f>B823+F823</f>
        <v>70276</v>
      </c>
      <c r="C876" s="125">
        <f t="shared" si="15"/>
        <v>74161</v>
      </c>
      <c r="D876" s="125">
        <f t="shared" si="15"/>
        <v>70123</v>
      </c>
      <c r="E876" s="1273">
        <f t="shared" si="15"/>
        <v>0.9455508960235164</v>
      </c>
      <c r="F876" s="447">
        <f>'1.c.sz. melléklet'!B510</f>
        <v>0</v>
      </c>
      <c r="G876" s="490">
        <f>'1.c.sz. melléklet'!C510</f>
        <v>0</v>
      </c>
      <c r="H876" s="447">
        <f>'1.c.sz. melléklet'!D510</f>
        <v>0</v>
      </c>
      <c r="I876" s="650">
        <v>0</v>
      </c>
      <c r="J876" s="401"/>
      <c r="K876" s="401"/>
      <c r="L876" s="401"/>
    </row>
    <row r="877" spans="1:12" s="13" customFormat="1" ht="13.5" thickBot="1">
      <c r="A877" s="600" t="s">
        <v>267</v>
      </c>
      <c r="B877" s="445">
        <f>SUM(B875:B876)</f>
        <v>239600</v>
      </c>
      <c r="C877" s="445">
        <f>SUM(C875:C876)</f>
        <v>327908</v>
      </c>
      <c r="D877" s="445">
        <f>SUM(D875:D876)</f>
        <v>317934</v>
      </c>
      <c r="E877" s="1220">
        <f>D877/C877</f>
        <v>0.9695829317979433</v>
      </c>
      <c r="F877" s="445">
        <f>SUM(F875:F876)</f>
        <v>0</v>
      </c>
      <c r="G877" s="588">
        <f>SUM(G875:G876)</f>
        <v>0</v>
      </c>
      <c r="H877" s="445">
        <f>SUM(H875:H876)</f>
        <v>0</v>
      </c>
      <c r="I877" s="701">
        <v>0</v>
      </c>
      <c r="J877" s="401"/>
      <c r="K877" s="401"/>
      <c r="L877" s="401"/>
    </row>
    <row r="878" spans="1:12" s="13" customFormat="1" ht="12.75">
      <c r="A878" s="590"/>
      <c r="B878" s="127"/>
      <c r="C878" s="641"/>
      <c r="D878" s="514"/>
      <c r="E878" s="1274"/>
      <c r="F878" s="787"/>
      <c r="G878" s="583"/>
      <c r="H878" s="787"/>
      <c r="I878" s="492"/>
      <c r="J878" s="401"/>
      <c r="K878" s="401"/>
      <c r="L878" s="401"/>
    </row>
    <row r="879" spans="1:12" s="13" customFormat="1" ht="14.25" customHeight="1">
      <c r="A879" s="719" t="s">
        <v>332</v>
      </c>
      <c r="B879" s="125"/>
      <c r="C879" s="638"/>
      <c r="D879" s="241"/>
      <c r="E879" s="1272"/>
      <c r="F879" s="676"/>
      <c r="G879" s="700"/>
      <c r="H879" s="676"/>
      <c r="I879" s="498"/>
      <c r="J879" s="401"/>
      <c r="K879" s="401"/>
      <c r="L879" s="401"/>
    </row>
    <row r="880" spans="1:12" s="13" customFormat="1" ht="13.5" customHeight="1">
      <c r="A880" s="603" t="s">
        <v>355</v>
      </c>
      <c r="B880" s="125">
        <f>B827+F827</f>
        <v>1000</v>
      </c>
      <c r="C880" s="125">
        <f aca="true" t="shared" si="16" ref="C880:E881">C827+G827</f>
        <v>1000</v>
      </c>
      <c r="D880" s="125">
        <f>D827+H827</f>
        <v>505</v>
      </c>
      <c r="E880" s="1273">
        <f t="shared" si="16"/>
        <v>0.505</v>
      </c>
      <c r="F880" s="125">
        <f>'1.c.sz. melléklet'!B514</f>
        <v>0</v>
      </c>
      <c r="G880" s="241">
        <f>'1.c.sz. melléklet'!C514</f>
        <v>0</v>
      </c>
      <c r="H880" s="125">
        <f>'1.c.sz. melléklet'!D514</f>
        <v>0</v>
      </c>
      <c r="I880" s="498">
        <v>0</v>
      </c>
      <c r="J880" s="401"/>
      <c r="K880" s="401"/>
      <c r="L880" s="401"/>
    </row>
    <row r="881" spans="1:12" s="13" customFormat="1" ht="13.5" thickBot="1">
      <c r="A881" s="604" t="s">
        <v>371</v>
      </c>
      <c r="B881" s="125">
        <f>B828+F828</f>
        <v>5000</v>
      </c>
      <c r="C881" s="125">
        <f t="shared" si="16"/>
        <v>5000</v>
      </c>
      <c r="D881" s="125">
        <f>D828+H828</f>
        <v>2350</v>
      </c>
      <c r="E881" s="1273">
        <f t="shared" si="16"/>
        <v>0.47</v>
      </c>
      <c r="F881" s="447">
        <f>'1.c.sz. melléklet'!B515</f>
        <v>0</v>
      </c>
      <c r="G881" s="490">
        <f>'1.c.sz. melléklet'!C515</f>
        <v>0</v>
      </c>
      <c r="H881" s="447">
        <f>'1.c.sz. melléklet'!D515</f>
        <v>0</v>
      </c>
      <c r="I881" s="650">
        <v>0</v>
      </c>
      <c r="J881" s="401"/>
      <c r="K881" s="401"/>
      <c r="L881" s="401"/>
    </row>
    <row r="882" spans="1:12" s="13" customFormat="1" ht="13.5" customHeight="1" thickBot="1">
      <c r="A882" s="600" t="s">
        <v>268</v>
      </c>
      <c r="B882" s="445">
        <f>SUM(B880:B881)</f>
        <v>6000</v>
      </c>
      <c r="C882" s="445">
        <f>SUM(C880:C881)</f>
        <v>6000</v>
      </c>
      <c r="D882" s="445">
        <f>SUM(D880:D881)</f>
        <v>2855</v>
      </c>
      <c r="E882" s="1220">
        <f>D882/C882</f>
        <v>0.47583333333333333</v>
      </c>
      <c r="F882" s="445">
        <f>SUM(F880:F881)</f>
        <v>0</v>
      </c>
      <c r="G882" s="588">
        <f>SUM(G880:G881)</f>
        <v>0</v>
      </c>
      <c r="H882" s="445">
        <f>SUM(H880:H881)</f>
        <v>0</v>
      </c>
      <c r="I882" s="701">
        <v>0</v>
      </c>
      <c r="J882" s="401"/>
      <c r="K882" s="1843"/>
      <c r="L882" s="401"/>
    </row>
    <row r="883" spans="1:12" s="13" customFormat="1" ht="12.75">
      <c r="A883" s="643"/>
      <c r="B883" s="127"/>
      <c r="C883" s="641"/>
      <c r="D883" s="514"/>
      <c r="E883" s="1274"/>
      <c r="F883" s="787"/>
      <c r="G883" s="583"/>
      <c r="H883" s="787"/>
      <c r="I883" s="492"/>
      <c r="J883" s="401"/>
      <c r="K883" s="401"/>
      <c r="L883" s="401"/>
    </row>
    <row r="884" spans="1:12" s="13" customFormat="1" ht="12.75">
      <c r="A884" s="656" t="s">
        <v>336</v>
      </c>
      <c r="B884" s="125"/>
      <c r="C884" s="638"/>
      <c r="D884" s="241"/>
      <c r="E884" s="1272"/>
      <c r="F884" s="676"/>
      <c r="G884" s="700"/>
      <c r="H884" s="676"/>
      <c r="I884" s="498"/>
      <c r="J884" s="401"/>
      <c r="K884" s="401"/>
      <c r="L884" s="401"/>
    </row>
    <row r="885" spans="1:12" s="13" customFormat="1" ht="12.75">
      <c r="A885" s="604" t="s">
        <v>372</v>
      </c>
      <c r="B885" s="125">
        <f>B832+F832</f>
        <v>15000</v>
      </c>
      <c r="C885" s="125">
        <f aca="true" t="shared" si="17" ref="C885:E887">C832+G832</f>
        <v>2600</v>
      </c>
      <c r="D885" s="125">
        <f t="shared" si="17"/>
        <v>0</v>
      </c>
      <c r="E885" s="1273">
        <f t="shared" si="17"/>
        <v>0</v>
      </c>
      <c r="F885" s="125">
        <f>'1.c.sz. melléklet'!B519</f>
        <v>0</v>
      </c>
      <c r="G885" s="241">
        <f>'1.c.sz. melléklet'!C519</f>
        <v>0</v>
      </c>
      <c r="H885" s="125">
        <f>'1.c.sz. melléklet'!D519</f>
        <v>0</v>
      </c>
      <c r="I885" s="498">
        <v>0</v>
      </c>
      <c r="J885" s="401"/>
      <c r="K885" s="401"/>
      <c r="L885" s="401"/>
    </row>
    <row r="886" spans="1:12" s="13" customFormat="1" ht="13.5" thickBot="1">
      <c r="A886" s="605" t="s">
        <v>373</v>
      </c>
      <c r="B886" s="125">
        <f>B833+F833</f>
        <v>257114</v>
      </c>
      <c r="C886" s="125">
        <f t="shared" si="17"/>
        <v>85761</v>
      </c>
      <c r="D886" s="125">
        <f t="shared" si="17"/>
        <v>0</v>
      </c>
      <c r="E886" s="1273">
        <f t="shared" si="17"/>
        <v>0</v>
      </c>
      <c r="F886" s="447">
        <f>'1.c.sz. melléklet'!B520</f>
        <v>0</v>
      </c>
      <c r="G886" s="490">
        <f>'1.c.sz. melléklet'!C520</f>
        <v>0</v>
      </c>
      <c r="H886" s="447">
        <f>'1.c.sz. melléklet'!D520</f>
        <v>0</v>
      </c>
      <c r="I886" s="650">
        <v>0</v>
      </c>
      <c r="J886" s="401"/>
      <c r="K886" s="401"/>
      <c r="L886" s="401"/>
    </row>
    <row r="887" spans="1:12" s="13" customFormat="1" ht="13.5" thickBot="1">
      <c r="A887" s="609" t="s">
        <v>269</v>
      </c>
      <c r="B887" s="445">
        <f>SUM(B885:B886)</f>
        <v>272114</v>
      </c>
      <c r="C887" s="445">
        <f>SUM(C885:C886)</f>
        <v>88361</v>
      </c>
      <c r="D887" s="445">
        <f>SUM(D885:D886)</f>
        <v>0</v>
      </c>
      <c r="E887" s="1220">
        <f t="shared" si="17"/>
        <v>0</v>
      </c>
      <c r="F887" s="128">
        <f>SUM(F885:F886)</f>
        <v>0</v>
      </c>
      <c r="G887" s="631">
        <f>SUM(G885:G886)</f>
        <v>0</v>
      </c>
      <c r="H887" s="128">
        <f>SUM(H885:H886)</f>
        <v>0</v>
      </c>
      <c r="I887" s="731">
        <v>0</v>
      </c>
      <c r="J887" s="401"/>
      <c r="K887" s="401"/>
      <c r="L887" s="401"/>
    </row>
    <row r="888" spans="1:12" s="13" customFormat="1" ht="9.75" customHeight="1" thickBot="1">
      <c r="A888" s="590"/>
      <c r="B888" s="124"/>
      <c r="C888" s="621"/>
      <c r="D888" s="621"/>
      <c r="E888" s="1274"/>
      <c r="F888" s="785"/>
      <c r="G888" s="617"/>
      <c r="H888" s="785"/>
      <c r="I888" s="690"/>
      <c r="J888" s="401"/>
      <c r="K888" s="401"/>
      <c r="L888" s="401"/>
    </row>
    <row r="889" spans="1:12" s="13" customFormat="1" ht="13.5" customHeight="1" thickBot="1">
      <c r="A889" s="713" t="s">
        <v>404</v>
      </c>
      <c r="B889" s="550">
        <f>B887+B882+B877+B872+B867+B859</f>
        <v>2089740</v>
      </c>
      <c r="C889" s="550">
        <f>C887+C882+C877+C872+C867+C859</f>
        <v>2330525</v>
      </c>
      <c r="D889" s="550">
        <f>D887+D882+D877+D872+D867+D859</f>
        <v>1991498</v>
      </c>
      <c r="E889" s="1277">
        <f>D889/C889</f>
        <v>0.8545276278950023</v>
      </c>
      <c r="F889" s="445">
        <f>F887+F882+F877+F872+F867+F859</f>
        <v>1762158</v>
      </c>
      <c r="G889" s="1690">
        <f>G887+G882+G877+G872+G867+G859</f>
        <v>1909488</v>
      </c>
      <c r="H889" s="550">
        <f>H887+H882+H877+H872+H867+H859</f>
        <v>1825040</v>
      </c>
      <c r="I889" s="701">
        <f>H889/G889</f>
        <v>0.9557745322306294</v>
      </c>
      <c r="J889" s="401"/>
      <c r="K889" s="401"/>
      <c r="L889" s="401"/>
    </row>
    <row r="890" spans="1:12" s="13" customFormat="1" ht="9.75" customHeight="1">
      <c r="A890" s="714"/>
      <c r="B890" s="127"/>
      <c r="C890" s="679"/>
      <c r="D890" s="514"/>
      <c r="E890" s="1274"/>
      <c r="F890" s="787"/>
      <c r="G890" s="583"/>
      <c r="H890" s="787"/>
      <c r="I890" s="492"/>
      <c r="J890" s="401"/>
      <c r="K890" s="401"/>
      <c r="L890" s="401"/>
    </row>
    <row r="891" spans="1:12" s="13" customFormat="1" ht="12.75">
      <c r="A891" s="657" t="s">
        <v>412</v>
      </c>
      <c r="B891" s="125"/>
      <c r="C891" s="660"/>
      <c r="D891" s="241"/>
      <c r="E891" s="1272"/>
      <c r="F891" s="676"/>
      <c r="G891" s="700"/>
      <c r="H891" s="676"/>
      <c r="I891" s="498"/>
      <c r="J891" s="401"/>
      <c r="K891" s="401"/>
      <c r="L891" s="401"/>
    </row>
    <row r="892" spans="1:12" s="13" customFormat="1" ht="12.75">
      <c r="A892" s="715" t="s">
        <v>270</v>
      </c>
      <c r="B892" s="125">
        <f aca="true" t="shared" si="18" ref="B892:D893">B839+F839</f>
        <v>0</v>
      </c>
      <c r="C892" s="125">
        <f t="shared" si="18"/>
        <v>0</v>
      </c>
      <c r="D892" s="125">
        <f t="shared" si="18"/>
        <v>0</v>
      </c>
      <c r="E892" s="1276">
        <v>0</v>
      </c>
      <c r="F892" s="676">
        <v>0</v>
      </c>
      <c r="G892" s="700">
        <v>0</v>
      </c>
      <c r="H892" s="676">
        <v>0</v>
      </c>
      <c r="I892" s="498">
        <v>0</v>
      </c>
      <c r="J892" s="401"/>
      <c r="K892" s="401"/>
      <c r="L892" s="401"/>
    </row>
    <row r="893" spans="1:12" s="13" customFormat="1" ht="13.5" thickBot="1">
      <c r="A893" s="598" t="s">
        <v>272</v>
      </c>
      <c r="B893" s="125">
        <f t="shared" si="18"/>
        <v>13728</v>
      </c>
      <c r="C893" s="125">
        <f t="shared" si="18"/>
        <v>13729</v>
      </c>
      <c r="D893" s="125">
        <f t="shared" si="18"/>
        <v>13729</v>
      </c>
      <c r="E893" s="1273">
        <f>D893/C893</f>
        <v>1</v>
      </c>
      <c r="F893" s="447">
        <f>'1.c.sz. melléklet'!B525</f>
        <v>0</v>
      </c>
      <c r="G893" s="490">
        <f>'1.c.sz. melléklet'!C525</f>
        <v>0</v>
      </c>
      <c r="H893" s="447">
        <f>'1.c.sz. melléklet'!D525</f>
        <v>0</v>
      </c>
      <c r="I893" s="650">
        <v>0</v>
      </c>
      <c r="J893" s="401"/>
      <c r="K893" s="401"/>
      <c r="L893" s="401"/>
    </row>
    <row r="894" spans="1:12" s="13" customFormat="1" ht="13.5" thickBot="1">
      <c r="A894" s="710" t="s">
        <v>271</v>
      </c>
      <c r="B894" s="445">
        <f>SUM(B892:B893)</f>
        <v>13728</v>
      </c>
      <c r="C894" s="445">
        <f>SUM(C892:C893)</f>
        <v>13729</v>
      </c>
      <c r="D894" s="550">
        <f>SUM(D892:D893)</f>
        <v>13729</v>
      </c>
      <c r="E894" s="1220">
        <f>D894/C894</f>
        <v>1</v>
      </c>
      <c r="F894" s="751">
        <f>SUM(F892:F893)</f>
        <v>0</v>
      </c>
      <c r="G894" s="1691">
        <f>SUM(G892:G893)</f>
        <v>0</v>
      </c>
      <c r="H894" s="751">
        <f>SUM(H892:H893)</f>
        <v>0</v>
      </c>
      <c r="I894" s="701">
        <v>0</v>
      </c>
      <c r="J894" s="401"/>
      <c r="K894" s="401"/>
      <c r="L894" s="401"/>
    </row>
    <row r="895" spans="1:12" s="13" customFormat="1" ht="9.75" customHeight="1" thickBot="1">
      <c r="A895" s="609"/>
      <c r="B895" s="124"/>
      <c r="C895" s="514"/>
      <c r="D895" s="621"/>
      <c r="E895" s="1274"/>
      <c r="F895" s="785"/>
      <c r="G895" s="617"/>
      <c r="H895" s="785"/>
      <c r="I895" s="690"/>
      <c r="J895" s="401"/>
      <c r="K895" s="401"/>
      <c r="L895" s="401"/>
    </row>
    <row r="896" spans="1:9" s="13" customFormat="1" ht="13.5" thickBot="1">
      <c r="A896" s="716" t="s">
        <v>401</v>
      </c>
      <c r="B896" s="550">
        <f>B889+B894</f>
        <v>2103468</v>
      </c>
      <c r="C896" s="550">
        <f>C889+C894</f>
        <v>2344254</v>
      </c>
      <c r="D896" s="550">
        <f>D889+D894</f>
        <v>2005227</v>
      </c>
      <c r="E896" s="1277">
        <f>D896/C896</f>
        <v>0.8553795791752942</v>
      </c>
      <c r="F896" s="445">
        <f>F894+F889</f>
        <v>1762158</v>
      </c>
      <c r="G896" s="1690">
        <f>G894+G889</f>
        <v>1909488</v>
      </c>
      <c r="H896" s="550">
        <f>H894+H889</f>
        <v>1825040</v>
      </c>
      <c r="I896" s="701">
        <f>H896/G896</f>
        <v>0.9557745322306294</v>
      </c>
    </row>
    <row r="897" spans="1:9" s="13" customFormat="1" ht="15">
      <c r="A897" s="616"/>
      <c r="B897" s="616"/>
      <c r="C897" s="616"/>
      <c r="D897" s="616"/>
      <c r="E897" s="616"/>
      <c r="F897" s="617"/>
      <c r="G897" s="2065" t="s">
        <v>708</v>
      </c>
      <c r="H897" s="2065"/>
      <c r="I897" s="617"/>
    </row>
    <row r="898" spans="1:9" s="13" customFormat="1" ht="12.75">
      <c r="A898" s="2069">
        <v>18</v>
      </c>
      <c r="B898" s="2069"/>
      <c r="C898" s="2069"/>
      <c r="D898" s="2069"/>
      <c r="E898" s="2069"/>
      <c r="F898" s="2076"/>
      <c r="G898" s="2076"/>
      <c r="H898" s="2076"/>
      <c r="I898" s="2076"/>
    </row>
    <row r="899" spans="1:9" s="13" customFormat="1" ht="15.75">
      <c r="A899" s="2096" t="s">
        <v>1388</v>
      </c>
      <c r="B899" s="2096"/>
      <c r="C899" s="2096"/>
      <c r="D899" s="2096"/>
      <c r="E899" s="2096"/>
      <c r="F899" s="2065"/>
      <c r="G899" s="2065"/>
      <c r="H899" s="2065"/>
      <c r="I899" s="2065"/>
    </row>
    <row r="900" spans="1:9" s="13" customFormat="1" ht="13.5" customHeight="1">
      <c r="A900" s="2064" t="s">
        <v>369</v>
      </c>
      <c r="B900" s="2064"/>
      <c r="C900" s="2064"/>
      <c r="D900" s="2064"/>
      <c r="E900" s="2064"/>
      <c r="F900" s="2065"/>
      <c r="G900" s="2065"/>
      <c r="H900" s="2065"/>
      <c r="I900" s="2065"/>
    </row>
    <row r="901" spans="1:9" s="13" customFormat="1" ht="16.5" thickBot="1">
      <c r="A901" s="635"/>
      <c r="B901" s="635"/>
      <c r="C901" s="635"/>
      <c r="D901" s="635"/>
      <c r="E901" s="635"/>
      <c r="F901" s="617"/>
      <c r="G901" s="2099" t="s">
        <v>344</v>
      </c>
      <c r="H901" s="2099"/>
      <c r="I901" s="575"/>
    </row>
    <row r="902" spans="1:5" s="13" customFormat="1" ht="13.5" customHeight="1" thickBot="1">
      <c r="A902" s="2100" t="s">
        <v>405</v>
      </c>
      <c r="B902" s="2084" t="s">
        <v>449</v>
      </c>
      <c r="C902" s="2067"/>
      <c r="D902" s="2067"/>
      <c r="E902" s="2068"/>
    </row>
    <row r="903" spans="1:5" s="13" customFormat="1" ht="21.75" thickBot="1">
      <c r="A903" s="2101"/>
      <c r="B903" s="578" t="s">
        <v>228</v>
      </c>
      <c r="C903" s="577" t="s">
        <v>229</v>
      </c>
      <c r="D903" s="578" t="s">
        <v>233</v>
      </c>
      <c r="E903" s="579" t="s">
        <v>260</v>
      </c>
    </row>
    <row r="904" spans="1:5" s="13" customFormat="1" ht="12.75">
      <c r="A904" s="580" t="s">
        <v>316</v>
      </c>
      <c r="B904" s="126"/>
      <c r="C904" s="585"/>
      <c r="D904" s="581"/>
      <c r="E904" s="636"/>
    </row>
    <row r="905" spans="1:5" s="13" customFormat="1" ht="12" customHeight="1">
      <c r="A905" s="584" t="s">
        <v>317</v>
      </c>
      <c r="B905" s="125">
        <f>B852+F852</f>
        <v>1414498</v>
      </c>
      <c r="C905" s="125">
        <f aca="true" t="shared" si="19" ref="C905:D911">C852+G852</f>
        <v>1455799</v>
      </c>
      <c r="D905" s="125">
        <f t="shared" si="19"/>
        <v>1365507</v>
      </c>
      <c r="E905" s="494">
        <f>D905/C905</f>
        <v>0.9379777015920467</v>
      </c>
    </row>
    <row r="906" spans="1:5" s="13" customFormat="1" ht="12.75">
      <c r="A906" s="707" t="s">
        <v>318</v>
      </c>
      <c r="B906" s="125">
        <f aca="true" t="shared" si="20" ref="B906:B911">B853+F853</f>
        <v>455170</v>
      </c>
      <c r="C906" s="125">
        <f t="shared" si="19"/>
        <v>459682</v>
      </c>
      <c r="D906" s="125">
        <f t="shared" si="19"/>
        <v>406264</v>
      </c>
      <c r="E906" s="494">
        <f aca="true" t="shared" si="21" ref="E906:E911">D906/C906</f>
        <v>0.8837935790394229</v>
      </c>
    </row>
    <row r="907" spans="1:5" s="13" customFormat="1" ht="12.75">
      <c r="A907" s="584" t="s">
        <v>319</v>
      </c>
      <c r="B907" s="125">
        <f t="shared" si="20"/>
        <v>867172</v>
      </c>
      <c r="C907" s="125">
        <f t="shared" si="19"/>
        <v>1041112</v>
      </c>
      <c r="D907" s="125">
        <f t="shared" si="19"/>
        <v>885501</v>
      </c>
      <c r="E907" s="494">
        <f t="shared" si="21"/>
        <v>0.8505338522656544</v>
      </c>
    </row>
    <row r="908" spans="1:5" s="13" customFormat="1" ht="12.75">
      <c r="A908" s="585" t="s">
        <v>952</v>
      </c>
      <c r="B908" s="125">
        <f t="shared" si="20"/>
        <v>-120152</v>
      </c>
      <c r="C908" s="125">
        <f t="shared" si="19"/>
        <v>-120152</v>
      </c>
      <c r="D908" s="125">
        <f t="shared" si="19"/>
        <v>-102103</v>
      </c>
      <c r="E908" s="494">
        <f t="shared" si="21"/>
        <v>0.8497819428723616</v>
      </c>
    </row>
    <row r="909" spans="1:5" s="13" customFormat="1" ht="12.75">
      <c r="A909" s="707" t="s">
        <v>320</v>
      </c>
      <c r="B909" s="125">
        <f t="shared" si="20"/>
        <v>358</v>
      </c>
      <c r="C909" s="125">
        <f t="shared" si="19"/>
        <v>4643</v>
      </c>
      <c r="D909" s="125">
        <f t="shared" si="19"/>
        <v>4008</v>
      </c>
      <c r="E909" s="494">
        <f t="shared" si="21"/>
        <v>0.8632349773853112</v>
      </c>
    </row>
    <row r="910" spans="1:5" s="13" customFormat="1" ht="12.75" customHeight="1">
      <c r="A910" s="707" t="s">
        <v>321</v>
      </c>
      <c r="B910" s="125">
        <f t="shared" si="20"/>
        <v>254858</v>
      </c>
      <c r="C910" s="125">
        <f t="shared" si="19"/>
        <v>328626</v>
      </c>
      <c r="D910" s="125">
        <f t="shared" si="19"/>
        <v>320070</v>
      </c>
      <c r="E910" s="494">
        <f t="shared" si="21"/>
        <v>0.9739643241861569</v>
      </c>
    </row>
    <row r="911" spans="1:5" s="13" customFormat="1" ht="15.75" customHeight="1" thickBot="1">
      <c r="A911" s="709" t="s">
        <v>347</v>
      </c>
      <c r="B911" s="125">
        <f t="shared" si="20"/>
        <v>254858</v>
      </c>
      <c r="C911" s="125">
        <f t="shared" si="19"/>
        <v>328626</v>
      </c>
      <c r="D911" s="125">
        <f t="shared" si="19"/>
        <v>320070</v>
      </c>
      <c r="E911" s="494">
        <f t="shared" si="21"/>
        <v>0.9739643241861569</v>
      </c>
    </row>
    <row r="912" spans="1:5" s="13" customFormat="1" ht="13.5" thickBot="1">
      <c r="A912" s="710" t="s">
        <v>282</v>
      </c>
      <c r="B912" s="550">
        <f>B905+B906+B907+B909+B910+B908</f>
        <v>2871904</v>
      </c>
      <c r="C912" s="550">
        <f>C905+C906+C907+C909+C910+C908</f>
        <v>3169710</v>
      </c>
      <c r="D912" s="550">
        <f>D905+D906+D907+D909+D910+D908</f>
        <v>2879247</v>
      </c>
      <c r="E912" s="506">
        <f>D912/C912</f>
        <v>0.908362910171593</v>
      </c>
    </row>
    <row r="913" spans="1:5" s="13" customFormat="1" ht="12.75">
      <c r="A913" s="643"/>
      <c r="B913" s="127"/>
      <c r="C913" s="593"/>
      <c r="D913" s="457"/>
      <c r="E913" s="489"/>
    </row>
    <row r="914" spans="1:5" s="13" customFormat="1" ht="12.75">
      <c r="A914" s="722" t="s">
        <v>324</v>
      </c>
      <c r="B914" s="125"/>
      <c r="C914" s="125"/>
      <c r="D914" s="241"/>
      <c r="E914" s="676"/>
    </row>
    <row r="915" spans="1:5" s="13" customFormat="1" ht="12.75">
      <c r="A915" s="608" t="s">
        <v>325</v>
      </c>
      <c r="B915" s="125">
        <f>B862+F862</f>
        <v>221837</v>
      </c>
      <c r="C915" s="125">
        <f aca="true" t="shared" si="22" ref="C915:D918">C862+G862</f>
        <v>371409</v>
      </c>
      <c r="D915" s="125">
        <f t="shared" si="22"/>
        <v>361708</v>
      </c>
      <c r="E915" s="494">
        <f>D915/C915</f>
        <v>0.9738805467826573</v>
      </c>
    </row>
    <row r="916" spans="1:5" s="13" customFormat="1" ht="12.75">
      <c r="A916" s="715" t="s">
        <v>326</v>
      </c>
      <c r="B916" s="125">
        <f>B863+F863</f>
        <v>85588</v>
      </c>
      <c r="C916" s="125">
        <f t="shared" si="22"/>
        <v>44021</v>
      </c>
      <c r="D916" s="125">
        <f t="shared" si="22"/>
        <v>41239</v>
      </c>
      <c r="E916" s="494">
        <f>D916/C916</f>
        <v>0.936802889529997</v>
      </c>
    </row>
    <row r="917" spans="1:5" s="13" customFormat="1" ht="12.75">
      <c r="A917" s="584" t="s">
        <v>327</v>
      </c>
      <c r="B917" s="125">
        <f>B864+F864</f>
        <v>1500</v>
      </c>
      <c r="C917" s="125">
        <f t="shared" si="22"/>
        <v>1750</v>
      </c>
      <c r="D917" s="125">
        <f t="shared" si="22"/>
        <v>1750</v>
      </c>
      <c r="E917" s="494">
        <f>D917/C917</f>
        <v>1</v>
      </c>
    </row>
    <row r="918" spans="1:5" s="13" customFormat="1" ht="12.75">
      <c r="A918" s="598" t="s">
        <v>273</v>
      </c>
      <c r="B918" s="125">
        <f>B865+F865</f>
        <v>120152</v>
      </c>
      <c r="C918" s="125">
        <f t="shared" si="22"/>
        <v>120152</v>
      </c>
      <c r="D918" s="125">
        <f t="shared" si="22"/>
        <v>102103</v>
      </c>
      <c r="E918" s="494">
        <f>D918/C918</f>
        <v>0.8497819428723616</v>
      </c>
    </row>
    <row r="919" spans="1:5" s="13" customFormat="1" ht="13.5" thickBot="1">
      <c r="A919" s="720"/>
      <c r="B919" s="447"/>
      <c r="C919" s="447"/>
      <c r="D919" s="447"/>
      <c r="E919" s="516"/>
    </row>
    <row r="920" spans="1:5" s="13" customFormat="1" ht="12" customHeight="1" thickBot="1">
      <c r="A920" s="710" t="s">
        <v>277</v>
      </c>
      <c r="B920" s="445">
        <f>SUM(B915:B919)</f>
        <v>429077</v>
      </c>
      <c r="C920" s="445">
        <f>SUM(C915:C919)</f>
        <v>537332</v>
      </c>
      <c r="D920" s="445">
        <f>SUM(D915:D919)</f>
        <v>506800</v>
      </c>
      <c r="E920" s="506">
        <f>D920/C920</f>
        <v>0.9431785190533971</v>
      </c>
    </row>
    <row r="921" spans="1:5" s="13" customFormat="1" ht="12.75">
      <c r="A921" s="590"/>
      <c r="B921" s="127"/>
      <c r="C921" s="641"/>
      <c r="D921" s="514"/>
      <c r="E921" s="489"/>
    </row>
    <row r="922" spans="1:5" s="13" customFormat="1" ht="12.75">
      <c r="A922" s="719" t="s">
        <v>329</v>
      </c>
      <c r="B922" s="125"/>
      <c r="C922" s="638"/>
      <c r="D922" s="241"/>
      <c r="E922" s="494"/>
    </row>
    <row r="923" spans="1:5" s="13" customFormat="1" ht="12.75">
      <c r="A923" s="596" t="s">
        <v>330</v>
      </c>
      <c r="B923" s="125">
        <f aca="true" t="shared" si="23" ref="B923:D924">B870+F870</f>
        <v>33203</v>
      </c>
      <c r="C923" s="125">
        <f t="shared" si="23"/>
        <v>109157</v>
      </c>
      <c r="D923" s="125">
        <f t="shared" si="23"/>
        <v>108157</v>
      </c>
      <c r="E923" s="672">
        <f>D923/C923</f>
        <v>0.990838883443114</v>
      </c>
    </row>
    <row r="924" spans="1:5" s="13" customFormat="1" ht="12.75" customHeight="1" thickBot="1">
      <c r="A924" s="597" t="s">
        <v>331</v>
      </c>
      <c r="B924" s="125">
        <f t="shared" si="23"/>
        <v>0</v>
      </c>
      <c r="C924" s="125">
        <f t="shared" si="23"/>
        <v>1545</v>
      </c>
      <c r="D924" s="125">
        <f t="shared" si="23"/>
        <v>1545</v>
      </c>
      <c r="E924" s="672">
        <v>0</v>
      </c>
    </row>
    <row r="925" spans="1:6" s="13" customFormat="1" ht="13.5" thickBot="1">
      <c r="A925" s="600" t="s">
        <v>266</v>
      </c>
      <c r="B925" s="445">
        <f>SUM(B923:B924)</f>
        <v>33203</v>
      </c>
      <c r="C925" s="445">
        <f>SUM(C923:C924)</f>
        <v>110702</v>
      </c>
      <c r="D925" s="445">
        <f>SUM(D923:D924)</f>
        <v>109702</v>
      </c>
      <c r="E925" s="640">
        <f>D925/C925</f>
        <v>0.9909667395349677</v>
      </c>
      <c r="F925" s="150"/>
    </row>
    <row r="926" spans="1:6" s="13" customFormat="1" ht="12.75">
      <c r="A926" s="590"/>
      <c r="B926" s="127"/>
      <c r="C926" s="641"/>
      <c r="D926" s="514"/>
      <c r="E926" s="489"/>
      <c r="F926" s="150"/>
    </row>
    <row r="927" spans="1:6" s="13" customFormat="1" ht="12.75">
      <c r="A927" s="655" t="s">
        <v>353</v>
      </c>
      <c r="B927" s="125"/>
      <c r="C927" s="638"/>
      <c r="D927" s="241"/>
      <c r="E927" s="494"/>
      <c r="F927" s="150"/>
    </row>
    <row r="928" spans="1:6" s="13" customFormat="1" ht="12.75">
      <c r="A928" s="602" t="s">
        <v>330</v>
      </c>
      <c r="B928" s="125">
        <f aca="true" t="shared" si="24" ref="B928:D929">B875+F875</f>
        <v>169324</v>
      </c>
      <c r="C928" s="125">
        <f t="shared" si="24"/>
        <v>253747</v>
      </c>
      <c r="D928" s="125">
        <f t="shared" si="24"/>
        <v>247811</v>
      </c>
      <c r="E928" s="516">
        <f>D928/C928</f>
        <v>0.9766066199797436</v>
      </c>
      <c r="F928" s="150"/>
    </row>
    <row r="929" spans="1:9" s="13" customFormat="1" ht="13.5" thickBot="1">
      <c r="A929" s="597" t="s">
        <v>331</v>
      </c>
      <c r="B929" s="125">
        <f t="shared" si="24"/>
        <v>70276</v>
      </c>
      <c r="C929" s="125">
        <f t="shared" si="24"/>
        <v>74161</v>
      </c>
      <c r="D929" s="125">
        <f t="shared" si="24"/>
        <v>70123</v>
      </c>
      <c r="E929" s="516">
        <f>D929/C929</f>
        <v>0.9455508960235164</v>
      </c>
      <c r="G929" s="310"/>
      <c r="H929" s="310"/>
      <c r="I929" s="310"/>
    </row>
    <row r="930" spans="1:9" s="13" customFormat="1" ht="15" thickBot="1">
      <c r="A930" s="600" t="s">
        <v>267</v>
      </c>
      <c r="B930" s="445">
        <f>SUM(B928:B929)</f>
        <v>239600</v>
      </c>
      <c r="C930" s="445">
        <f>SUM(C928:C929)</f>
        <v>327908</v>
      </c>
      <c r="D930" s="445">
        <f>SUM(D928:D929)</f>
        <v>317934</v>
      </c>
      <c r="E930" s="506">
        <f>D930/C930</f>
        <v>0.9695829317979433</v>
      </c>
      <c r="G930" s="94"/>
      <c r="H930" s="94"/>
      <c r="I930" s="94"/>
    </row>
    <row r="931" spans="1:9" s="13" customFormat="1" ht="15.75">
      <c r="A931" s="590"/>
      <c r="B931" s="127"/>
      <c r="C931" s="641"/>
      <c r="D931" s="514"/>
      <c r="E931" s="489"/>
      <c r="G931" s="270"/>
      <c r="H931" s="270"/>
      <c r="I931" s="270"/>
    </row>
    <row r="932" spans="1:9" s="13" customFormat="1" ht="15.75">
      <c r="A932" s="719" t="s">
        <v>332</v>
      </c>
      <c r="B932" s="125"/>
      <c r="C932" s="638"/>
      <c r="D932" s="241"/>
      <c r="E932" s="494"/>
      <c r="F932" s="79"/>
      <c r="G932" s="262"/>
      <c r="H932" s="262"/>
      <c r="I932" s="262"/>
    </row>
    <row r="933" spans="1:9" s="13" customFormat="1" ht="12.75">
      <c r="A933" s="603" t="s">
        <v>355</v>
      </c>
      <c r="B933" s="125">
        <f aca="true" t="shared" si="25" ref="B933:D934">B880+F880</f>
        <v>1000</v>
      </c>
      <c r="C933" s="125">
        <f t="shared" si="25"/>
        <v>1000</v>
      </c>
      <c r="D933" s="125">
        <f t="shared" si="25"/>
        <v>505</v>
      </c>
      <c r="E933" s="516">
        <f>D933/C933</f>
        <v>0.505</v>
      </c>
      <c r="F933" s="79"/>
      <c r="G933" s="195"/>
      <c r="H933" s="196"/>
      <c r="I933" s="150"/>
    </row>
    <row r="934" spans="1:9" s="13" customFormat="1" ht="14.25" customHeight="1" thickBot="1">
      <c r="A934" s="604" t="s">
        <v>371</v>
      </c>
      <c r="B934" s="125">
        <f t="shared" si="25"/>
        <v>5000</v>
      </c>
      <c r="C934" s="125">
        <f t="shared" si="25"/>
        <v>5000</v>
      </c>
      <c r="D934" s="125">
        <f t="shared" si="25"/>
        <v>2350</v>
      </c>
      <c r="E934" s="516">
        <f>D934/C934</f>
        <v>0.47</v>
      </c>
      <c r="F934" s="79"/>
      <c r="G934" s="2102"/>
      <c r="H934" s="2102"/>
      <c r="I934" s="291"/>
    </row>
    <row r="935" spans="1:9" s="13" customFormat="1" ht="13.5" thickBot="1">
      <c r="A935" s="600" t="s">
        <v>268</v>
      </c>
      <c r="B935" s="445">
        <f>SUM(B933:B934)</f>
        <v>6000</v>
      </c>
      <c r="C935" s="445">
        <f>SUM(C933:C934)</f>
        <v>6000</v>
      </c>
      <c r="D935" s="445">
        <f>SUM(D933:D934)</f>
        <v>2855</v>
      </c>
      <c r="E935" s="506">
        <f>D935/C935</f>
        <v>0.47583333333333333</v>
      </c>
      <c r="F935" s="79"/>
      <c r="G935" s="2102"/>
      <c r="H935" s="2102"/>
      <c r="I935" s="291"/>
    </row>
    <row r="936" spans="1:9" s="13" customFormat="1" ht="9.75" customHeight="1">
      <c r="A936" s="643"/>
      <c r="B936" s="127"/>
      <c r="C936" s="641"/>
      <c r="D936" s="514"/>
      <c r="E936" s="489"/>
      <c r="F936" s="79"/>
      <c r="G936" s="67"/>
      <c r="I936" s="79"/>
    </row>
    <row r="937" spans="1:9" s="13" customFormat="1" ht="12.75">
      <c r="A937" s="656" t="s">
        <v>336</v>
      </c>
      <c r="B937" s="125"/>
      <c r="C937" s="638"/>
      <c r="D937" s="241"/>
      <c r="E937" s="494"/>
      <c r="F937" s="79"/>
      <c r="G937" s="263"/>
      <c r="I937" s="79"/>
    </row>
    <row r="938" spans="1:9" s="13" customFormat="1" ht="12.75">
      <c r="A938" s="604" t="s">
        <v>372</v>
      </c>
      <c r="B938" s="125">
        <f aca="true" t="shared" si="26" ref="B938:D939">B885+F885</f>
        <v>15000</v>
      </c>
      <c r="C938" s="125">
        <f t="shared" si="26"/>
        <v>2600</v>
      </c>
      <c r="D938" s="125">
        <f t="shared" si="26"/>
        <v>0</v>
      </c>
      <c r="E938" s="516">
        <f>D938/C938</f>
        <v>0</v>
      </c>
      <c r="F938" s="79"/>
      <c r="I938" s="79"/>
    </row>
    <row r="939" spans="1:9" s="13" customFormat="1" ht="13.5" thickBot="1">
      <c r="A939" s="605" t="s">
        <v>373</v>
      </c>
      <c r="B939" s="125">
        <f t="shared" si="26"/>
        <v>257114</v>
      </c>
      <c r="C939" s="125">
        <f t="shared" si="26"/>
        <v>85761</v>
      </c>
      <c r="D939" s="125">
        <f t="shared" si="26"/>
        <v>0</v>
      </c>
      <c r="E939" s="516">
        <f>D939/C939</f>
        <v>0</v>
      </c>
      <c r="F939" s="79"/>
      <c r="I939" s="79"/>
    </row>
    <row r="940" spans="1:9" s="13" customFormat="1" ht="13.5" thickBot="1">
      <c r="A940" s="609" t="s">
        <v>269</v>
      </c>
      <c r="B940" s="445">
        <f>SUM(B938:B939)</f>
        <v>272114</v>
      </c>
      <c r="C940" s="445">
        <f>SUM(C938:C939)</f>
        <v>88361</v>
      </c>
      <c r="D940" s="445">
        <f>SUM(D938:D939)</f>
        <v>0</v>
      </c>
      <c r="E940" s="506">
        <f>D940/C940</f>
        <v>0</v>
      </c>
      <c r="F940" s="197"/>
      <c r="I940" s="79"/>
    </row>
    <row r="941" spans="1:9" s="13" customFormat="1" ht="7.5" customHeight="1" thickBot="1">
      <c r="A941" s="590"/>
      <c r="B941" s="124"/>
      <c r="C941" s="621"/>
      <c r="D941" s="621"/>
      <c r="E941" s="489"/>
      <c r="F941" s="79"/>
      <c r="I941" s="79"/>
    </row>
    <row r="942" spans="1:9" s="13" customFormat="1" ht="22.5" customHeight="1" thickBot="1">
      <c r="A942" s="713" t="s">
        <v>404</v>
      </c>
      <c r="B942" s="550">
        <f>B940+B935+B930+B925+B920+B912</f>
        <v>3851898</v>
      </c>
      <c r="C942" s="550">
        <f>C940+C935+C930+C925+C920+C912</f>
        <v>4240013</v>
      </c>
      <c r="D942" s="550">
        <f>D940+D935+D930+D925+D920+D912</f>
        <v>3816538</v>
      </c>
      <c r="E942" s="640">
        <f>D942/C942</f>
        <v>0.9001241269779126</v>
      </c>
      <c r="F942" s="79"/>
      <c r="I942" s="79"/>
    </row>
    <row r="943" spans="1:9" s="13" customFormat="1" ht="8.25" customHeight="1">
      <c r="A943" s="714"/>
      <c r="B943" s="127"/>
      <c r="C943" s="679"/>
      <c r="D943" s="514"/>
      <c r="E943" s="489"/>
      <c r="F943" s="79"/>
      <c r="G943" s="73"/>
      <c r="I943" s="79"/>
    </row>
    <row r="944" spans="1:9" s="13" customFormat="1" ht="13.5" customHeight="1">
      <c r="A944" s="657" t="s">
        <v>412</v>
      </c>
      <c r="B944" s="125"/>
      <c r="C944" s="660"/>
      <c r="D944" s="241"/>
      <c r="E944" s="494"/>
      <c r="F944" s="79"/>
      <c r="G944" s="68"/>
      <c r="H944" s="290"/>
      <c r="I944" s="197"/>
    </row>
    <row r="945" spans="1:9" s="13" customFormat="1" ht="12.75">
      <c r="A945" s="715" t="s">
        <v>270</v>
      </c>
      <c r="B945" s="125">
        <f aca="true" t="shared" si="27" ref="B945:D946">B892+F892</f>
        <v>0</v>
      </c>
      <c r="C945" s="125">
        <f t="shared" si="27"/>
        <v>0</v>
      </c>
      <c r="D945" s="125">
        <f t="shared" si="27"/>
        <v>0</v>
      </c>
      <c r="E945" s="694">
        <v>0</v>
      </c>
      <c r="F945" s="79"/>
      <c r="G945" s="68"/>
      <c r="I945" s="79"/>
    </row>
    <row r="946" spans="1:9" s="13" customFormat="1" ht="13.5" thickBot="1">
      <c r="A946" s="598" t="s">
        <v>272</v>
      </c>
      <c r="B946" s="125">
        <f t="shared" si="27"/>
        <v>13728</v>
      </c>
      <c r="C946" s="125">
        <f t="shared" si="27"/>
        <v>13729</v>
      </c>
      <c r="D946" s="125">
        <f t="shared" si="27"/>
        <v>13729</v>
      </c>
      <c r="E946" s="516">
        <f>D946/C946</f>
        <v>1</v>
      </c>
      <c r="F946" s="79"/>
      <c r="G946" s="67"/>
      <c r="I946" s="79"/>
    </row>
    <row r="947" spans="1:9" s="13" customFormat="1" ht="13.5" thickBot="1">
      <c r="A947" s="710" t="s">
        <v>271</v>
      </c>
      <c r="B947" s="445">
        <f>SUM(B945:B946)</f>
        <v>13728</v>
      </c>
      <c r="C947" s="445">
        <f>SUM(C945:C946)</f>
        <v>13729</v>
      </c>
      <c r="D947" s="550">
        <f>SUM(D945:D946)</f>
        <v>13729</v>
      </c>
      <c r="E947" s="506">
        <f>D947/C947</f>
        <v>1</v>
      </c>
      <c r="F947" s="197"/>
      <c r="I947" s="79"/>
    </row>
    <row r="948" spans="1:9" s="13" customFormat="1" ht="6" customHeight="1" thickBot="1">
      <c r="A948" s="609"/>
      <c r="B948" s="124"/>
      <c r="C948" s="514"/>
      <c r="D948" s="621"/>
      <c r="E948" s="489"/>
      <c r="F948" s="79"/>
      <c r="I948" s="79"/>
    </row>
    <row r="949" spans="1:9" s="13" customFormat="1" ht="17.25" customHeight="1" thickBot="1">
      <c r="A949" s="716" t="s">
        <v>401</v>
      </c>
      <c r="B949" s="550">
        <f>B942+B947</f>
        <v>3865626</v>
      </c>
      <c r="C949" s="550">
        <f>C942+C947</f>
        <v>4253742</v>
      </c>
      <c r="D949" s="550">
        <f>D942+D947</f>
        <v>3830267</v>
      </c>
      <c r="E949" s="640">
        <f>D949/C949</f>
        <v>0.9004464774779477</v>
      </c>
      <c r="F949" s="79"/>
      <c r="I949" s="79"/>
    </row>
    <row r="950" spans="1:9" s="13" customFormat="1" ht="12.75">
      <c r="A950" s="214"/>
      <c r="B950" s="79"/>
      <c r="C950" s="79"/>
      <c r="D950" s="79"/>
      <c r="F950" s="79"/>
      <c r="G950" s="2118"/>
      <c r="H950" s="2118"/>
      <c r="I950" s="79"/>
    </row>
    <row r="951" spans="1:9" s="13" customFormat="1" ht="12.75">
      <c r="A951" s="264"/>
      <c r="B951" s="79"/>
      <c r="C951" s="79"/>
      <c r="D951" s="79"/>
      <c r="F951" s="79"/>
      <c r="G951" s="67"/>
      <c r="H951" s="290"/>
      <c r="I951" s="197"/>
    </row>
    <row r="952" spans="1:9" s="13" customFormat="1" ht="12.75">
      <c r="A952" s="265"/>
      <c r="B952" s="79"/>
      <c r="C952" s="79"/>
      <c r="D952" s="79"/>
      <c r="F952" s="79"/>
      <c r="G952" s="67"/>
      <c r="I952" s="79"/>
    </row>
    <row r="953" spans="1:9" s="13" customFormat="1" ht="12.75">
      <c r="A953" s="68"/>
      <c r="B953" s="79"/>
      <c r="C953" s="79"/>
      <c r="D953" s="79"/>
      <c r="F953" s="79"/>
      <c r="G953" s="67"/>
      <c r="I953" s="79"/>
    </row>
    <row r="954" spans="1:9" s="13" customFormat="1" ht="9.75" customHeight="1">
      <c r="A954" s="68"/>
      <c r="B954" s="79"/>
      <c r="C954" s="79"/>
      <c r="D954" s="79"/>
      <c r="F954" s="79"/>
      <c r="G954" s="264"/>
      <c r="I954" s="79"/>
    </row>
    <row r="955" spans="1:9" s="13" customFormat="1" ht="12.75">
      <c r="A955" s="67"/>
      <c r="B955" s="79"/>
      <c r="C955" s="79"/>
      <c r="D955" s="79"/>
      <c r="F955" s="79"/>
      <c r="G955" s="265"/>
      <c r="I955" s="79"/>
    </row>
    <row r="956" spans="1:9" s="13" customFormat="1" ht="12.75">
      <c r="A956" s="263"/>
      <c r="B956" s="79"/>
      <c r="C956" s="79"/>
      <c r="D956" s="79"/>
      <c r="F956" s="79"/>
      <c r="G956" s="68"/>
      <c r="I956" s="79"/>
    </row>
    <row r="957" spans="2:9" s="13" customFormat="1" ht="12.75">
      <c r="B957" s="79"/>
      <c r="C957" s="79"/>
      <c r="D957" s="79"/>
      <c r="F957" s="197"/>
      <c r="G957" s="68"/>
      <c r="I957" s="79"/>
    </row>
    <row r="958" spans="1:9" s="13" customFormat="1" ht="12.75">
      <c r="A958" s="67"/>
      <c r="B958" s="79"/>
      <c r="C958" s="79"/>
      <c r="D958" s="79"/>
      <c r="F958" s="197"/>
      <c r="G958" s="214"/>
      <c r="I958" s="79"/>
    </row>
    <row r="959" spans="1:9" s="13" customFormat="1" ht="9.75" customHeight="1">
      <c r="A959" s="67"/>
      <c r="B959" s="79"/>
      <c r="C959" s="79"/>
      <c r="D959" s="79"/>
      <c r="F959" s="79"/>
      <c r="G959" s="264"/>
      <c r="I959" s="79"/>
    </row>
    <row r="960" spans="1:9" s="13" customFormat="1" ht="12.75">
      <c r="A960" s="67"/>
      <c r="B960" s="79"/>
      <c r="C960" s="79"/>
      <c r="D960" s="79"/>
      <c r="F960" s="79"/>
      <c r="G960" s="265"/>
      <c r="I960" s="79"/>
    </row>
    <row r="961" spans="1:9" s="13" customFormat="1" ht="12.75">
      <c r="A961" s="263"/>
      <c r="B961" s="79"/>
      <c r="C961" s="79"/>
      <c r="D961" s="79"/>
      <c r="F961" s="79"/>
      <c r="G961" s="68"/>
      <c r="H961" s="290"/>
      <c r="I961" s="197"/>
    </row>
    <row r="962" spans="1:9" s="13" customFormat="1" ht="12.75">
      <c r="A962" s="263"/>
      <c r="B962" s="79"/>
      <c r="C962" s="79"/>
      <c r="D962" s="79"/>
      <c r="F962" s="197"/>
      <c r="G962" s="68"/>
      <c r="H962" s="290"/>
      <c r="I962" s="197"/>
    </row>
    <row r="963" spans="1:9" s="13" customFormat="1" ht="12.75">
      <c r="A963" s="67"/>
      <c r="B963" s="79"/>
      <c r="C963" s="79"/>
      <c r="D963" s="79"/>
      <c r="F963" s="197"/>
      <c r="G963" s="67"/>
      <c r="I963" s="79"/>
    </row>
    <row r="964" spans="1:9" s="13" customFormat="1" ht="12.75">
      <c r="A964" s="67"/>
      <c r="B964" s="79"/>
      <c r="C964" s="79"/>
      <c r="D964" s="79"/>
      <c r="F964" s="79"/>
      <c r="G964" s="263"/>
      <c r="I964" s="79"/>
    </row>
    <row r="965" spans="1:9" s="13" customFormat="1" ht="27.75" customHeight="1">
      <c r="A965" s="573"/>
      <c r="B965" s="150"/>
      <c r="C965" s="150"/>
      <c r="D965" s="150"/>
      <c r="F965" s="79"/>
      <c r="I965" s="79"/>
    </row>
    <row r="966" spans="1:9" s="13" customFormat="1" ht="9.75" customHeight="1">
      <c r="A966" s="266"/>
      <c r="B966" s="79"/>
      <c r="C966" s="117"/>
      <c r="D966" s="79"/>
      <c r="F966" s="79"/>
      <c r="G966" s="67"/>
      <c r="H966" s="290"/>
      <c r="I966" s="197"/>
    </row>
    <row r="967" spans="1:9" s="13" customFormat="1" ht="12.75">
      <c r="A967" s="67"/>
      <c r="B967" s="79"/>
      <c r="C967" s="117"/>
      <c r="D967" s="79"/>
      <c r="F967" s="79"/>
      <c r="G967" s="67"/>
      <c r="H967" s="290"/>
      <c r="I967" s="197"/>
    </row>
    <row r="968" spans="1:9" s="13" customFormat="1" ht="12.75">
      <c r="A968" s="263"/>
      <c r="B968" s="79"/>
      <c r="C968" s="117"/>
      <c r="D968" s="79"/>
      <c r="F968" s="79"/>
      <c r="G968" s="67"/>
      <c r="I968" s="79"/>
    </row>
    <row r="969" spans="1:9" s="13" customFormat="1" ht="12.75">
      <c r="A969" s="263"/>
      <c r="B969" s="79"/>
      <c r="C969" s="117"/>
      <c r="D969" s="79"/>
      <c r="F969" s="150"/>
      <c r="G969" s="263"/>
      <c r="I969" s="79"/>
    </row>
    <row r="970" spans="1:9" s="13" customFormat="1" ht="12.75">
      <c r="A970" s="67"/>
      <c r="B970" s="260"/>
      <c r="C970" s="79"/>
      <c r="D970" s="79"/>
      <c r="F970" s="79"/>
      <c r="G970" s="263"/>
      <c r="I970" s="79"/>
    </row>
    <row r="971" spans="2:9" s="13" customFormat="1" ht="12.75">
      <c r="B971" s="79"/>
      <c r="C971" s="79"/>
      <c r="D971" s="79"/>
      <c r="F971" s="79"/>
      <c r="G971" s="67"/>
      <c r="I971" s="79"/>
    </row>
    <row r="972" spans="1:9" s="13" customFormat="1" ht="12.75">
      <c r="A972" s="195"/>
      <c r="B972" s="150"/>
      <c r="C972" s="150"/>
      <c r="D972" s="150"/>
      <c r="F972" s="79"/>
      <c r="G972" s="67"/>
      <c r="I972" s="79"/>
    </row>
    <row r="973" spans="1:9" s="13" customFormat="1" ht="12.75">
      <c r="A973" s="2097"/>
      <c r="B973" s="2097"/>
      <c r="C973" s="2097"/>
      <c r="D973" s="2097"/>
      <c r="E973" s="2097"/>
      <c r="F973" s="79"/>
      <c r="G973" s="2119"/>
      <c r="H973" s="2119"/>
      <c r="I973" s="150"/>
    </row>
    <row r="974" spans="1:9" s="13" customFormat="1" ht="12" customHeight="1">
      <c r="A974" s="2109"/>
      <c r="B974" s="2109"/>
      <c r="C974" s="2109"/>
      <c r="D974" s="2109"/>
      <c r="E974" s="2109"/>
      <c r="F974" s="197"/>
      <c r="G974" s="266"/>
      <c r="H974" s="66"/>
      <c r="I974" s="117"/>
    </row>
    <row r="975" spans="1:9" s="13" customFormat="1" ht="15.75">
      <c r="A975" s="2104"/>
      <c r="B975" s="2104"/>
      <c r="C975" s="2104"/>
      <c r="D975" s="2104"/>
      <c r="E975" s="2104"/>
      <c r="F975" s="79"/>
      <c r="G975" s="67"/>
      <c r="I975" s="117"/>
    </row>
    <row r="976" spans="1:9" s="13" customFormat="1" ht="15.75">
      <c r="A976" s="2103"/>
      <c r="B976" s="2103"/>
      <c r="C976" s="2103"/>
      <c r="D976" s="2103"/>
      <c r="E976" s="2103"/>
      <c r="F976" s="150"/>
      <c r="G976" s="263"/>
      <c r="H976" s="292"/>
      <c r="I976" s="117"/>
    </row>
    <row r="977" spans="1:12" s="13" customFormat="1" ht="12.75">
      <c r="A977" s="195"/>
      <c r="B977" s="150"/>
      <c r="D977" s="150"/>
      <c r="E977" s="295"/>
      <c r="F977" s="150"/>
      <c r="G977" s="263"/>
      <c r="H977" s="292"/>
      <c r="I977" s="117"/>
      <c r="J977" s="310"/>
      <c r="K977" s="310"/>
      <c r="L977" s="310"/>
    </row>
    <row r="978" spans="1:12" s="13" customFormat="1" ht="13.5" customHeight="1">
      <c r="A978" s="2102"/>
      <c r="B978" s="2098"/>
      <c r="C978" s="2098"/>
      <c r="D978" s="2098"/>
      <c r="E978" s="2098"/>
      <c r="F978" s="150"/>
      <c r="G978" s="67"/>
      <c r="H978" s="290"/>
      <c r="I978" s="197"/>
      <c r="J978" s="94"/>
      <c r="K978" s="94"/>
      <c r="L978" s="94"/>
    </row>
    <row r="979" spans="1:12" s="13" customFormat="1" ht="15.75">
      <c r="A979" s="2102"/>
      <c r="B979" s="291"/>
      <c r="C979" s="291"/>
      <c r="D979" s="294"/>
      <c r="E979" s="294"/>
      <c r="F979" s="150"/>
      <c r="I979" s="79"/>
      <c r="J979" s="270"/>
      <c r="K979" s="270"/>
      <c r="L979" s="270"/>
    </row>
    <row r="980" spans="1:12" s="13" customFormat="1" ht="15.75">
      <c r="A980" s="67"/>
      <c r="B980" s="79"/>
      <c r="C980" s="79"/>
      <c r="D980" s="79"/>
      <c r="E980" s="79"/>
      <c r="F980" s="150"/>
      <c r="G980" s="2105"/>
      <c r="H980" s="2105"/>
      <c r="I980" s="150"/>
      <c r="J980" s="262"/>
      <c r="K980" s="262"/>
      <c r="L980" s="262"/>
    </row>
    <row r="981" spans="1:12" s="13" customFormat="1" ht="12.75">
      <c r="A981" s="263"/>
      <c r="B981" s="79"/>
      <c r="C981" s="79"/>
      <c r="D981" s="79"/>
      <c r="E981" s="79"/>
      <c r="F981" s="150"/>
      <c r="K981" s="150"/>
      <c r="L981" s="295"/>
    </row>
    <row r="982" spans="2:12" s="13" customFormat="1" ht="12.75">
      <c r="B982" s="79"/>
      <c r="C982" s="79"/>
      <c r="D982" s="79"/>
      <c r="E982" s="79"/>
      <c r="J982" s="291"/>
      <c r="K982" s="291"/>
      <c r="L982" s="291"/>
    </row>
    <row r="983" spans="2:12" s="13" customFormat="1" ht="12.75">
      <c r="B983" s="79"/>
      <c r="C983" s="79"/>
      <c r="D983" s="79"/>
      <c r="E983" s="79"/>
      <c r="J983" s="291"/>
      <c r="K983" s="294"/>
      <c r="L983" s="294"/>
    </row>
    <row r="984" spans="2:12" s="13" customFormat="1" ht="12.75">
      <c r="B984" s="79"/>
      <c r="C984" s="79"/>
      <c r="D984" s="79"/>
      <c r="E984" s="79"/>
      <c r="F984" s="79"/>
      <c r="J984" s="79"/>
      <c r="K984" s="79"/>
      <c r="L984" s="79"/>
    </row>
    <row r="985" spans="2:12" s="13" customFormat="1" ht="12.75">
      <c r="B985" s="79"/>
      <c r="C985" s="79"/>
      <c r="D985" s="79"/>
      <c r="E985" s="79"/>
      <c r="F985" s="79"/>
      <c r="J985" s="79"/>
      <c r="K985" s="79"/>
      <c r="L985" s="79"/>
    </row>
    <row r="986" spans="2:12" s="13" customFormat="1" ht="12.75">
      <c r="B986" s="79"/>
      <c r="C986" s="79"/>
      <c r="D986" s="79"/>
      <c r="E986" s="79"/>
      <c r="F986" s="79"/>
      <c r="J986" s="79"/>
      <c r="K986" s="79"/>
      <c r="L986" s="79"/>
    </row>
    <row r="987" spans="1:12" s="13" customFormat="1" ht="12.75">
      <c r="A987" s="73"/>
      <c r="B987" s="79"/>
      <c r="C987" s="79"/>
      <c r="D987" s="79"/>
      <c r="E987" s="79"/>
      <c r="F987" s="79"/>
      <c r="J987" s="79"/>
      <c r="K987" s="79"/>
      <c r="L987" s="79"/>
    </row>
    <row r="988" spans="1:12" s="13" customFormat="1" ht="12.75">
      <c r="A988" s="68"/>
      <c r="B988" s="197"/>
      <c r="C988" s="197"/>
      <c r="D988" s="197"/>
      <c r="E988" s="197"/>
      <c r="F988" s="79"/>
      <c r="J988" s="79"/>
      <c r="K988" s="79"/>
      <c r="L988" s="79"/>
    </row>
    <row r="989" spans="1:12" s="13" customFormat="1" ht="9.75" customHeight="1">
      <c r="A989" s="68"/>
      <c r="B989" s="79"/>
      <c r="C989" s="79"/>
      <c r="D989" s="79"/>
      <c r="E989" s="79"/>
      <c r="F989" s="79"/>
      <c r="J989" s="79"/>
      <c r="K989" s="79"/>
      <c r="L989" s="79"/>
    </row>
    <row r="990" spans="1:12" s="13" customFormat="1" ht="12.75">
      <c r="A990" s="67"/>
      <c r="B990" s="79"/>
      <c r="C990" s="79"/>
      <c r="D990" s="79"/>
      <c r="E990" s="79"/>
      <c r="F990" s="79"/>
      <c r="J990" s="79"/>
      <c r="K990" s="79"/>
      <c r="L990" s="79"/>
    </row>
    <row r="991" spans="2:12" s="13" customFormat="1" ht="12.75">
      <c r="B991" s="79"/>
      <c r="C991" s="79"/>
      <c r="D991" s="79"/>
      <c r="E991" s="79"/>
      <c r="F991" s="79"/>
      <c r="J991" s="79"/>
      <c r="K991" s="79"/>
      <c r="L991" s="79"/>
    </row>
    <row r="992" spans="2:12" s="13" customFormat="1" ht="12.75">
      <c r="B992" s="79"/>
      <c r="C992" s="79"/>
      <c r="D992" s="79"/>
      <c r="E992" s="79"/>
      <c r="F992" s="197"/>
      <c r="J992" s="197"/>
      <c r="K992" s="197"/>
      <c r="L992" s="197"/>
    </row>
    <row r="993" spans="2:12" s="13" customFormat="1" ht="12.75">
      <c r="B993" s="79"/>
      <c r="C993" s="79"/>
      <c r="D993" s="79"/>
      <c r="E993" s="79"/>
      <c r="F993" s="79"/>
      <c r="J993" s="79"/>
      <c r="K993" s="79"/>
      <c r="L993" s="79"/>
    </row>
    <row r="994" spans="1:12" s="13" customFormat="1" ht="12.75">
      <c r="A994" s="73"/>
      <c r="B994" s="79"/>
      <c r="C994" s="79"/>
      <c r="D994" s="79"/>
      <c r="E994" s="79"/>
      <c r="F994" s="79"/>
      <c r="J994" s="79"/>
      <c r="K994" s="79"/>
      <c r="L994" s="79"/>
    </row>
    <row r="995" spans="1:12" s="13" customFormat="1" ht="12.75">
      <c r="A995" s="67"/>
      <c r="B995" s="197"/>
      <c r="C995" s="197"/>
      <c r="D995" s="197"/>
      <c r="E995" s="197"/>
      <c r="F995" s="79"/>
      <c r="J995" s="79"/>
      <c r="K995" s="79"/>
      <c r="L995" s="79"/>
    </row>
    <row r="996" spans="1:12" s="13" customFormat="1" ht="12.75">
      <c r="A996" s="67"/>
      <c r="B996" s="79"/>
      <c r="C996" s="79"/>
      <c r="D996" s="79"/>
      <c r="E996" s="79"/>
      <c r="F996" s="79"/>
      <c r="J996" s="79"/>
      <c r="K996" s="79"/>
      <c r="L996" s="79"/>
    </row>
    <row r="997" spans="1:12" s="13" customFormat="1" ht="12.75">
      <c r="A997" s="67"/>
      <c r="B997" s="79"/>
      <c r="C997" s="79"/>
      <c r="D997" s="79"/>
      <c r="E997" s="79"/>
      <c r="F997" s="79"/>
      <c r="J997" s="79"/>
      <c r="K997" s="79"/>
      <c r="L997" s="79"/>
    </row>
    <row r="998" spans="1:12" s="13" customFormat="1" ht="12.75">
      <c r="A998" s="264"/>
      <c r="B998" s="79"/>
      <c r="C998" s="79"/>
      <c r="D998" s="79"/>
      <c r="E998" s="79"/>
      <c r="F998" s="79"/>
      <c r="J998" s="79"/>
      <c r="K998" s="79"/>
      <c r="L998" s="79"/>
    </row>
    <row r="999" spans="1:12" s="13" customFormat="1" ht="12.75">
      <c r="A999" s="265"/>
      <c r="B999" s="79"/>
      <c r="C999" s="79"/>
      <c r="D999" s="79"/>
      <c r="E999" s="79"/>
      <c r="F999" s="197"/>
      <c r="J999" s="197"/>
      <c r="K999" s="197"/>
      <c r="L999" s="197"/>
    </row>
    <row r="1000" spans="1:12" s="13" customFormat="1" ht="12.75">
      <c r="A1000" s="68"/>
      <c r="B1000" s="79"/>
      <c r="C1000" s="79"/>
      <c r="D1000" s="79"/>
      <c r="E1000" s="79"/>
      <c r="F1000" s="79"/>
      <c r="J1000" s="79"/>
      <c r="K1000" s="79"/>
      <c r="L1000" s="79"/>
    </row>
    <row r="1001" spans="1:12" s="13" customFormat="1" ht="12.75">
      <c r="A1001" s="68"/>
      <c r="B1001" s="79"/>
      <c r="C1001" s="79"/>
      <c r="D1001" s="79"/>
      <c r="E1001" s="79"/>
      <c r="F1001" s="79"/>
      <c r="J1001" s="79"/>
      <c r="K1001" s="79"/>
      <c r="L1001" s="79"/>
    </row>
    <row r="1002" spans="1:12" s="13" customFormat="1" ht="12.75">
      <c r="A1002" s="214"/>
      <c r="B1002" s="79"/>
      <c r="C1002" s="79"/>
      <c r="D1002" s="79"/>
      <c r="E1002" s="79"/>
      <c r="F1002" s="79"/>
      <c r="J1002" s="79"/>
      <c r="K1002" s="79"/>
      <c r="L1002" s="79"/>
    </row>
    <row r="1003" spans="1:12" s="13" customFormat="1" ht="12.75">
      <c r="A1003" s="264"/>
      <c r="B1003" s="79"/>
      <c r="C1003" s="79"/>
      <c r="D1003" s="79"/>
      <c r="E1003" s="79"/>
      <c r="F1003" s="79"/>
      <c r="J1003" s="79"/>
      <c r="K1003" s="79"/>
      <c r="L1003" s="79"/>
    </row>
    <row r="1004" spans="1:12" s="13" customFormat="1" ht="12.75">
      <c r="A1004" s="265"/>
      <c r="B1004" s="79"/>
      <c r="C1004" s="79"/>
      <c r="D1004" s="79"/>
      <c r="E1004" s="79"/>
      <c r="F1004" s="79"/>
      <c r="J1004" s="79"/>
      <c r="K1004" s="79"/>
      <c r="L1004" s="79"/>
    </row>
    <row r="1005" spans="1:12" s="13" customFormat="1" ht="12.75">
      <c r="A1005" s="68"/>
      <c r="B1005" s="197"/>
      <c r="C1005" s="197"/>
      <c r="D1005" s="197"/>
      <c r="E1005" s="197"/>
      <c r="F1005" s="79"/>
      <c r="J1005" s="79"/>
      <c r="K1005" s="79"/>
      <c r="L1005" s="79"/>
    </row>
    <row r="1006" spans="1:12" s="13" customFormat="1" ht="12.75">
      <c r="A1006" s="68"/>
      <c r="B1006" s="197"/>
      <c r="C1006" s="197"/>
      <c r="D1006" s="197"/>
      <c r="E1006" s="197"/>
      <c r="F1006" s="79"/>
      <c r="J1006" s="79"/>
      <c r="K1006" s="79"/>
      <c r="L1006" s="79"/>
    </row>
    <row r="1007" spans="1:12" s="13" customFormat="1" ht="12.75">
      <c r="A1007" s="67"/>
      <c r="B1007" s="79"/>
      <c r="C1007" s="79"/>
      <c r="D1007" s="79"/>
      <c r="E1007" s="79"/>
      <c r="F1007" s="79"/>
      <c r="J1007" s="79"/>
      <c r="K1007" s="79"/>
      <c r="L1007" s="79"/>
    </row>
    <row r="1008" spans="1:12" s="13" customFormat="1" ht="12.75">
      <c r="A1008" s="263"/>
      <c r="B1008" s="79"/>
      <c r="C1008" s="79"/>
      <c r="D1008" s="79"/>
      <c r="E1008" s="79"/>
      <c r="F1008" s="79"/>
      <c r="J1008" s="79"/>
      <c r="K1008" s="79"/>
      <c r="L1008" s="79"/>
    </row>
    <row r="1009" spans="2:12" s="13" customFormat="1" ht="12.75">
      <c r="B1009" s="79"/>
      <c r="C1009" s="79"/>
      <c r="D1009" s="79"/>
      <c r="E1009" s="79"/>
      <c r="F1009" s="197"/>
      <c r="J1009" s="197"/>
      <c r="K1009" s="197"/>
      <c r="L1009" s="197"/>
    </row>
    <row r="1010" spans="1:12" s="13" customFormat="1" ht="12.75">
      <c r="A1010" s="67"/>
      <c r="B1010" s="197"/>
      <c r="C1010" s="197"/>
      <c r="D1010" s="197"/>
      <c r="E1010" s="197"/>
      <c r="F1010" s="197"/>
      <c r="J1010" s="197"/>
      <c r="K1010" s="197"/>
      <c r="L1010" s="197"/>
    </row>
    <row r="1011" spans="1:12" s="13" customFormat="1" ht="12.75">
      <c r="A1011" s="67"/>
      <c r="B1011" s="197"/>
      <c r="C1011" s="197"/>
      <c r="D1011" s="197"/>
      <c r="E1011" s="197"/>
      <c r="F1011" s="79"/>
      <c r="J1011" s="79"/>
      <c r="K1011" s="79"/>
      <c r="L1011" s="79"/>
    </row>
    <row r="1012" spans="1:12" s="13" customFormat="1" ht="12.75">
      <c r="A1012" s="67"/>
      <c r="B1012" s="79"/>
      <c r="C1012" s="79"/>
      <c r="D1012" s="79"/>
      <c r="E1012" s="79"/>
      <c r="F1012" s="79"/>
      <c r="J1012" s="79"/>
      <c r="K1012" s="79"/>
      <c r="L1012" s="79"/>
    </row>
    <row r="1013" spans="1:12" s="13" customFormat="1" ht="12.75">
      <c r="A1013" s="263"/>
      <c r="B1013" s="79"/>
      <c r="C1013" s="79"/>
      <c r="D1013" s="79"/>
      <c r="E1013" s="79"/>
      <c r="F1013" s="79"/>
      <c r="J1013" s="79"/>
      <c r="K1013" s="79"/>
      <c r="L1013" s="79"/>
    </row>
    <row r="1014" spans="1:12" s="13" customFormat="1" ht="12.75">
      <c r="A1014" s="263"/>
      <c r="B1014" s="79"/>
      <c r="C1014" s="79"/>
      <c r="D1014" s="79"/>
      <c r="E1014" s="79"/>
      <c r="F1014" s="197"/>
      <c r="J1014" s="197"/>
      <c r="K1014" s="197"/>
      <c r="L1014" s="197"/>
    </row>
    <row r="1015" spans="1:12" s="13" customFormat="1" ht="12.75">
      <c r="A1015" s="67"/>
      <c r="B1015" s="79"/>
      <c r="C1015" s="79"/>
      <c r="D1015" s="79"/>
      <c r="E1015" s="79"/>
      <c r="F1015" s="197"/>
      <c r="J1015" s="197"/>
      <c r="K1015" s="197"/>
      <c r="L1015" s="197"/>
    </row>
    <row r="1016" spans="1:12" s="13" customFormat="1" ht="12.75">
      <c r="A1016" s="67"/>
      <c r="B1016" s="79"/>
      <c r="C1016" s="79"/>
      <c r="D1016" s="79"/>
      <c r="E1016" s="79"/>
      <c r="F1016" s="79"/>
      <c r="J1016" s="79"/>
      <c r="K1016" s="79"/>
      <c r="L1016" s="79"/>
    </row>
    <row r="1017" spans="1:12" s="13" customFormat="1" ht="27.75" customHeight="1">
      <c r="A1017" s="573"/>
      <c r="B1017" s="150"/>
      <c r="C1017" s="150"/>
      <c r="D1017" s="150"/>
      <c r="E1017" s="150"/>
      <c r="F1017" s="79"/>
      <c r="J1017" s="79"/>
      <c r="K1017" s="79"/>
      <c r="L1017" s="79"/>
    </row>
    <row r="1018" spans="1:12" s="13" customFormat="1" ht="12.75">
      <c r="A1018" s="266"/>
      <c r="B1018" s="117"/>
      <c r="C1018" s="117"/>
      <c r="D1018" s="79"/>
      <c r="E1018" s="79"/>
      <c r="F1018" s="79"/>
      <c r="J1018" s="79"/>
      <c r="K1018" s="79"/>
      <c r="L1018" s="79"/>
    </row>
    <row r="1019" spans="1:12" s="13" customFormat="1" ht="12.75">
      <c r="A1019" s="67"/>
      <c r="B1019" s="117"/>
      <c r="C1019" s="117"/>
      <c r="D1019" s="79"/>
      <c r="E1019" s="79"/>
      <c r="F1019" s="79"/>
      <c r="J1019" s="79"/>
      <c r="K1019" s="79"/>
      <c r="L1019" s="79"/>
    </row>
    <row r="1020" spans="1:12" s="13" customFormat="1" ht="12.75">
      <c r="A1020" s="263"/>
      <c r="B1020" s="117"/>
      <c r="C1020" s="117"/>
      <c r="D1020" s="79"/>
      <c r="E1020" s="79"/>
      <c r="F1020" s="79"/>
      <c r="J1020" s="79"/>
      <c r="K1020" s="79"/>
      <c r="L1020" s="79"/>
    </row>
    <row r="1021" spans="1:12" s="13" customFormat="1" ht="12.75">
      <c r="A1021" s="263"/>
      <c r="B1021" s="117"/>
      <c r="C1021" s="117"/>
      <c r="D1021" s="79"/>
      <c r="E1021" s="79"/>
      <c r="F1021" s="150"/>
      <c r="J1021" s="150"/>
      <c r="K1021" s="150"/>
      <c r="L1021" s="150"/>
    </row>
    <row r="1022" spans="1:12" s="13" customFormat="1" ht="12.75">
      <c r="A1022" s="67"/>
      <c r="B1022" s="197"/>
      <c r="C1022" s="197"/>
      <c r="D1022" s="197"/>
      <c r="E1022" s="197"/>
      <c r="F1022" s="79"/>
      <c r="J1022" s="117"/>
      <c r="K1022" s="79"/>
      <c r="L1022" s="79"/>
    </row>
    <row r="1023" spans="2:12" s="13" customFormat="1" ht="12.75">
      <c r="B1023" s="79"/>
      <c r="C1023" s="79"/>
      <c r="D1023" s="79"/>
      <c r="E1023" s="79"/>
      <c r="F1023" s="79"/>
      <c r="J1023" s="117"/>
      <c r="K1023" s="79"/>
      <c r="L1023" s="79"/>
    </row>
    <row r="1024" spans="1:12" s="13" customFormat="1" ht="12.75">
      <c r="A1024" s="195"/>
      <c r="B1024" s="150"/>
      <c r="C1024" s="150"/>
      <c r="D1024" s="150"/>
      <c r="E1024" s="150"/>
      <c r="F1024" s="79"/>
      <c r="J1024" s="117"/>
      <c r="K1024" s="79"/>
      <c r="L1024" s="79"/>
    </row>
    <row r="1025" spans="1:12" s="13" customFormat="1" ht="12.75">
      <c r="A1025" s="2097"/>
      <c r="B1025" s="2097"/>
      <c r="C1025" s="2097"/>
      <c r="D1025" s="2097"/>
      <c r="E1025" s="2097"/>
      <c r="F1025" s="79"/>
      <c r="J1025" s="117"/>
      <c r="K1025" s="79"/>
      <c r="L1025" s="79"/>
    </row>
    <row r="1026" spans="1:12" s="13" customFormat="1" ht="14.25">
      <c r="A1026" s="2109"/>
      <c r="B1026" s="2109"/>
      <c r="C1026" s="2109"/>
      <c r="D1026" s="2109"/>
      <c r="E1026" s="2109"/>
      <c r="F1026" s="197"/>
      <c r="J1026" s="197"/>
      <c r="K1026" s="197"/>
      <c r="L1026" s="197"/>
    </row>
    <row r="1027" spans="1:12" s="13" customFormat="1" ht="15.75">
      <c r="A1027" s="2104"/>
      <c r="B1027" s="2104"/>
      <c r="C1027" s="2104"/>
      <c r="D1027" s="2104"/>
      <c r="E1027" s="2104"/>
      <c r="F1027" s="79"/>
      <c r="J1027" s="79"/>
      <c r="K1027" s="79"/>
      <c r="L1027" s="79"/>
    </row>
    <row r="1028" spans="1:12" s="13" customFormat="1" ht="15.75">
      <c r="A1028" s="2103"/>
      <c r="B1028" s="2103"/>
      <c r="C1028" s="2103"/>
      <c r="D1028" s="2103"/>
      <c r="E1028" s="2103"/>
      <c r="F1028" s="150"/>
      <c r="J1028" s="150"/>
      <c r="K1028" s="150"/>
      <c r="L1028" s="150"/>
    </row>
    <row r="1029" spans="1:6" s="13" customFormat="1" ht="12.75">
      <c r="A1029" s="195"/>
      <c r="B1029" s="150"/>
      <c r="D1029" s="150"/>
      <c r="E1029" s="295"/>
      <c r="F1029" s="150"/>
    </row>
    <row r="1030" spans="1:6" s="13" customFormat="1" ht="13.5" customHeight="1">
      <c r="A1030" s="2102"/>
      <c r="B1030" s="2098"/>
      <c r="C1030" s="2098"/>
      <c r="D1030" s="2098"/>
      <c r="E1030" s="2098"/>
      <c r="F1030" s="150"/>
    </row>
    <row r="1031" spans="1:6" s="13" customFormat="1" ht="12.75">
      <c r="A1031" s="2102"/>
      <c r="B1031" s="291"/>
      <c r="C1031" s="291"/>
      <c r="D1031" s="294"/>
      <c r="E1031" s="294"/>
      <c r="F1031" s="150"/>
    </row>
    <row r="1032" spans="1:6" s="13" customFormat="1" ht="12.75">
      <c r="A1032" s="67"/>
      <c r="B1032" s="79"/>
      <c r="D1032" s="79"/>
      <c r="E1032" s="79"/>
      <c r="F1032" s="150"/>
    </row>
    <row r="1033" spans="1:6" s="13" customFormat="1" ht="12.75">
      <c r="A1033" s="263"/>
      <c r="B1033" s="79"/>
      <c r="D1033" s="79"/>
      <c r="E1033" s="79"/>
      <c r="F1033" s="150"/>
    </row>
    <row r="1034" spans="2:5" s="13" customFormat="1" ht="12.75">
      <c r="B1034" s="79"/>
      <c r="D1034" s="79"/>
      <c r="E1034" s="79"/>
    </row>
    <row r="1035" spans="2:5" s="13" customFormat="1" ht="12.75">
      <c r="B1035" s="79"/>
      <c r="D1035" s="79"/>
      <c r="E1035" s="79"/>
    </row>
    <row r="1036" spans="2:6" s="13" customFormat="1" ht="12.75">
      <c r="B1036" s="79"/>
      <c r="D1036" s="79"/>
      <c r="E1036" s="79"/>
      <c r="F1036" s="79"/>
    </row>
    <row r="1037" spans="2:6" s="13" customFormat="1" ht="12.75">
      <c r="B1037" s="79"/>
      <c r="D1037" s="79"/>
      <c r="E1037" s="79"/>
      <c r="F1037" s="79"/>
    </row>
    <row r="1038" spans="1:6" s="13" customFormat="1" ht="12.75">
      <c r="A1038" s="73"/>
      <c r="B1038" s="79"/>
      <c r="D1038" s="79"/>
      <c r="E1038" s="79"/>
      <c r="F1038" s="79"/>
    </row>
    <row r="1039" spans="1:6" s="13" customFormat="1" ht="12.75">
      <c r="A1039" s="73"/>
      <c r="B1039" s="79"/>
      <c r="D1039" s="79"/>
      <c r="E1039" s="79"/>
      <c r="F1039" s="79"/>
    </row>
    <row r="1040" spans="1:6" s="13" customFormat="1" ht="12.75">
      <c r="A1040" s="68"/>
      <c r="B1040" s="197"/>
      <c r="D1040" s="197"/>
      <c r="E1040" s="197"/>
      <c r="F1040" s="79"/>
    </row>
    <row r="1041" spans="1:6" s="13" customFormat="1" ht="12.75">
      <c r="A1041" s="214"/>
      <c r="B1041" s="79"/>
      <c r="D1041" s="79"/>
      <c r="E1041" s="79"/>
      <c r="F1041" s="79"/>
    </row>
    <row r="1042" spans="1:6" s="13" customFormat="1" ht="12.75">
      <c r="A1042" s="67"/>
      <c r="B1042" s="79"/>
      <c r="D1042" s="79"/>
      <c r="E1042" s="79"/>
      <c r="F1042" s="79"/>
    </row>
    <row r="1043" spans="2:6" s="13" customFormat="1" ht="12.75">
      <c r="B1043" s="79"/>
      <c r="D1043" s="79"/>
      <c r="E1043" s="79"/>
      <c r="F1043" s="79"/>
    </row>
    <row r="1044" spans="2:6" s="13" customFormat="1" ht="12.75">
      <c r="B1044" s="79"/>
      <c r="D1044" s="79"/>
      <c r="E1044" s="79"/>
      <c r="F1044" s="197"/>
    </row>
    <row r="1045" spans="2:6" s="13" customFormat="1" ht="12.75">
      <c r="B1045" s="79"/>
      <c r="D1045" s="79"/>
      <c r="E1045" s="79"/>
      <c r="F1045" s="79"/>
    </row>
    <row r="1046" spans="1:6" s="13" customFormat="1" ht="12.75">
      <c r="A1046" s="73"/>
      <c r="B1046" s="79"/>
      <c r="D1046" s="79"/>
      <c r="E1046" s="79"/>
      <c r="F1046" s="79"/>
    </row>
    <row r="1047" spans="1:6" s="13" customFormat="1" ht="12.75">
      <c r="A1047" s="67"/>
      <c r="B1047" s="197"/>
      <c r="D1047" s="197"/>
      <c r="E1047" s="197"/>
      <c r="F1047" s="79"/>
    </row>
    <row r="1048" spans="1:6" s="13" customFormat="1" ht="12.75">
      <c r="A1048" s="300"/>
      <c r="B1048" s="79"/>
      <c r="D1048" s="79"/>
      <c r="E1048" s="79"/>
      <c r="F1048" s="79"/>
    </row>
    <row r="1049" spans="1:6" s="13" customFormat="1" ht="12.75">
      <c r="A1049" s="67"/>
      <c r="B1049" s="79"/>
      <c r="D1049" s="79"/>
      <c r="E1049" s="79"/>
      <c r="F1049" s="79"/>
    </row>
    <row r="1050" spans="1:6" s="13" customFormat="1" ht="12.75">
      <c r="A1050" s="264"/>
      <c r="B1050" s="79"/>
      <c r="D1050" s="79"/>
      <c r="E1050" s="79"/>
      <c r="F1050" s="79"/>
    </row>
    <row r="1051" spans="1:6" s="13" customFormat="1" ht="12.75">
      <c r="A1051" s="265"/>
      <c r="B1051" s="79"/>
      <c r="D1051" s="79"/>
      <c r="E1051" s="79"/>
      <c r="F1051" s="197"/>
    </row>
    <row r="1052" spans="1:6" s="13" customFormat="1" ht="12.75">
      <c r="A1052" s="68"/>
      <c r="B1052" s="79"/>
      <c r="D1052" s="79"/>
      <c r="E1052" s="79"/>
      <c r="F1052" s="79"/>
    </row>
    <row r="1053" spans="1:6" s="13" customFormat="1" ht="12.75">
      <c r="A1053" s="214"/>
      <c r="B1053" s="79"/>
      <c r="D1053" s="79"/>
      <c r="E1053" s="79"/>
      <c r="F1053" s="79"/>
    </row>
    <row r="1054" spans="1:6" s="13" customFormat="1" ht="12.75">
      <c r="A1054" s="214"/>
      <c r="B1054" s="79"/>
      <c r="D1054" s="79"/>
      <c r="E1054" s="79"/>
      <c r="F1054" s="79"/>
    </row>
    <row r="1055" spans="1:6" s="13" customFormat="1" ht="12.75">
      <c r="A1055" s="264"/>
      <c r="B1055" s="79"/>
      <c r="D1055" s="79"/>
      <c r="E1055" s="79"/>
      <c r="F1055" s="79"/>
    </row>
    <row r="1056" spans="1:6" s="13" customFormat="1" ht="12.75">
      <c r="A1056" s="265"/>
      <c r="B1056" s="79"/>
      <c r="D1056" s="79"/>
      <c r="E1056" s="79"/>
      <c r="F1056" s="79"/>
    </row>
    <row r="1057" spans="1:6" s="13" customFormat="1" ht="12.75">
      <c r="A1057" s="68"/>
      <c r="B1057" s="197"/>
      <c r="D1057" s="197"/>
      <c r="E1057" s="197"/>
      <c r="F1057" s="79"/>
    </row>
    <row r="1058" spans="1:6" s="13" customFormat="1" ht="12.75">
      <c r="A1058" s="214"/>
      <c r="B1058" s="197"/>
      <c r="D1058" s="197"/>
      <c r="E1058" s="197"/>
      <c r="F1058" s="79"/>
    </row>
    <row r="1059" spans="1:6" s="13" customFormat="1" ht="12.75">
      <c r="A1059" s="67"/>
      <c r="B1059" s="79"/>
      <c r="D1059" s="79"/>
      <c r="E1059" s="79"/>
      <c r="F1059" s="79"/>
    </row>
    <row r="1060" spans="1:6" s="13" customFormat="1" ht="12.75">
      <c r="A1060" s="263"/>
      <c r="B1060" s="79"/>
      <c r="D1060" s="79"/>
      <c r="E1060" s="79"/>
      <c r="F1060" s="79"/>
    </row>
    <row r="1061" spans="2:6" s="13" customFormat="1" ht="12.75">
      <c r="B1061" s="79"/>
      <c r="D1061" s="79"/>
      <c r="E1061" s="79"/>
      <c r="F1061" s="197"/>
    </row>
    <row r="1062" spans="1:6" s="13" customFormat="1" ht="12.75">
      <c r="A1062" s="67"/>
      <c r="B1062" s="197"/>
      <c r="D1062" s="197"/>
      <c r="E1062" s="197"/>
      <c r="F1062" s="197"/>
    </row>
    <row r="1063" spans="1:6" s="13" customFormat="1" ht="12.75">
      <c r="A1063" s="300"/>
      <c r="B1063" s="197"/>
      <c r="D1063" s="197"/>
      <c r="E1063" s="197"/>
      <c r="F1063" s="79"/>
    </row>
    <row r="1064" spans="1:6" s="13" customFormat="1" ht="12.75">
      <c r="A1064" s="67"/>
      <c r="B1064" s="79"/>
      <c r="D1064" s="79"/>
      <c r="E1064" s="79"/>
      <c r="F1064" s="79"/>
    </row>
    <row r="1065" spans="1:6" s="13" customFormat="1" ht="12.75">
      <c r="A1065" s="263"/>
      <c r="B1065" s="79"/>
      <c r="D1065" s="79"/>
      <c r="E1065" s="79"/>
      <c r="F1065" s="79"/>
    </row>
    <row r="1066" spans="1:6" s="13" customFormat="1" ht="12.75">
      <c r="A1066" s="263"/>
      <c r="B1066" s="79"/>
      <c r="D1066" s="79"/>
      <c r="E1066" s="79"/>
      <c r="F1066" s="197"/>
    </row>
    <row r="1067" spans="1:6" s="13" customFormat="1" ht="12.75">
      <c r="A1067" s="67"/>
      <c r="B1067" s="79"/>
      <c r="D1067" s="79"/>
      <c r="E1067" s="79"/>
      <c r="F1067" s="197"/>
    </row>
    <row r="1068" spans="1:6" s="13" customFormat="1" ht="12.75">
      <c r="A1068" s="300"/>
      <c r="B1068" s="79"/>
      <c r="D1068" s="79"/>
      <c r="E1068" s="79"/>
      <c r="F1068" s="79"/>
    </row>
    <row r="1069" spans="1:6" s="13" customFormat="1" ht="27.75" customHeight="1">
      <c r="A1069" s="573"/>
      <c r="B1069" s="150"/>
      <c r="D1069" s="150"/>
      <c r="E1069" s="150"/>
      <c r="F1069" s="79"/>
    </row>
    <row r="1070" spans="1:6" s="13" customFormat="1" ht="12.75">
      <c r="A1070" s="195"/>
      <c r="B1070" s="117"/>
      <c r="D1070" s="79"/>
      <c r="E1070" s="79"/>
      <c r="F1070" s="79"/>
    </row>
    <row r="1071" spans="1:6" s="13" customFormat="1" ht="12.75">
      <c r="A1071" s="67"/>
      <c r="B1071" s="117"/>
      <c r="D1071" s="79"/>
      <c r="E1071" s="79"/>
      <c r="F1071" s="79"/>
    </row>
    <row r="1072" spans="1:6" s="13" customFormat="1" ht="12.75">
      <c r="A1072" s="263"/>
      <c r="B1072" s="117"/>
      <c r="D1072" s="79"/>
      <c r="E1072" s="79"/>
      <c r="F1072" s="79"/>
    </row>
    <row r="1073" spans="1:6" s="13" customFormat="1" ht="12.75">
      <c r="A1073" s="263"/>
      <c r="B1073" s="117"/>
      <c r="D1073" s="79"/>
      <c r="E1073" s="79"/>
      <c r="F1073" s="150"/>
    </row>
    <row r="1074" spans="1:6" s="13" customFormat="1" ht="12.75">
      <c r="A1074" s="67"/>
      <c r="B1074" s="197"/>
      <c r="D1074" s="197"/>
      <c r="E1074" s="197"/>
      <c r="F1074" s="79"/>
    </row>
    <row r="1075" spans="1:6" s="13" customFormat="1" ht="12.75">
      <c r="A1075" s="73"/>
      <c r="B1075" s="79"/>
      <c r="D1075" s="79"/>
      <c r="E1075" s="79"/>
      <c r="F1075" s="79"/>
    </row>
    <row r="1076" spans="1:6" s="13" customFormat="1" ht="12.75">
      <c r="A1076" s="195"/>
      <c r="B1076" s="150"/>
      <c r="D1076" s="150"/>
      <c r="E1076" s="150"/>
      <c r="F1076" s="79"/>
    </row>
    <row r="1077" spans="1:6" s="13" customFormat="1" ht="12.75">
      <c r="A1077" s="2097"/>
      <c r="B1077" s="2097"/>
      <c r="C1077" s="2097"/>
      <c r="D1077" s="2097"/>
      <c r="E1077" s="2097"/>
      <c r="F1077" s="79"/>
    </row>
    <row r="1078" spans="1:6" s="13" customFormat="1" ht="14.25">
      <c r="A1078" s="2109"/>
      <c r="B1078" s="2109"/>
      <c r="C1078" s="2109"/>
      <c r="D1078" s="2109"/>
      <c r="E1078" s="2109"/>
      <c r="F1078" s="197"/>
    </row>
    <row r="1079" spans="1:6" s="13" customFormat="1" ht="15.75">
      <c r="A1079" s="2104"/>
      <c r="B1079" s="2104"/>
      <c r="C1079" s="2104"/>
      <c r="D1079" s="2104"/>
      <c r="E1079" s="2104"/>
      <c r="F1079" s="79"/>
    </row>
    <row r="1080" spans="1:6" s="13" customFormat="1" ht="15.75">
      <c r="A1080" s="2103"/>
      <c r="B1080" s="2103"/>
      <c r="C1080" s="2103"/>
      <c r="D1080" s="2103"/>
      <c r="E1080" s="2103"/>
      <c r="F1080" s="150"/>
    </row>
    <row r="1081" spans="1:6" s="13" customFormat="1" ht="12.75">
      <c r="A1081" s="195"/>
      <c r="B1081" s="150"/>
      <c r="D1081" s="150"/>
      <c r="E1081" s="295"/>
      <c r="F1081" s="150"/>
    </row>
    <row r="1082" spans="1:6" s="13" customFormat="1" ht="13.5" customHeight="1">
      <c r="A1082" s="2102"/>
      <c r="B1082" s="2098"/>
      <c r="C1082" s="2098"/>
      <c r="D1082" s="2098"/>
      <c r="E1082" s="2098"/>
      <c r="F1082" s="150"/>
    </row>
    <row r="1083" spans="1:6" s="13" customFormat="1" ht="12.75">
      <c r="A1083" s="2102"/>
      <c r="B1083" s="291"/>
      <c r="C1083" s="291"/>
      <c r="D1083" s="294"/>
      <c r="E1083" s="294"/>
      <c r="F1083" s="150"/>
    </row>
    <row r="1084" spans="1:6" s="13" customFormat="1" ht="12.75">
      <c r="A1084" s="300"/>
      <c r="B1084" s="79"/>
      <c r="C1084" s="79"/>
      <c r="E1084" s="79"/>
      <c r="F1084" s="150"/>
    </row>
    <row r="1085" spans="1:6" s="13" customFormat="1" ht="12.75">
      <c r="A1085" s="263"/>
      <c r="B1085" s="79"/>
      <c r="C1085" s="79"/>
      <c r="E1085" s="79"/>
      <c r="F1085" s="150"/>
    </row>
    <row r="1086" spans="2:5" s="13" customFormat="1" ht="12.75">
      <c r="B1086" s="79"/>
      <c r="C1086" s="79"/>
      <c r="E1086" s="79"/>
    </row>
    <row r="1087" spans="2:5" s="13" customFormat="1" ht="12.75">
      <c r="B1087" s="79"/>
      <c r="C1087" s="79"/>
      <c r="E1087" s="79"/>
    </row>
    <row r="1088" spans="2:6" s="13" customFormat="1" ht="12.75">
      <c r="B1088" s="79"/>
      <c r="C1088" s="79"/>
      <c r="E1088" s="79"/>
      <c r="F1088" s="79"/>
    </row>
    <row r="1089" spans="2:6" s="13" customFormat="1" ht="12.75">
      <c r="B1089" s="79"/>
      <c r="C1089" s="79"/>
      <c r="E1089" s="79"/>
      <c r="F1089" s="79"/>
    </row>
    <row r="1090" spans="1:6" s="13" customFormat="1" ht="12.75">
      <c r="A1090" s="73"/>
      <c r="B1090" s="79"/>
      <c r="C1090" s="79"/>
      <c r="E1090" s="79"/>
      <c r="F1090" s="79"/>
    </row>
    <row r="1091" spans="1:6" s="13" customFormat="1" ht="12.75">
      <c r="A1091" s="73"/>
      <c r="B1091" s="79"/>
      <c r="C1091" s="79"/>
      <c r="E1091" s="79"/>
      <c r="F1091" s="79"/>
    </row>
    <row r="1092" spans="1:6" s="13" customFormat="1" ht="12.75">
      <c r="A1092" s="68"/>
      <c r="B1092" s="197"/>
      <c r="C1092" s="197"/>
      <c r="E1092" s="197"/>
      <c r="F1092" s="79"/>
    </row>
    <row r="1093" spans="1:6" s="13" customFormat="1" ht="12.75">
      <c r="A1093" s="214"/>
      <c r="B1093" s="79"/>
      <c r="C1093" s="79"/>
      <c r="E1093" s="79"/>
      <c r="F1093" s="79"/>
    </row>
    <row r="1094" spans="1:6" s="13" customFormat="1" ht="12.75">
      <c r="A1094" s="67"/>
      <c r="B1094" s="79"/>
      <c r="C1094" s="79"/>
      <c r="E1094" s="79"/>
      <c r="F1094" s="79"/>
    </row>
    <row r="1095" spans="2:6" s="13" customFormat="1" ht="12.75">
      <c r="B1095" s="79"/>
      <c r="C1095" s="79"/>
      <c r="E1095" s="79"/>
      <c r="F1095" s="79"/>
    </row>
    <row r="1096" spans="2:6" s="13" customFormat="1" ht="12.75">
      <c r="B1096" s="79"/>
      <c r="C1096" s="79"/>
      <c r="E1096" s="79"/>
      <c r="F1096" s="197"/>
    </row>
    <row r="1097" spans="2:6" s="13" customFormat="1" ht="12.75">
      <c r="B1097" s="79"/>
      <c r="C1097" s="79"/>
      <c r="E1097" s="79"/>
      <c r="F1097" s="79"/>
    </row>
    <row r="1098" spans="1:6" s="13" customFormat="1" ht="12.75">
      <c r="A1098" s="73"/>
      <c r="B1098" s="79"/>
      <c r="C1098" s="79"/>
      <c r="E1098" s="79"/>
      <c r="F1098" s="79"/>
    </row>
    <row r="1099" spans="1:6" s="13" customFormat="1" ht="12.75">
      <c r="A1099" s="67"/>
      <c r="B1099" s="197"/>
      <c r="C1099" s="197"/>
      <c r="E1099" s="197"/>
      <c r="F1099" s="79"/>
    </row>
    <row r="1100" spans="1:6" s="13" customFormat="1" ht="12.75">
      <c r="A1100" s="300"/>
      <c r="B1100" s="79"/>
      <c r="C1100" s="79"/>
      <c r="E1100" s="79"/>
      <c r="F1100" s="79"/>
    </row>
    <row r="1101" spans="1:6" s="13" customFormat="1" ht="12.75">
      <c r="A1101" s="67"/>
      <c r="B1101" s="79"/>
      <c r="C1101" s="79"/>
      <c r="E1101" s="79"/>
      <c r="F1101" s="79"/>
    </row>
    <row r="1102" spans="1:6" s="13" customFormat="1" ht="12.75">
      <c r="A1102" s="264"/>
      <c r="B1102" s="79"/>
      <c r="C1102" s="79"/>
      <c r="E1102" s="79"/>
      <c r="F1102" s="79"/>
    </row>
    <row r="1103" spans="1:6" s="13" customFormat="1" ht="12.75">
      <c r="A1103" s="265"/>
      <c r="B1103" s="79"/>
      <c r="C1103" s="79"/>
      <c r="E1103" s="79"/>
      <c r="F1103" s="197"/>
    </row>
    <row r="1104" spans="1:6" s="13" customFormat="1" ht="12.75">
      <c r="A1104" s="68"/>
      <c r="B1104" s="79"/>
      <c r="C1104" s="79"/>
      <c r="E1104" s="79"/>
      <c r="F1104" s="79"/>
    </row>
    <row r="1105" spans="1:6" s="13" customFormat="1" ht="12.75">
      <c r="A1105" s="214"/>
      <c r="B1105" s="79"/>
      <c r="C1105" s="79"/>
      <c r="E1105" s="79"/>
      <c r="F1105" s="79"/>
    </row>
    <row r="1106" spans="1:6" s="13" customFormat="1" ht="12.75">
      <c r="A1106" s="214"/>
      <c r="B1106" s="79"/>
      <c r="C1106" s="79"/>
      <c r="E1106" s="79"/>
      <c r="F1106" s="79"/>
    </row>
    <row r="1107" spans="1:6" s="13" customFormat="1" ht="12.75">
      <c r="A1107" s="264"/>
      <c r="B1107" s="79"/>
      <c r="C1107" s="79"/>
      <c r="E1107" s="79"/>
      <c r="F1107" s="79"/>
    </row>
    <row r="1108" spans="1:6" s="13" customFormat="1" ht="12.75">
      <c r="A1108" s="265"/>
      <c r="B1108" s="79"/>
      <c r="C1108" s="79"/>
      <c r="E1108" s="79"/>
      <c r="F1108" s="79"/>
    </row>
    <row r="1109" spans="1:6" s="13" customFormat="1" ht="12.75">
      <c r="A1109" s="68"/>
      <c r="B1109" s="197"/>
      <c r="C1109" s="197"/>
      <c r="E1109" s="197"/>
      <c r="F1109" s="79"/>
    </row>
    <row r="1110" spans="1:6" s="13" customFormat="1" ht="12.75">
      <c r="A1110" s="214"/>
      <c r="B1110" s="197"/>
      <c r="C1110" s="197"/>
      <c r="E1110" s="197"/>
      <c r="F1110" s="79"/>
    </row>
    <row r="1111" spans="1:6" s="13" customFormat="1" ht="12.75">
      <c r="A1111" s="67"/>
      <c r="B1111" s="79"/>
      <c r="C1111" s="79"/>
      <c r="E1111" s="79"/>
      <c r="F1111" s="79"/>
    </row>
    <row r="1112" spans="1:6" s="13" customFormat="1" ht="12.75">
      <c r="A1112" s="263"/>
      <c r="B1112" s="79"/>
      <c r="C1112" s="79"/>
      <c r="E1112" s="79"/>
      <c r="F1112" s="79"/>
    </row>
    <row r="1113" spans="2:6" s="13" customFormat="1" ht="12.75">
      <c r="B1113" s="79"/>
      <c r="C1113" s="79"/>
      <c r="E1113" s="79"/>
      <c r="F1113" s="197"/>
    </row>
    <row r="1114" spans="1:6" s="13" customFormat="1" ht="12.75">
      <c r="A1114" s="67"/>
      <c r="B1114" s="197"/>
      <c r="C1114" s="197"/>
      <c r="E1114" s="197"/>
      <c r="F1114" s="197"/>
    </row>
    <row r="1115" spans="1:6" s="13" customFormat="1" ht="12.75">
      <c r="A1115" s="300"/>
      <c r="B1115" s="197"/>
      <c r="C1115" s="197"/>
      <c r="E1115" s="197"/>
      <c r="F1115" s="79"/>
    </row>
    <row r="1116" spans="1:6" s="13" customFormat="1" ht="12.75">
      <c r="A1116" s="67"/>
      <c r="B1116" s="79"/>
      <c r="C1116" s="79"/>
      <c r="E1116" s="79"/>
      <c r="F1116" s="79"/>
    </row>
    <row r="1117" spans="1:6" s="13" customFormat="1" ht="12.75">
      <c r="A1117" s="263"/>
      <c r="B1117" s="79"/>
      <c r="C1117" s="79"/>
      <c r="E1117" s="79"/>
      <c r="F1117" s="79"/>
    </row>
    <row r="1118" spans="1:6" s="13" customFormat="1" ht="12.75">
      <c r="A1118" s="263"/>
      <c r="B1118" s="79"/>
      <c r="C1118" s="79"/>
      <c r="E1118" s="79"/>
      <c r="F1118" s="197"/>
    </row>
    <row r="1119" spans="1:6" s="13" customFormat="1" ht="12.75">
      <c r="A1119" s="67"/>
      <c r="B1119" s="79"/>
      <c r="C1119" s="79"/>
      <c r="E1119" s="79"/>
      <c r="F1119" s="197"/>
    </row>
    <row r="1120" spans="1:6" s="13" customFormat="1" ht="12.75">
      <c r="A1120" s="300"/>
      <c r="B1120" s="79"/>
      <c r="C1120" s="79"/>
      <c r="E1120" s="79"/>
      <c r="F1120" s="79"/>
    </row>
    <row r="1121" spans="1:6" s="13" customFormat="1" ht="27.75" customHeight="1">
      <c r="A1121" s="573"/>
      <c r="B1121" s="150"/>
      <c r="C1121" s="150"/>
      <c r="E1121" s="150"/>
      <c r="F1121" s="79"/>
    </row>
    <row r="1122" spans="1:6" s="13" customFormat="1" ht="12.75">
      <c r="A1122" s="195"/>
      <c r="B1122" s="79"/>
      <c r="C1122" s="117"/>
      <c r="E1122" s="79"/>
      <c r="F1122" s="79"/>
    </row>
    <row r="1123" spans="1:6" s="13" customFormat="1" ht="12.75">
      <c r="A1123" s="67"/>
      <c r="B1123" s="79"/>
      <c r="C1123" s="117"/>
      <c r="E1123" s="79"/>
      <c r="F1123" s="79"/>
    </row>
    <row r="1124" spans="1:6" s="13" customFormat="1" ht="12.75">
      <c r="A1124" s="263"/>
      <c r="B1124" s="79"/>
      <c r="C1124" s="117"/>
      <c r="E1124" s="79"/>
      <c r="F1124" s="79"/>
    </row>
    <row r="1125" spans="1:6" s="13" customFormat="1" ht="12.75">
      <c r="A1125" s="263"/>
      <c r="B1125" s="79"/>
      <c r="C1125" s="117"/>
      <c r="E1125" s="79"/>
      <c r="F1125" s="150"/>
    </row>
    <row r="1126" spans="1:6" s="13" customFormat="1" ht="12.75">
      <c r="A1126" s="67"/>
      <c r="B1126" s="197"/>
      <c r="C1126" s="197"/>
      <c r="E1126" s="197"/>
      <c r="F1126" s="79"/>
    </row>
    <row r="1127" spans="1:6" s="13" customFormat="1" ht="12.75">
      <c r="A1127" s="73"/>
      <c r="B1127" s="79"/>
      <c r="C1127" s="79"/>
      <c r="E1127" s="79"/>
      <c r="F1127" s="79"/>
    </row>
    <row r="1128" spans="1:6" s="13" customFormat="1" ht="12.75">
      <c r="A1128" s="195"/>
      <c r="B1128" s="150"/>
      <c r="C1128" s="150"/>
      <c r="E1128" s="150"/>
      <c r="F1128" s="79"/>
    </row>
    <row r="1129" spans="1:6" s="13" customFormat="1" ht="12.75">
      <c r="A1129" s="2097"/>
      <c r="B1129" s="2097"/>
      <c r="C1129" s="2097"/>
      <c r="D1129" s="2097"/>
      <c r="E1129" s="2097"/>
      <c r="F1129" s="79"/>
    </row>
    <row r="1130" spans="1:6" s="13" customFormat="1" ht="14.25">
      <c r="A1130" s="2109"/>
      <c r="B1130" s="2109"/>
      <c r="C1130" s="2109"/>
      <c r="D1130" s="2109"/>
      <c r="E1130" s="2109"/>
      <c r="F1130" s="197"/>
    </row>
    <row r="1131" spans="1:6" s="13" customFormat="1" ht="15.75">
      <c r="A1131" s="2104"/>
      <c r="B1131" s="2104"/>
      <c r="C1131" s="2104"/>
      <c r="D1131" s="2104"/>
      <c r="E1131" s="2104"/>
      <c r="F1131" s="79"/>
    </row>
    <row r="1132" spans="1:6" s="13" customFormat="1" ht="15.75">
      <c r="A1132" s="2103"/>
      <c r="B1132" s="2103"/>
      <c r="C1132" s="2103"/>
      <c r="D1132" s="2103"/>
      <c r="E1132" s="2103"/>
      <c r="F1132" s="150"/>
    </row>
    <row r="1133" spans="1:6" s="13" customFormat="1" ht="12.75">
      <c r="A1133" s="195"/>
      <c r="B1133" s="150"/>
      <c r="D1133" s="150"/>
      <c r="E1133" s="295"/>
      <c r="F1133" s="150"/>
    </row>
    <row r="1134" spans="1:6" s="13" customFormat="1" ht="13.5" customHeight="1">
      <c r="A1134" s="2102"/>
      <c r="B1134" s="2098"/>
      <c r="C1134" s="2098"/>
      <c r="D1134" s="2098"/>
      <c r="E1134" s="2098"/>
      <c r="F1134" s="150"/>
    </row>
    <row r="1135" spans="1:6" s="13" customFormat="1" ht="12.75">
      <c r="A1135" s="2102"/>
      <c r="B1135" s="291"/>
      <c r="C1135" s="291"/>
      <c r="D1135" s="294"/>
      <c r="E1135" s="294"/>
      <c r="F1135" s="150"/>
    </row>
    <row r="1136" spans="1:6" s="13" customFormat="1" ht="12.75">
      <c r="A1136" s="67"/>
      <c r="B1136" s="79"/>
      <c r="C1136" s="79"/>
      <c r="D1136" s="79"/>
      <c r="F1136" s="150"/>
    </row>
    <row r="1137" spans="1:6" s="13" customFormat="1" ht="12.75">
      <c r="A1137" s="263"/>
      <c r="B1137" s="79"/>
      <c r="C1137" s="79"/>
      <c r="D1137" s="79"/>
      <c r="F1137" s="150"/>
    </row>
    <row r="1138" spans="2:4" s="13" customFormat="1" ht="12.75">
      <c r="B1138" s="79"/>
      <c r="C1138" s="79"/>
      <c r="D1138" s="79"/>
    </row>
    <row r="1139" spans="2:4" s="13" customFormat="1" ht="12.75">
      <c r="B1139" s="79"/>
      <c r="C1139" s="79"/>
      <c r="D1139" s="79"/>
    </row>
    <row r="1140" spans="2:4" s="13" customFormat="1" ht="12.75">
      <c r="B1140" s="79"/>
      <c r="C1140" s="79"/>
      <c r="D1140" s="79"/>
    </row>
    <row r="1141" spans="2:4" s="13" customFormat="1" ht="12.75">
      <c r="B1141" s="79"/>
      <c r="C1141" s="79"/>
      <c r="D1141" s="79"/>
    </row>
    <row r="1142" spans="1:4" s="13" customFormat="1" ht="12.75">
      <c r="A1142" s="73"/>
      <c r="B1142" s="79"/>
      <c r="C1142" s="79"/>
      <c r="D1142" s="79"/>
    </row>
    <row r="1143" spans="1:4" s="13" customFormat="1" ht="12.75">
      <c r="A1143" s="73"/>
      <c r="B1143" s="79"/>
      <c r="C1143" s="79"/>
      <c r="D1143" s="79"/>
    </row>
    <row r="1144" spans="1:4" s="13" customFormat="1" ht="12.75">
      <c r="A1144" s="68"/>
      <c r="B1144" s="197"/>
      <c r="C1144" s="197"/>
      <c r="D1144" s="197"/>
    </row>
    <row r="1145" spans="1:4" s="13" customFormat="1" ht="12.75">
      <c r="A1145" s="214"/>
      <c r="B1145" s="79"/>
      <c r="C1145" s="79"/>
      <c r="D1145" s="79"/>
    </row>
    <row r="1146" spans="1:4" s="13" customFormat="1" ht="12.75">
      <c r="A1146" s="67"/>
      <c r="B1146" s="79"/>
      <c r="C1146" s="79"/>
      <c r="D1146" s="79"/>
    </row>
    <row r="1147" spans="2:4" s="13" customFormat="1" ht="12.75">
      <c r="B1147" s="79"/>
      <c r="C1147" s="79"/>
      <c r="D1147" s="79"/>
    </row>
    <row r="1148" spans="2:4" s="13" customFormat="1" ht="12.75">
      <c r="B1148" s="79"/>
      <c r="C1148" s="79"/>
      <c r="D1148" s="79"/>
    </row>
    <row r="1149" spans="2:4" s="13" customFormat="1" ht="12.75">
      <c r="B1149" s="79"/>
      <c r="C1149" s="79"/>
      <c r="D1149" s="79"/>
    </row>
    <row r="1150" spans="1:4" s="13" customFormat="1" ht="12.75">
      <c r="A1150" s="73"/>
      <c r="B1150" s="79"/>
      <c r="C1150" s="79"/>
      <c r="D1150" s="79"/>
    </row>
    <row r="1151" spans="1:4" s="13" customFormat="1" ht="12.75">
      <c r="A1151" s="67"/>
      <c r="B1151" s="197"/>
      <c r="C1151" s="197"/>
      <c r="D1151" s="197"/>
    </row>
    <row r="1152" spans="1:4" s="13" customFormat="1" ht="12.75">
      <c r="A1152" s="67"/>
      <c r="B1152" s="79"/>
      <c r="C1152" s="79"/>
      <c r="D1152" s="79"/>
    </row>
    <row r="1153" spans="1:4" s="13" customFormat="1" ht="12.75">
      <c r="A1153" s="67"/>
      <c r="B1153" s="79"/>
      <c r="C1153" s="79"/>
      <c r="D1153" s="79"/>
    </row>
    <row r="1154" spans="1:4" s="13" customFormat="1" ht="12.75">
      <c r="A1154" s="264"/>
      <c r="B1154" s="79"/>
      <c r="C1154" s="79"/>
      <c r="D1154" s="79"/>
    </row>
    <row r="1155" spans="1:4" s="13" customFormat="1" ht="12.75">
      <c r="A1155" s="265"/>
      <c r="B1155" s="79"/>
      <c r="C1155" s="79"/>
      <c r="D1155" s="79"/>
    </row>
    <row r="1156" spans="1:4" s="13" customFormat="1" ht="12.75">
      <c r="A1156" s="68"/>
      <c r="B1156" s="79"/>
      <c r="C1156" s="79"/>
      <c r="D1156" s="79"/>
    </row>
    <row r="1157" spans="1:4" s="13" customFormat="1" ht="12.75">
      <c r="A1157" s="68"/>
      <c r="B1157" s="79"/>
      <c r="C1157" s="79"/>
      <c r="D1157" s="79"/>
    </row>
    <row r="1158" spans="1:4" s="13" customFormat="1" ht="12.75">
      <c r="A1158" s="214"/>
      <c r="B1158" s="79"/>
      <c r="C1158" s="79"/>
      <c r="D1158" s="79"/>
    </row>
    <row r="1159" spans="1:4" s="13" customFormat="1" ht="12.75">
      <c r="A1159" s="264"/>
      <c r="B1159" s="79"/>
      <c r="C1159" s="79"/>
      <c r="D1159" s="79"/>
    </row>
    <row r="1160" spans="1:4" s="13" customFormat="1" ht="12.75">
      <c r="A1160" s="265"/>
      <c r="B1160" s="79"/>
      <c r="C1160" s="79"/>
      <c r="D1160" s="79"/>
    </row>
    <row r="1161" spans="1:4" s="13" customFormat="1" ht="12.75">
      <c r="A1161" s="68"/>
      <c r="B1161" s="197"/>
      <c r="C1161" s="197"/>
      <c r="D1161" s="197"/>
    </row>
    <row r="1162" spans="1:4" s="13" customFormat="1" ht="12.75">
      <c r="A1162" s="68"/>
      <c r="B1162" s="197"/>
      <c r="C1162" s="197"/>
      <c r="D1162" s="197"/>
    </row>
    <row r="1163" spans="1:4" s="13" customFormat="1" ht="12.75">
      <c r="A1163" s="67"/>
      <c r="B1163" s="79"/>
      <c r="C1163" s="79"/>
      <c r="D1163" s="79"/>
    </row>
    <row r="1164" spans="1:4" s="13" customFormat="1" ht="12.75">
      <c r="A1164" s="263"/>
      <c r="B1164" s="79"/>
      <c r="C1164" s="79"/>
      <c r="D1164" s="79"/>
    </row>
    <row r="1165" spans="2:4" s="13" customFormat="1" ht="12.75">
      <c r="B1165" s="79"/>
      <c r="C1165" s="79"/>
      <c r="D1165" s="79"/>
    </row>
    <row r="1166" spans="1:4" s="13" customFormat="1" ht="12.75">
      <c r="A1166" s="67"/>
      <c r="B1166" s="197"/>
      <c r="C1166" s="197"/>
      <c r="D1166" s="197"/>
    </row>
    <row r="1167" spans="1:4" s="13" customFormat="1" ht="12.75">
      <c r="A1167" s="67"/>
      <c r="B1167" s="197"/>
      <c r="C1167" s="197"/>
      <c r="D1167" s="197"/>
    </row>
    <row r="1168" spans="1:4" s="13" customFormat="1" ht="12.75">
      <c r="A1168" s="67"/>
      <c r="B1168" s="79"/>
      <c r="C1168" s="79"/>
      <c r="D1168" s="79"/>
    </row>
    <row r="1169" spans="1:4" s="13" customFormat="1" ht="12.75">
      <c r="A1169" s="263"/>
      <c r="B1169" s="79"/>
      <c r="C1169" s="79"/>
      <c r="D1169" s="79"/>
    </row>
    <row r="1170" spans="1:4" s="13" customFormat="1" ht="12.75">
      <c r="A1170" s="263"/>
      <c r="B1170" s="79"/>
      <c r="C1170" s="79"/>
      <c r="D1170" s="79"/>
    </row>
    <row r="1171" spans="1:4" s="13" customFormat="1" ht="12.75">
      <c r="A1171" s="67"/>
      <c r="B1171" s="79"/>
      <c r="C1171" s="79"/>
      <c r="D1171" s="79"/>
    </row>
    <row r="1172" spans="1:4" s="13" customFormat="1" ht="12.75">
      <c r="A1172" s="300"/>
      <c r="B1172" s="79"/>
      <c r="C1172" s="79"/>
      <c r="D1172" s="79"/>
    </row>
    <row r="1173" spans="1:4" s="13" customFormat="1" ht="27.75" customHeight="1">
      <c r="A1173" s="573"/>
      <c r="B1173" s="150"/>
      <c r="C1173" s="150"/>
      <c r="D1173" s="150"/>
    </row>
    <row r="1174" spans="1:4" s="13" customFormat="1" ht="12.75">
      <c r="A1174" s="195"/>
      <c r="B1174" s="79"/>
      <c r="C1174" s="117"/>
      <c r="D1174" s="79"/>
    </row>
    <row r="1175" spans="1:4" s="13" customFormat="1" ht="12.75">
      <c r="A1175" s="67"/>
      <c r="B1175" s="79"/>
      <c r="C1175" s="117"/>
      <c r="D1175" s="79"/>
    </row>
    <row r="1176" spans="1:4" s="13" customFormat="1" ht="12.75">
      <c r="A1176" s="263"/>
      <c r="B1176" s="79"/>
      <c r="C1176" s="117"/>
      <c r="D1176" s="79"/>
    </row>
    <row r="1177" spans="1:4" s="13" customFormat="1" ht="12.75">
      <c r="A1177" s="263"/>
      <c r="B1177" s="79"/>
      <c r="C1177" s="117"/>
      <c r="D1177" s="79"/>
    </row>
    <row r="1178" spans="1:4" s="13" customFormat="1" ht="12.75">
      <c r="A1178" s="67"/>
      <c r="B1178" s="197"/>
      <c r="C1178" s="197"/>
      <c r="D1178" s="197"/>
    </row>
    <row r="1179" spans="1:4" s="13" customFormat="1" ht="12.75">
      <c r="A1179" s="73"/>
      <c r="B1179" s="79"/>
      <c r="C1179" s="79"/>
      <c r="D1179" s="79"/>
    </row>
    <row r="1180" spans="1:4" s="13" customFormat="1" ht="12.75">
      <c r="A1180" s="195"/>
      <c r="B1180" s="150"/>
      <c r="C1180" s="150"/>
      <c r="D1180" s="150"/>
    </row>
    <row r="1181" spans="1:5" s="13" customFormat="1" ht="12.75">
      <c r="A1181" s="2097"/>
      <c r="B1181" s="2097"/>
      <c r="C1181" s="2097"/>
      <c r="D1181" s="2097"/>
      <c r="E1181" s="2097"/>
    </row>
    <row r="1182" spans="1:5" s="13" customFormat="1" ht="14.25">
      <c r="A1182" s="2109"/>
      <c r="B1182" s="2109"/>
      <c r="C1182" s="2109"/>
      <c r="D1182" s="2109"/>
      <c r="E1182" s="2109"/>
    </row>
    <row r="1183" spans="1:5" s="13" customFormat="1" ht="15.75">
      <c r="A1183" s="2104"/>
      <c r="B1183" s="2104"/>
      <c r="C1183" s="2104"/>
      <c r="D1183" s="2104"/>
      <c r="E1183" s="2104"/>
    </row>
    <row r="1184" spans="1:5" s="13" customFormat="1" ht="15.75">
      <c r="A1184" s="2103"/>
      <c r="B1184" s="2103"/>
      <c r="C1184" s="2103"/>
      <c r="D1184" s="2103"/>
      <c r="E1184" s="2103"/>
    </row>
    <row r="1185" spans="1:5" s="13" customFormat="1" ht="12.75">
      <c r="A1185" s="195"/>
      <c r="B1185" s="150"/>
      <c r="D1185" s="150"/>
      <c r="E1185" s="295"/>
    </row>
    <row r="1186" spans="1:5" s="13" customFormat="1" ht="13.5" customHeight="1">
      <c r="A1186" s="2102"/>
      <c r="B1186" s="2098"/>
      <c r="C1186" s="2098"/>
      <c r="D1186" s="2098"/>
      <c r="E1186" s="2098"/>
    </row>
    <row r="1187" spans="1:5" s="13" customFormat="1" ht="12.75">
      <c r="A1187" s="2102"/>
      <c r="B1187" s="291"/>
      <c r="C1187" s="291"/>
      <c r="D1187" s="294"/>
      <c r="E1187" s="294"/>
    </row>
    <row r="1188" spans="1:5" s="13" customFormat="1" ht="12.75">
      <c r="A1188" s="67"/>
      <c r="B1188" s="79"/>
      <c r="C1188" s="79"/>
      <c r="D1188" s="79"/>
      <c r="E1188" s="79"/>
    </row>
    <row r="1189" spans="1:5" s="13" customFormat="1" ht="12.75">
      <c r="A1189" s="263"/>
      <c r="B1189" s="79"/>
      <c r="C1189" s="79"/>
      <c r="D1189" s="79"/>
      <c r="E1189" s="79"/>
    </row>
    <row r="1190" spans="2:5" s="13" customFormat="1" ht="12.75">
      <c r="B1190" s="79"/>
      <c r="C1190" s="79"/>
      <c r="D1190" s="79"/>
      <c r="E1190" s="79"/>
    </row>
    <row r="1191" spans="2:5" s="13" customFormat="1" ht="12.75">
      <c r="B1191" s="79"/>
      <c r="C1191" s="79"/>
      <c r="D1191" s="79"/>
      <c r="E1191" s="79"/>
    </row>
    <row r="1192" spans="2:6" s="13" customFormat="1" ht="12.75">
      <c r="B1192" s="79"/>
      <c r="C1192" s="79"/>
      <c r="D1192" s="79"/>
      <c r="E1192" s="79"/>
      <c r="F1192" s="79"/>
    </row>
    <row r="1193" spans="2:6" s="13" customFormat="1" ht="12.75">
      <c r="B1193" s="79"/>
      <c r="C1193" s="79"/>
      <c r="D1193" s="79"/>
      <c r="E1193" s="79"/>
      <c r="F1193" s="79"/>
    </row>
    <row r="1194" spans="2:6" s="13" customFormat="1" ht="12.75">
      <c r="B1194" s="79"/>
      <c r="C1194" s="79"/>
      <c r="D1194" s="79"/>
      <c r="E1194" s="79"/>
      <c r="F1194" s="79"/>
    </row>
    <row r="1195" spans="1:6" s="13" customFormat="1" ht="12.75">
      <c r="A1195" s="73"/>
      <c r="B1195" s="79"/>
      <c r="C1195" s="79"/>
      <c r="D1195" s="79"/>
      <c r="E1195" s="79"/>
      <c r="F1195" s="79"/>
    </row>
    <row r="1196" spans="1:6" s="13" customFormat="1" ht="12.75">
      <c r="A1196" s="68"/>
      <c r="B1196" s="197"/>
      <c r="C1196" s="197"/>
      <c r="D1196" s="197"/>
      <c r="E1196" s="197"/>
      <c r="F1196" s="79"/>
    </row>
    <row r="1197" spans="1:6" s="13" customFormat="1" ht="12.75">
      <c r="A1197" s="68"/>
      <c r="B1197" s="79"/>
      <c r="C1197" s="79"/>
      <c r="D1197" s="79"/>
      <c r="E1197" s="79"/>
      <c r="F1197" s="79"/>
    </row>
    <row r="1198" spans="1:6" s="13" customFormat="1" ht="12.75">
      <c r="A1198" s="67"/>
      <c r="B1198" s="79"/>
      <c r="C1198" s="79"/>
      <c r="D1198" s="79"/>
      <c r="E1198" s="79"/>
      <c r="F1198" s="79"/>
    </row>
    <row r="1199" spans="2:6" s="13" customFormat="1" ht="12.75">
      <c r="B1199" s="79"/>
      <c r="C1199" s="79"/>
      <c r="D1199" s="79"/>
      <c r="E1199" s="79"/>
      <c r="F1199" s="79"/>
    </row>
    <row r="1200" spans="2:6" s="13" customFormat="1" ht="12.75">
      <c r="B1200" s="79"/>
      <c r="C1200" s="79"/>
      <c r="D1200" s="79"/>
      <c r="E1200" s="79"/>
      <c r="F1200" s="197"/>
    </row>
    <row r="1201" spans="2:6" s="13" customFormat="1" ht="12.75">
      <c r="B1201" s="79"/>
      <c r="C1201" s="79"/>
      <c r="D1201" s="79"/>
      <c r="E1201" s="79"/>
      <c r="F1201" s="79"/>
    </row>
    <row r="1202" spans="1:6" s="13" customFormat="1" ht="12.75">
      <c r="A1202" s="73"/>
      <c r="B1202" s="79"/>
      <c r="C1202" s="79"/>
      <c r="D1202" s="79"/>
      <c r="E1202" s="79"/>
      <c r="F1202" s="79"/>
    </row>
    <row r="1203" spans="1:6" s="13" customFormat="1" ht="12.75">
      <c r="A1203" s="67"/>
      <c r="B1203" s="197"/>
      <c r="C1203" s="197"/>
      <c r="D1203" s="197"/>
      <c r="E1203" s="197"/>
      <c r="F1203" s="79"/>
    </row>
    <row r="1204" spans="1:6" s="13" customFormat="1" ht="12.75">
      <c r="A1204" s="67"/>
      <c r="B1204" s="79"/>
      <c r="C1204" s="79"/>
      <c r="D1204" s="79"/>
      <c r="E1204" s="79"/>
      <c r="F1204" s="79"/>
    </row>
    <row r="1205" spans="1:6" s="13" customFormat="1" ht="12.75">
      <c r="A1205" s="67"/>
      <c r="B1205" s="79"/>
      <c r="C1205" s="79"/>
      <c r="D1205" s="79"/>
      <c r="E1205" s="79"/>
      <c r="F1205" s="79"/>
    </row>
    <row r="1206" spans="1:6" s="13" customFormat="1" ht="12.75">
      <c r="A1206" s="264"/>
      <c r="B1206" s="79"/>
      <c r="C1206" s="79"/>
      <c r="D1206" s="79"/>
      <c r="E1206" s="79"/>
      <c r="F1206" s="79"/>
    </row>
    <row r="1207" spans="1:6" s="13" customFormat="1" ht="12.75">
      <c r="A1207" s="265"/>
      <c r="B1207" s="79"/>
      <c r="C1207" s="79"/>
      <c r="D1207" s="79"/>
      <c r="E1207" s="79"/>
      <c r="F1207" s="197"/>
    </row>
    <row r="1208" spans="1:6" s="13" customFormat="1" ht="12.75">
      <c r="A1208" s="68"/>
      <c r="B1208" s="79"/>
      <c r="C1208" s="79"/>
      <c r="D1208" s="79"/>
      <c r="E1208" s="79"/>
      <c r="F1208" s="79"/>
    </row>
    <row r="1209" spans="1:6" s="13" customFormat="1" ht="12.75">
      <c r="A1209" s="68"/>
      <c r="B1209" s="79"/>
      <c r="C1209" s="79"/>
      <c r="D1209" s="79"/>
      <c r="E1209" s="79"/>
      <c r="F1209" s="79"/>
    </row>
    <row r="1210" spans="1:6" s="13" customFormat="1" ht="12.75">
      <c r="A1210" s="214"/>
      <c r="B1210" s="79"/>
      <c r="C1210" s="79"/>
      <c r="D1210" s="79"/>
      <c r="E1210" s="79"/>
      <c r="F1210" s="79"/>
    </row>
    <row r="1211" spans="1:6" s="13" customFormat="1" ht="12.75">
      <c r="A1211" s="264"/>
      <c r="B1211" s="79"/>
      <c r="C1211" s="79"/>
      <c r="D1211" s="79"/>
      <c r="E1211" s="79"/>
      <c r="F1211" s="79"/>
    </row>
    <row r="1212" spans="1:6" s="13" customFormat="1" ht="12.75">
      <c r="A1212" s="265"/>
      <c r="B1212" s="79"/>
      <c r="C1212" s="79"/>
      <c r="D1212" s="79"/>
      <c r="E1212" s="79"/>
      <c r="F1212" s="197"/>
    </row>
    <row r="1213" spans="1:6" s="13" customFormat="1" ht="12.75">
      <c r="A1213" s="68"/>
      <c r="B1213" s="197"/>
      <c r="C1213" s="197"/>
      <c r="D1213" s="197"/>
      <c r="E1213" s="197"/>
      <c r="F1213" s="79"/>
    </row>
    <row r="1214" spans="1:6" s="13" customFormat="1" ht="12.75">
      <c r="A1214" s="68"/>
      <c r="B1214" s="197"/>
      <c r="C1214" s="197"/>
      <c r="D1214" s="197"/>
      <c r="E1214" s="197"/>
      <c r="F1214" s="79"/>
    </row>
    <row r="1215" spans="1:6" s="13" customFormat="1" ht="12.75">
      <c r="A1215" s="67"/>
      <c r="B1215" s="79"/>
      <c r="C1215" s="79"/>
      <c r="D1215" s="79"/>
      <c r="E1215" s="79"/>
      <c r="F1215" s="79"/>
    </row>
    <row r="1216" spans="1:6" s="13" customFormat="1" ht="12.75">
      <c r="A1216" s="263"/>
      <c r="B1216" s="79"/>
      <c r="C1216" s="79"/>
      <c r="D1216" s="79"/>
      <c r="E1216" s="79"/>
      <c r="F1216" s="79"/>
    </row>
    <row r="1217" spans="2:6" s="13" customFormat="1" ht="12.75">
      <c r="B1217" s="79"/>
      <c r="C1217" s="79"/>
      <c r="D1217" s="79"/>
      <c r="E1217" s="79"/>
      <c r="F1217" s="197"/>
    </row>
    <row r="1218" spans="1:6" s="13" customFormat="1" ht="12.75">
      <c r="A1218" s="67"/>
      <c r="B1218" s="197"/>
      <c r="C1218" s="197"/>
      <c r="D1218" s="197"/>
      <c r="E1218" s="197"/>
      <c r="F1218" s="197"/>
    </row>
    <row r="1219" spans="1:6" s="13" customFormat="1" ht="12.75">
      <c r="A1219" s="67"/>
      <c r="B1219" s="197"/>
      <c r="C1219" s="197"/>
      <c r="D1219" s="197"/>
      <c r="E1219" s="197"/>
      <c r="F1219" s="79"/>
    </row>
    <row r="1220" spans="1:6" s="13" customFormat="1" ht="12.75">
      <c r="A1220" s="67"/>
      <c r="B1220" s="79"/>
      <c r="C1220" s="79"/>
      <c r="D1220" s="79"/>
      <c r="E1220" s="79"/>
      <c r="F1220" s="79"/>
    </row>
    <row r="1221" spans="1:6" s="13" customFormat="1" ht="12.75">
      <c r="A1221" s="263"/>
      <c r="B1221" s="79"/>
      <c r="C1221" s="79"/>
      <c r="D1221" s="79"/>
      <c r="E1221" s="79"/>
      <c r="F1221" s="79"/>
    </row>
    <row r="1222" spans="1:6" s="13" customFormat="1" ht="12.75">
      <c r="A1222" s="263"/>
      <c r="B1222" s="79"/>
      <c r="C1222" s="79"/>
      <c r="D1222" s="79"/>
      <c r="E1222" s="79"/>
      <c r="F1222" s="197"/>
    </row>
    <row r="1223" spans="1:6" s="13" customFormat="1" ht="12.75">
      <c r="A1223" s="67"/>
      <c r="B1223" s="79"/>
      <c r="C1223" s="79"/>
      <c r="D1223" s="79"/>
      <c r="E1223" s="79"/>
      <c r="F1223" s="197"/>
    </row>
    <row r="1224" spans="1:6" s="13" customFormat="1" ht="12.75">
      <c r="A1224" s="67"/>
      <c r="B1224" s="79"/>
      <c r="C1224" s="79"/>
      <c r="D1224" s="79"/>
      <c r="E1224" s="79"/>
      <c r="F1224" s="79"/>
    </row>
    <row r="1225" spans="1:6" s="13" customFormat="1" ht="27.75" customHeight="1">
      <c r="A1225" s="573"/>
      <c r="B1225" s="150"/>
      <c r="C1225" s="150"/>
      <c r="D1225" s="150"/>
      <c r="E1225" s="150"/>
      <c r="F1225" s="79"/>
    </row>
    <row r="1226" spans="1:6" s="13" customFormat="1" ht="12.75">
      <c r="A1226" s="266"/>
      <c r="B1226" s="79"/>
      <c r="C1226" s="117"/>
      <c r="D1226" s="79"/>
      <c r="E1226" s="79"/>
      <c r="F1226" s="79"/>
    </row>
    <row r="1227" spans="1:6" s="13" customFormat="1" ht="12.75">
      <c r="A1227" s="67"/>
      <c r="B1227" s="79"/>
      <c r="C1227" s="117"/>
      <c r="D1227" s="79"/>
      <c r="E1227" s="79"/>
      <c r="F1227" s="197"/>
    </row>
    <row r="1228" spans="1:6" s="13" customFormat="1" ht="12.75">
      <c r="A1228" s="263"/>
      <c r="B1228" s="79"/>
      <c r="C1228" s="117"/>
      <c r="D1228" s="79"/>
      <c r="E1228" s="79"/>
      <c r="F1228" s="79"/>
    </row>
    <row r="1229" spans="1:6" s="13" customFormat="1" ht="12.75">
      <c r="A1229" s="263"/>
      <c r="B1229" s="79"/>
      <c r="C1229" s="117"/>
      <c r="D1229" s="79"/>
      <c r="E1229" s="79"/>
      <c r="F1229" s="197"/>
    </row>
    <row r="1230" spans="1:6" s="13" customFormat="1" ht="12.75">
      <c r="A1230" s="67"/>
      <c r="B1230" s="197"/>
      <c r="C1230" s="197"/>
      <c r="D1230" s="197"/>
      <c r="E1230" s="197"/>
      <c r="F1230" s="79"/>
    </row>
    <row r="1231" spans="2:6" s="13" customFormat="1" ht="12.75">
      <c r="B1231" s="79"/>
      <c r="C1231" s="79"/>
      <c r="D1231" s="79"/>
      <c r="E1231" s="79"/>
      <c r="F1231" s="79"/>
    </row>
    <row r="1232" spans="1:6" s="13" customFormat="1" ht="12.75">
      <c r="A1232" s="195"/>
      <c r="B1232" s="150"/>
      <c r="C1232" s="150"/>
      <c r="D1232" s="150"/>
      <c r="E1232" s="150"/>
      <c r="F1232" s="79"/>
    </row>
    <row r="1233" spans="1:6" s="13" customFormat="1" ht="12.75">
      <c r="A1233" s="2097"/>
      <c r="B1233" s="2097"/>
      <c r="C1233" s="2097"/>
      <c r="D1233" s="2097"/>
      <c r="E1233" s="2097"/>
      <c r="F1233" s="79"/>
    </row>
    <row r="1234" spans="1:6" s="13" customFormat="1" ht="14.25">
      <c r="A1234" s="2109"/>
      <c r="B1234" s="2109"/>
      <c r="C1234" s="2109"/>
      <c r="D1234" s="2109"/>
      <c r="E1234" s="2109"/>
      <c r="F1234" s="197"/>
    </row>
    <row r="1235" spans="1:6" s="13" customFormat="1" ht="15.75">
      <c r="A1235" s="2104"/>
      <c r="B1235" s="2104"/>
      <c r="C1235" s="2104"/>
      <c r="D1235" s="2104"/>
      <c r="E1235" s="2104"/>
      <c r="F1235" s="79"/>
    </row>
    <row r="1236" spans="1:6" s="13" customFormat="1" ht="15.75">
      <c r="A1236" s="2103"/>
      <c r="B1236" s="2103"/>
      <c r="C1236" s="2103"/>
      <c r="D1236" s="2103"/>
      <c r="E1236" s="2103"/>
      <c r="F1236" s="150"/>
    </row>
    <row r="1237" spans="1:6" s="13" customFormat="1" ht="12.75">
      <c r="A1237" s="195"/>
      <c r="B1237" s="150"/>
      <c r="D1237" s="150"/>
      <c r="E1237" s="295"/>
      <c r="F1237" s="150"/>
    </row>
    <row r="1238" spans="1:6" s="13" customFormat="1" ht="13.5" customHeight="1">
      <c r="A1238" s="2102"/>
      <c r="B1238" s="2098"/>
      <c r="C1238" s="2098"/>
      <c r="D1238" s="2098"/>
      <c r="E1238" s="2098"/>
      <c r="F1238" s="150"/>
    </row>
    <row r="1239" spans="1:6" s="13" customFormat="1" ht="12.75">
      <c r="A1239" s="2102"/>
      <c r="B1239" s="291"/>
      <c r="C1239" s="291"/>
      <c r="D1239" s="294"/>
      <c r="E1239" s="294"/>
      <c r="F1239" s="150"/>
    </row>
    <row r="1240" spans="1:6" s="13" customFormat="1" ht="12.75">
      <c r="A1240" s="67"/>
      <c r="B1240" s="79"/>
      <c r="C1240" s="79"/>
      <c r="D1240" s="79"/>
      <c r="E1240" s="79"/>
      <c r="F1240" s="150"/>
    </row>
    <row r="1241" spans="1:6" s="13" customFormat="1" ht="12.75">
      <c r="A1241" s="263"/>
      <c r="B1241" s="79"/>
      <c r="C1241" s="79"/>
      <c r="D1241" s="79"/>
      <c r="E1241" s="79"/>
      <c r="F1241" s="150"/>
    </row>
    <row r="1242" spans="2:5" s="13" customFormat="1" ht="12.75">
      <c r="B1242" s="79"/>
      <c r="C1242" s="79"/>
      <c r="D1242" s="79"/>
      <c r="E1242" s="79"/>
    </row>
    <row r="1243" spans="2:5" s="13" customFormat="1" ht="12.75">
      <c r="B1243" s="79"/>
      <c r="C1243" s="79"/>
      <c r="D1243" s="79"/>
      <c r="E1243" s="79"/>
    </row>
    <row r="1244" spans="2:6" s="13" customFormat="1" ht="12.75">
      <c r="B1244" s="79"/>
      <c r="C1244" s="79"/>
      <c r="D1244" s="79"/>
      <c r="E1244" s="79"/>
      <c r="F1244" s="79"/>
    </row>
    <row r="1245" spans="2:6" s="13" customFormat="1" ht="12.75">
      <c r="B1245" s="79"/>
      <c r="C1245" s="79"/>
      <c r="D1245" s="79"/>
      <c r="E1245" s="79"/>
      <c r="F1245" s="79"/>
    </row>
    <row r="1246" spans="2:6" s="13" customFormat="1" ht="12.75">
      <c r="B1246" s="79"/>
      <c r="C1246" s="79"/>
      <c r="D1246" s="79"/>
      <c r="E1246" s="79"/>
      <c r="F1246" s="79"/>
    </row>
    <row r="1247" spans="1:6" s="13" customFormat="1" ht="12.75">
      <c r="A1247" s="73"/>
      <c r="B1247" s="79"/>
      <c r="C1247" s="79"/>
      <c r="D1247" s="79"/>
      <c r="E1247" s="79"/>
      <c r="F1247" s="79"/>
    </row>
    <row r="1248" spans="1:6" s="13" customFormat="1" ht="12.75">
      <c r="A1248" s="68"/>
      <c r="B1248" s="197"/>
      <c r="C1248" s="197"/>
      <c r="D1248" s="197"/>
      <c r="E1248" s="197"/>
      <c r="F1248" s="79"/>
    </row>
    <row r="1249" spans="1:6" s="13" customFormat="1" ht="12.75">
      <c r="A1249" s="68"/>
      <c r="B1249" s="79"/>
      <c r="C1249" s="79"/>
      <c r="D1249" s="79"/>
      <c r="E1249" s="79"/>
      <c r="F1249" s="79"/>
    </row>
    <row r="1250" spans="1:6" s="13" customFormat="1" ht="12.75">
      <c r="A1250" s="67"/>
      <c r="B1250" s="79"/>
      <c r="C1250" s="79"/>
      <c r="D1250" s="79"/>
      <c r="E1250" s="79"/>
      <c r="F1250" s="79"/>
    </row>
    <row r="1251" spans="2:6" s="13" customFormat="1" ht="12.75">
      <c r="B1251" s="79"/>
      <c r="C1251" s="79"/>
      <c r="D1251" s="79"/>
      <c r="E1251" s="79"/>
      <c r="F1251" s="79"/>
    </row>
    <row r="1252" spans="2:6" s="13" customFormat="1" ht="12.75">
      <c r="B1252" s="79"/>
      <c r="C1252" s="79"/>
      <c r="D1252" s="79"/>
      <c r="E1252" s="79"/>
      <c r="F1252" s="197"/>
    </row>
    <row r="1253" spans="2:6" s="13" customFormat="1" ht="12.75">
      <c r="B1253" s="79"/>
      <c r="C1253" s="79"/>
      <c r="D1253" s="79"/>
      <c r="E1253" s="79"/>
      <c r="F1253" s="79"/>
    </row>
    <row r="1254" spans="1:6" s="13" customFormat="1" ht="12.75">
      <c r="A1254" s="73"/>
      <c r="B1254" s="79"/>
      <c r="C1254" s="79"/>
      <c r="D1254" s="79"/>
      <c r="E1254" s="79"/>
      <c r="F1254" s="79"/>
    </row>
    <row r="1255" spans="1:6" s="13" customFormat="1" ht="12.75">
      <c r="A1255" s="67"/>
      <c r="B1255" s="197"/>
      <c r="C1255" s="197"/>
      <c r="D1255" s="197"/>
      <c r="E1255" s="197"/>
      <c r="F1255" s="79"/>
    </row>
    <row r="1256" spans="1:6" s="13" customFormat="1" ht="12.75">
      <c r="A1256" s="67"/>
      <c r="B1256" s="79"/>
      <c r="C1256" s="79"/>
      <c r="D1256" s="79"/>
      <c r="E1256" s="79"/>
      <c r="F1256" s="79"/>
    </row>
    <row r="1257" spans="1:6" s="13" customFormat="1" ht="12.75">
      <c r="A1257" s="67"/>
      <c r="B1257" s="79"/>
      <c r="C1257" s="79"/>
      <c r="D1257" s="79"/>
      <c r="E1257" s="79"/>
      <c r="F1257" s="79"/>
    </row>
    <row r="1258" spans="1:6" s="13" customFormat="1" ht="12.75">
      <c r="A1258" s="264"/>
      <c r="B1258" s="79"/>
      <c r="C1258" s="79"/>
      <c r="D1258" s="79"/>
      <c r="E1258" s="79"/>
      <c r="F1258" s="79"/>
    </row>
    <row r="1259" spans="1:6" s="13" customFormat="1" ht="12.75">
      <c r="A1259" s="265"/>
      <c r="B1259" s="79"/>
      <c r="C1259" s="79"/>
      <c r="D1259" s="79"/>
      <c r="E1259" s="79"/>
      <c r="F1259" s="197"/>
    </row>
    <row r="1260" spans="1:6" s="13" customFormat="1" ht="12.75">
      <c r="A1260" s="68"/>
      <c r="B1260" s="197"/>
      <c r="C1260" s="197"/>
      <c r="D1260" s="197"/>
      <c r="E1260" s="197"/>
      <c r="F1260" s="79"/>
    </row>
    <row r="1261" spans="1:6" s="13" customFormat="1" ht="12.75">
      <c r="A1261" s="68"/>
      <c r="B1261" s="79"/>
      <c r="C1261" s="79"/>
      <c r="D1261" s="79"/>
      <c r="E1261" s="79"/>
      <c r="F1261" s="79"/>
    </row>
    <row r="1262" spans="1:6" s="13" customFormat="1" ht="12.75">
      <c r="A1262" s="214"/>
      <c r="B1262" s="79"/>
      <c r="C1262" s="79"/>
      <c r="D1262" s="79"/>
      <c r="E1262" s="79"/>
      <c r="F1262" s="79"/>
    </row>
    <row r="1263" spans="1:6" s="13" customFormat="1" ht="12.75">
      <c r="A1263" s="264"/>
      <c r="B1263" s="79"/>
      <c r="C1263" s="79"/>
      <c r="D1263" s="79"/>
      <c r="E1263" s="79"/>
      <c r="F1263" s="79"/>
    </row>
    <row r="1264" spans="1:6" s="13" customFormat="1" ht="12.75">
      <c r="A1264" s="265"/>
      <c r="B1264" s="79"/>
      <c r="C1264" s="79"/>
      <c r="D1264" s="79"/>
      <c r="E1264" s="79"/>
      <c r="F1264" s="197"/>
    </row>
    <row r="1265" spans="1:6" s="13" customFormat="1" ht="12.75">
      <c r="A1265" s="68"/>
      <c r="B1265" s="197"/>
      <c r="C1265" s="197"/>
      <c r="D1265" s="197"/>
      <c r="E1265" s="197"/>
      <c r="F1265" s="79"/>
    </row>
    <row r="1266" spans="1:6" s="13" customFormat="1" ht="12.75">
      <c r="A1266" s="68"/>
      <c r="B1266" s="197"/>
      <c r="C1266" s="197"/>
      <c r="D1266" s="197"/>
      <c r="E1266" s="197"/>
      <c r="F1266" s="79"/>
    </row>
    <row r="1267" spans="1:6" s="13" customFormat="1" ht="12.75">
      <c r="A1267" s="67"/>
      <c r="B1267" s="79"/>
      <c r="C1267" s="79"/>
      <c r="D1267" s="79"/>
      <c r="E1267" s="79"/>
      <c r="F1267" s="79"/>
    </row>
    <row r="1268" spans="1:6" s="13" customFormat="1" ht="12.75">
      <c r="A1268" s="263"/>
      <c r="B1268" s="79"/>
      <c r="C1268" s="79"/>
      <c r="D1268" s="79"/>
      <c r="E1268" s="79"/>
      <c r="F1268" s="79"/>
    </row>
    <row r="1269" spans="2:6" s="13" customFormat="1" ht="12.75">
      <c r="B1269" s="79"/>
      <c r="C1269" s="79"/>
      <c r="D1269" s="79"/>
      <c r="E1269" s="79"/>
      <c r="F1269" s="197"/>
    </row>
    <row r="1270" spans="1:6" s="13" customFormat="1" ht="12.75">
      <c r="A1270" s="67"/>
      <c r="B1270" s="197"/>
      <c r="C1270" s="197"/>
      <c r="D1270" s="197"/>
      <c r="E1270" s="197"/>
      <c r="F1270" s="197"/>
    </row>
    <row r="1271" spans="1:6" s="13" customFormat="1" ht="12.75">
      <c r="A1271" s="67"/>
      <c r="B1271" s="197"/>
      <c r="C1271" s="197"/>
      <c r="D1271" s="197"/>
      <c r="E1271" s="197"/>
      <c r="F1271" s="79"/>
    </row>
    <row r="1272" spans="1:6" s="13" customFormat="1" ht="12.75">
      <c r="A1272" s="67"/>
      <c r="B1272" s="79"/>
      <c r="C1272" s="79"/>
      <c r="D1272" s="79"/>
      <c r="E1272" s="79"/>
      <c r="F1272" s="79"/>
    </row>
    <row r="1273" spans="1:6" s="13" customFormat="1" ht="12.75">
      <c r="A1273" s="263"/>
      <c r="B1273" s="79"/>
      <c r="C1273" s="79"/>
      <c r="D1273" s="79"/>
      <c r="E1273" s="79"/>
      <c r="F1273" s="79"/>
    </row>
    <row r="1274" spans="1:6" s="13" customFormat="1" ht="12.75">
      <c r="A1274" s="263"/>
      <c r="B1274" s="79"/>
      <c r="C1274" s="79"/>
      <c r="D1274" s="79"/>
      <c r="E1274" s="79"/>
      <c r="F1274" s="197"/>
    </row>
    <row r="1275" spans="1:6" s="13" customFormat="1" ht="12.75">
      <c r="A1275" s="67"/>
      <c r="B1275" s="197"/>
      <c r="C1275" s="197"/>
      <c r="D1275" s="197"/>
      <c r="E1275" s="197"/>
      <c r="F1275" s="197"/>
    </row>
    <row r="1276" spans="1:6" s="13" customFormat="1" ht="12.75">
      <c r="A1276" s="67"/>
      <c r="B1276" s="79"/>
      <c r="C1276" s="79"/>
      <c r="D1276" s="79"/>
      <c r="E1276" s="79"/>
      <c r="F1276" s="79"/>
    </row>
    <row r="1277" spans="1:6" s="13" customFormat="1" ht="27.75" customHeight="1">
      <c r="A1277" s="573"/>
      <c r="B1277" s="150"/>
      <c r="C1277" s="150"/>
      <c r="D1277" s="150"/>
      <c r="E1277" s="150"/>
      <c r="F1277" s="79"/>
    </row>
    <row r="1278" spans="1:6" s="13" customFormat="1" ht="12.75">
      <c r="A1278" s="266"/>
      <c r="B1278" s="117"/>
      <c r="C1278" s="117"/>
      <c r="D1278" s="79"/>
      <c r="E1278" s="79"/>
      <c r="F1278" s="79"/>
    </row>
    <row r="1279" spans="1:6" s="13" customFormat="1" ht="12.75">
      <c r="A1279" s="67"/>
      <c r="B1279" s="117"/>
      <c r="C1279" s="117"/>
      <c r="D1279" s="79"/>
      <c r="E1279" s="79"/>
      <c r="F1279" s="197"/>
    </row>
    <row r="1280" spans="1:6" s="13" customFormat="1" ht="12.75">
      <c r="A1280" s="263"/>
      <c r="B1280" s="117"/>
      <c r="C1280" s="117"/>
      <c r="D1280" s="79"/>
      <c r="E1280" s="79"/>
      <c r="F1280" s="79"/>
    </row>
    <row r="1281" spans="1:6" s="13" customFormat="1" ht="12.75">
      <c r="A1281" s="263"/>
      <c r="B1281" s="117"/>
      <c r="C1281" s="117"/>
      <c r="D1281" s="79"/>
      <c r="E1281" s="79"/>
      <c r="F1281" s="197"/>
    </row>
    <row r="1282" spans="1:6" s="13" customFormat="1" ht="12.75">
      <c r="A1282" s="67"/>
      <c r="B1282" s="197"/>
      <c r="C1282" s="197"/>
      <c r="D1282" s="197"/>
      <c r="E1282" s="197"/>
      <c r="F1282" s="79"/>
    </row>
    <row r="1283" spans="2:6" s="13" customFormat="1" ht="12.75">
      <c r="B1283" s="79"/>
      <c r="C1283" s="79"/>
      <c r="D1283" s="79"/>
      <c r="E1283" s="79"/>
      <c r="F1283" s="79"/>
    </row>
    <row r="1284" spans="1:6" s="13" customFormat="1" ht="12.75">
      <c r="A1284" s="195"/>
      <c r="B1284" s="150"/>
      <c r="C1284" s="150"/>
      <c r="D1284" s="150"/>
      <c r="E1284" s="150"/>
      <c r="F1284" s="79"/>
    </row>
    <row r="1285" spans="1:6" s="13" customFormat="1" ht="12.75">
      <c r="A1285" s="2097"/>
      <c r="B1285" s="2097"/>
      <c r="C1285" s="2097"/>
      <c r="D1285" s="2097"/>
      <c r="E1285" s="2097"/>
      <c r="F1285" s="79"/>
    </row>
    <row r="1286" spans="1:6" s="13" customFormat="1" ht="14.25">
      <c r="A1286" s="2109"/>
      <c r="B1286" s="2109"/>
      <c r="C1286" s="2109"/>
      <c r="D1286" s="2109"/>
      <c r="E1286" s="2109"/>
      <c r="F1286" s="197"/>
    </row>
    <row r="1287" spans="1:6" s="13" customFormat="1" ht="15.75">
      <c r="A1287" s="2104"/>
      <c r="B1287" s="2104"/>
      <c r="C1287" s="2104"/>
      <c r="D1287" s="2104"/>
      <c r="E1287" s="2104"/>
      <c r="F1287" s="79"/>
    </row>
    <row r="1288" spans="1:6" s="13" customFormat="1" ht="15.75">
      <c r="A1288" s="2103"/>
      <c r="B1288" s="2103"/>
      <c r="C1288" s="2103"/>
      <c r="D1288" s="2103"/>
      <c r="E1288" s="2103"/>
      <c r="F1288" s="150"/>
    </row>
    <row r="1289" spans="1:6" s="13" customFormat="1" ht="12.75">
      <c r="A1289" s="195"/>
      <c r="B1289" s="150"/>
      <c r="D1289" s="150"/>
      <c r="E1289" s="295"/>
      <c r="F1289" s="150"/>
    </row>
    <row r="1290" spans="1:6" s="13" customFormat="1" ht="13.5" customHeight="1">
      <c r="A1290" s="2102"/>
      <c r="B1290" s="2098"/>
      <c r="C1290" s="2098"/>
      <c r="D1290" s="2098"/>
      <c r="E1290" s="2098"/>
      <c r="F1290" s="150"/>
    </row>
    <row r="1291" spans="1:6" s="13" customFormat="1" ht="12.75">
      <c r="A1291" s="2102"/>
      <c r="B1291" s="291"/>
      <c r="C1291" s="291"/>
      <c r="D1291" s="294"/>
      <c r="E1291" s="294"/>
      <c r="F1291" s="150"/>
    </row>
    <row r="1292" spans="1:6" s="13" customFormat="1" ht="12.75">
      <c r="A1292" s="67"/>
      <c r="B1292" s="79"/>
      <c r="D1292" s="79"/>
      <c r="E1292" s="79"/>
      <c r="F1292" s="150"/>
    </row>
    <row r="1293" spans="1:6" s="13" customFormat="1" ht="12.75">
      <c r="A1293" s="263"/>
      <c r="B1293" s="79"/>
      <c r="D1293" s="79"/>
      <c r="E1293" s="79"/>
      <c r="F1293" s="150"/>
    </row>
    <row r="1294" spans="2:5" s="13" customFormat="1" ht="12.75">
      <c r="B1294" s="79"/>
      <c r="D1294" s="79"/>
      <c r="E1294" s="79"/>
    </row>
    <row r="1295" spans="2:5" s="13" customFormat="1" ht="12.75">
      <c r="B1295" s="79"/>
      <c r="D1295" s="79"/>
      <c r="E1295" s="79"/>
    </row>
    <row r="1296" spans="2:6" s="13" customFormat="1" ht="12.75">
      <c r="B1296" s="79"/>
      <c r="D1296" s="79"/>
      <c r="E1296" s="79"/>
      <c r="F1296" s="79"/>
    </row>
    <row r="1297" spans="2:6" s="13" customFormat="1" ht="12.75">
      <c r="B1297" s="79"/>
      <c r="D1297" s="79"/>
      <c r="E1297" s="79"/>
      <c r="F1297" s="79"/>
    </row>
    <row r="1298" spans="2:6" s="13" customFormat="1" ht="12.75">
      <c r="B1298" s="79"/>
      <c r="D1298" s="79"/>
      <c r="E1298" s="79"/>
      <c r="F1298" s="79"/>
    </row>
    <row r="1299" spans="1:6" s="13" customFormat="1" ht="12.75">
      <c r="A1299" s="73"/>
      <c r="B1299" s="79"/>
      <c r="D1299" s="79"/>
      <c r="E1299" s="79"/>
      <c r="F1299" s="79"/>
    </row>
    <row r="1300" spans="1:6" s="13" customFormat="1" ht="12.75">
      <c r="A1300" s="68"/>
      <c r="B1300" s="197"/>
      <c r="D1300" s="197"/>
      <c r="E1300" s="197"/>
      <c r="F1300" s="79"/>
    </row>
    <row r="1301" spans="1:6" s="13" customFormat="1" ht="12.75">
      <c r="A1301" s="68"/>
      <c r="B1301" s="79"/>
      <c r="D1301" s="79"/>
      <c r="E1301" s="79"/>
      <c r="F1301" s="79"/>
    </row>
    <row r="1302" spans="1:6" s="13" customFormat="1" ht="12.75">
      <c r="A1302" s="67"/>
      <c r="B1302" s="79"/>
      <c r="D1302" s="79"/>
      <c r="E1302" s="79"/>
      <c r="F1302" s="79"/>
    </row>
    <row r="1303" spans="2:6" s="13" customFormat="1" ht="12.75">
      <c r="B1303" s="79"/>
      <c r="D1303" s="79"/>
      <c r="E1303" s="79"/>
      <c r="F1303" s="79"/>
    </row>
    <row r="1304" spans="2:6" s="13" customFormat="1" ht="12.75">
      <c r="B1304" s="79"/>
      <c r="D1304" s="79"/>
      <c r="E1304" s="79"/>
      <c r="F1304" s="197"/>
    </row>
    <row r="1305" spans="2:6" s="13" customFormat="1" ht="12.75">
      <c r="B1305" s="79"/>
      <c r="D1305" s="79"/>
      <c r="E1305" s="79"/>
      <c r="F1305" s="79"/>
    </row>
    <row r="1306" spans="1:6" s="13" customFormat="1" ht="12.75">
      <c r="A1306" s="73"/>
      <c r="B1306" s="79"/>
      <c r="D1306" s="79"/>
      <c r="E1306" s="79"/>
      <c r="F1306" s="79"/>
    </row>
    <row r="1307" spans="1:6" s="13" customFormat="1" ht="12.75">
      <c r="A1307" s="67"/>
      <c r="B1307" s="197"/>
      <c r="D1307" s="197"/>
      <c r="E1307" s="197"/>
      <c r="F1307" s="79"/>
    </row>
    <row r="1308" spans="1:6" s="13" customFormat="1" ht="12.75">
      <c r="A1308" s="67"/>
      <c r="B1308" s="79"/>
      <c r="D1308" s="79"/>
      <c r="E1308" s="79"/>
      <c r="F1308" s="79"/>
    </row>
    <row r="1309" spans="1:6" s="13" customFormat="1" ht="12.75">
      <c r="A1309" s="67"/>
      <c r="B1309" s="79"/>
      <c r="D1309" s="79"/>
      <c r="E1309" s="79"/>
      <c r="F1309" s="79"/>
    </row>
    <row r="1310" spans="1:6" s="13" customFormat="1" ht="12.75">
      <c r="A1310" s="264"/>
      <c r="B1310" s="79"/>
      <c r="D1310" s="79"/>
      <c r="E1310" s="79"/>
      <c r="F1310" s="79"/>
    </row>
    <row r="1311" spans="1:6" s="13" customFormat="1" ht="12.75">
      <c r="A1311" s="265"/>
      <c r="B1311" s="79"/>
      <c r="D1311" s="79"/>
      <c r="E1311" s="79"/>
      <c r="F1311" s="197"/>
    </row>
    <row r="1312" spans="1:6" s="13" customFormat="1" ht="12.75">
      <c r="A1312" s="68"/>
      <c r="B1312" s="197"/>
      <c r="D1312" s="197"/>
      <c r="E1312" s="197"/>
      <c r="F1312" s="79"/>
    </row>
    <row r="1313" spans="1:6" s="13" customFormat="1" ht="12.75">
      <c r="A1313" s="68"/>
      <c r="B1313" s="79"/>
      <c r="D1313" s="79"/>
      <c r="E1313" s="79"/>
      <c r="F1313" s="79"/>
    </row>
    <row r="1314" spans="1:6" s="13" customFormat="1" ht="12.75">
      <c r="A1314" s="214"/>
      <c r="B1314" s="79"/>
      <c r="D1314" s="79"/>
      <c r="E1314" s="79"/>
      <c r="F1314" s="79"/>
    </row>
    <row r="1315" spans="1:6" s="13" customFormat="1" ht="12.75">
      <c r="A1315" s="264"/>
      <c r="B1315" s="79"/>
      <c r="D1315" s="79"/>
      <c r="E1315" s="79"/>
      <c r="F1315" s="79"/>
    </row>
    <row r="1316" spans="1:6" s="13" customFormat="1" ht="12.75">
      <c r="A1316" s="265"/>
      <c r="B1316" s="79"/>
      <c r="D1316" s="79"/>
      <c r="E1316" s="79"/>
      <c r="F1316" s="197"/>
    </row>
    <row r="1317" spans="1:6" s="13" customFormat="1" ht="12.75">
      <c r="A1317" s="68"/>
      <c r="B1317" s="197"/>
      <c r="D1317" s="197"/>
      <c r="E1317" s="197"/>
      <c r="F1317" s="79"/>
    </row>
    <row r="1318" spans="1:6" s="13" customFormat="1" ht="12.75">
      <c r="A1318" s="68"/>
      <c r="B1318" s="197"/>
      <c r="D1318" s="197"/>
      <c r="E1318" s="197"/>
      <c r="F1318" s="79"/>
    </row>
    <row r="1319" spans="1:6" s="13" customFormat="1" ht="12.75">
      <c r="A1319" s="67"/>
      <c r="B1319" s="79"/>
      <c r="D1319" s="79"/>
      <c r="E1319" s="79"/>
      <c r="F1319" s="79"/>
    </row>
    <row r="1320" spans="1:6" s="13" customFormat="1" ht="12.75">
      <c r="A1320" s="263"/>
      <c r="B1320" s="79"/>
      <c r="D1320" s="79"/>
      <c r="E1320" s="79"/>
      <c r="F1320" s="79"/>
    </row>
    <row r="1321" spans="2:6" s="13" customFormat="1" ht="12.75">
      <c r="B1321" s="79"/>
      <c r="D1321" s="79"/>
      <c r="E1321" s="79"/>
      <c r="F1321" s="197"/>
    </row>
    <row r="1322" spans="1:6" s="13" customFormat="1" ht="12.75">
      <c r="A1322" s="67"/>
      <c r="B1322" s="197"/>
      <c r="D1322" s="197"/>
      <c r="E1322" s="197"/>
      <c r="F1322" s="197"/>
    </row>
    <row r="1323" spans="1:6" s="13" customFormat="1" ht="12.75">
      <c r="A1323" s="67"/>
      <c r="B1323" s="197"/>
      <c r="D1323" s="197"/>
      <c r="E1323" s="197"/>
      <c r="F1323" s="79"/>
    </row>
    <row r="1324" spans="1:6" s="13" customFormat="1" ht="12.75">
      <c r="A1324" s="67"/>
      <c r="B1324" s="79"/>
      <c r="D1324" s="79"/>
      <c r="E1324" s="79"/>
      <c r="F1324" s="79"/>
    </row>
    <row r="1325" spans="1:6" s="13" customFormat="1" ht="12.75">
      <c r="A1325" s="263"/>
      <c r="B1325" s="79"/>
      <c r="D1325" s="79"/>
      <c r="E1325" s="79"/>
      <c r="F1325" s="79"/>
    </row>
    <row r="1326" spans="1:6" s="13" customFormat="1" ht="12.75">
      <c r="A1326" s="263"/>
      <c r="B1326" s="79"/>
      <c r="D1326" s="79"/>
      <c r="E1326" s="79"/>
      <c r="F1326" s="197"/>
    </row>
    <row r="1327" spans="1:6" s="13" customFormat="1" ht="12.75">
      <c r="A1327" s="67"/>
      <c r="B1327" s="197"/>
      <c r="D1327" s="197"/>
      <c r="E1327" s="197"/>
      <c r="F1327" s="197"/>
    </row>
    <row r="1328" spans="1:6" s="13" customFormat="1" ht="12.75">
      <c r="A1328" s="67"/>
      <c r="B1328" s="79"/>
      <c r="D1328" s="79"/>
      <c r="E1328" s="79"/>
      <c r="F1328" s="79"/>
    </row>
    <row r="1329" spans="1:6" s="13" customFormat="1" ht="27.75" customHeight="1">
      <c r="A1329" s="573"/>
      <c r="B1329" s="150"/>
      <c r="D1329" s="150"/>
      <c r="E1329" s="150"/>
      <c r="F1329" s="79"/>
    </row>
    <row r="1330" spans="1:6" s="13" customFormat="1" ht="12.75">
      <c r="A1330" s="266"/>
      <c r="B1330" s="117"/>
      <c r="D1330" s="79"/>
      <c r="E1330" s="79"/>
      <c r="F1330" s="79"/>
    </row>
    <row r="1331" spans="1:6" s="13" customFormat="1" ht="12.75">
      <c r="A1331" s="67"/>
      <c r="B1331" s="117"/>
      <c r="D1331" s="79"/>
      <c r="E1331" s="79"/>
      <c r="F1331" s="197"/>
    </row>
    <row r="1332" spans="1:6" s="13" customFormat="1" ht="12.75">
      <c r="A1332" s="263"/>
      <c r="B1332" s="117"/>
      <c r="D1332" s="79"/>
      <c r="E1332" s="79"/>
      <c r="F1332" s="79"/>
    </row>
    <row r="1333" spans="1:6" s="13" customFormat="1" ht="12.75">
      <c r="A1333" s="263"/>
      <c r="B1333" s="117"/>
      <c r="D1333" s="79"/>
      <c r="E1333" s="79"/>
      <c r="F1333" s="197"/>
    </row>
    <row r="1334" spans="1:6" s="13" customFormat="1" ht="12.75">
      <c r="A1334" s="67"/>
      <c r="B1334" s="197"/>
      <c r="D1334" s="197"/>
      <c r="E1334" s="197"/>
      <c r="F1334" s="79"/>
    </row>
    <row r="1335" spans="2:6" s="13" customFormat="1" ht="12.75">
      <c r="B1335" s="79"/>
      <c r="D1335" s="79"/>
      <c r="E1335" s="79"/>
      <c r="F1335" s="79"/>
    </row>
    <row r="1336" spans="1:6" s="13" customFormat="1" ht="12.75">
      <c r="A1336" s="195"/>
      <c r="B1336" s="150"/>
      <c r="D1336" s="150"/>
      <c r="E1336" s="150"/>
      <c r="F1336" s="79"/>
    </row>
    <row r="1337" spans="1:6" s="13" customFormat="1" ht="12.75">
      <c r="A1337" s="2097"/>
      <c r="B1337" s="2097"/>
      <c r="C1337" s="2097"/>
      <c r="D1337" s="2097"/>
      <c r="E1337" s="2097"/>
      <c r="F1337" s="79"/>
    </row>
    <row r="1338" spans="1:6" s="13" customFormat="1" ht="14.25">
      <c r="A1338" s="2109"/>
      <c r="B1338" s="2109"/>
      <c r="C1338" s="2109"/>
      <c r="D1338" s="2109"/>
      <c r="E1338" s="2109"/>
      <c r="F1338" s="197"/>
    </row>
    <row r="1339" spans="1:6" s="13" customFormat="1" ht="15.75">
      <c r="A1339" s="2104"/>
      <c r="B1339" s="2104"/>
      <c r="C1339" s="2104"/>
      <c r="D1339" s="2104"/>
      <c r="E1339" s="2104"/>
      <c r="F1339" s="79"/>
    </row>
    <row r="1340" spans="1:6" s="13" customFormat="1" ht="15.75">
      <c r="A1340" s="2103"/>
      <c r="B1340" s="2103"/>
      <c r="C1340" s="2103"/>
      <c r="D1340" s="2103"/>
      <c r="E1340" s="2103"/>
      <c r="F1340" s="150"/>
    </row>
    <row r="1341" spans="1:6" s="13" customFormat="1" ht="12.75">
      <c r="A1341" s="195"/>
      <c r="B1341" s="150"/>
      <c r="D1341" s="150"/>
      <c r="E1341" s="295"/>
      <c r="F1341" s="150"/>
    </row>
    <row r="1342" spans="1:6" s="13" customFormat="1" ht="13.5" customHeight="1">
      <c r="A1342" s="2102"/>
      <c r="B1342" s="2098"/>
      <c r="C1342" s="2098"/>
      <c r="D1342" s="2098"/>
      <c r="E1342" s="2098"/>
      <c r="F1342" s="150"/>
    </row>
    <row r="1343" spans="1:6" s="13" customFormat="1" ht="12.75">
      <c r="A1343" s="2102"/>
      <c r="B1343" s="291"/>
      <c r="C1343" s="291"/>
      <c r="D1343" s="294"/>
      <c r="E1343" s="294"/>
      <c r="F1343" s="150"/>
    </row>
    <row r="1344" spans="1:6" s="13" customFormat="1" ht="12.75">
      <c r="A1344" s="67"/>
      <c r="B1344" s="79"/>
      <c r="C1344" s="79"/>
      <c r="E1344" s="79"/>
      <c r="F1344" s="150"/>
    </row>
    <row r="1345" spans="1:6" s="13" customFormat="1" ht="12.75">
      <c r="A1345" s="263"/>
      <c r="B1345" s="79"/>
      <c r="C1345" s="79"/>
      <c r="E1345" s="79"/>
      <c r="F1345" s="150"/>
    </row>
    <row r="1346" spans="2:5" s="13" customFormat="1" ht="12.75">
      <c r="B1346" s="79"/>
      <c r="C1346" s="79"/>
      <c r="E1346" s="79"/>
    </row>
    <row r="1347" spans="2:5" s="13" customFormat="1" ht="12.75">
      <c r="B1347" s="79"/>
      <c r="C1347" s="79"/>
      <c r="E1347" s="79"/>
    </row>
    <row r="1348" spans="2:6" s="13" customFormat="1" ht="12.75">
      <c r="B1348" s="79"/>
      <c r="C1348" s="79"/>
      <c r="E1348" s="79"/>
      <c r="F1348" s="79"/>
    </row>
    <row r="1349" spans="2:6" s="13" customFormat="1" ht="12.75">
      <c r="B1349" s="79"/>
      <c r="C1349" s="79"/>
      <c r="E1349" s="79"/>
      <c r="F1349" s="79"/>
    </row>
    <row r="1350" spans="2:6" s="13" customFormat="1" ht="12.75">
      <c r="B1350" s="79"/>
      <c r="C1350" s="79"/>
      <c r="E1350" s="79"/>
      <c r="F1350" s="79"/>
    </row>
    <row r="1351" spans="1:6" s="13" customFormat="1" ht="12.75">
      <c r="A1351" s="73"/>
      <c r="B1351" s="79"/>
      <c r="C1351" s="79"/>
      <c r="E1351" s="79"/>
      <c r="F1351" s="79"/>
    </row>
    <row r="1352" spans="1:6" s="13" customFormat="1" ht="12.75">
      <c r="A1352" s="68"/>
      <c r="B1352" s="197"/>
      <c r="C1352" s="197"/>
      <c r="E1352" s="197"/>
      <c r="F1352" s="79"/>
    </row>
    <row r="1353" spans="1:6" s="13" customFormat="1" ht="12.75">
      <c r="A1353" s="68"/>
      <c r="B1353" s="79"/>
      <c r="C1353" s="79"/>
      <c r="E1353" s="79"/>
      <c r="F1353" s="79"/>
    </row>
    <row r="1354" spans="1:6" s="13" customFormat="1" ht="12.75">
      <c r="A1354" s="67"/>
      <c r="B1354" s="79"/>
      <c r="C1354" s="79"/>
      <c r="E1354" s="79"/>
      <c r="F1354" s="79"/>
    </row>
    <row r="1355" spans="2:6" s="13" customFormat="1" ht="12.75">
      <c r="B1355" s="79"/>
      <c r="C1355" s="79"/>
      <c r="E1355" s="79"/>
      <c r="F1355" s="79"/>
    </row>
    <row r="1356" spans="2:6" s="13" customFormat="1" ht="12.75">
      <c r="B1356" s="79"/>
      <c r="C1356" s="79"/>
      <c r="E1356" s="79"/>
      <c r="F1356" s="197"/>
    </row>
    <row r="1357" spans="2:6" s="13" customFormat="1" ht="12.75">
      <c r="B1357" s="79"/>
      <c r="C1357" s="79"/>
      <c r="E1357" s="79"/>
      <c r="F1357" s="79"/>
    </row>
    <row r="1358" spans="1:6" s="13" customFormat="1" ht="12.75">
      <c r="A1358" s="73"/>
      <c r="B1358" s="79"/>
      <c r="C1358" s="79"/>
      <c r="E1358" s="79"/>
      <c r="F1358" s="79"/>
    </row>
    <row r="1359" spans="1:6" s="13" customFormat="1" ht="12.75">
      <c r="A1359" s="67"/>
      <c r="B1359" s="197"/>
      <c r="C1359" s="197"/>
      <c r="E1359" s="197"/>
      <c r="F1359" s="79"/>
    </row>
    <row r="1360" spans="1:6" s="13" customFormat="1" ht="12.75">
      <c r="A1360" s="67"/>
      <c r="B1360" s="79"/>
      <c r="C1360" s="79"/>
      <c r="E1360" s="79"/>
      <c r="F1360" s="79"/>
    </row>
    <row r="1361" spans="1:6" s="13" customFormat="1" ht="12.75">
      <c r="A1361" s="67"/>
      <c r="B1361" s="79"/>
      <c r="C1361" s="79"/>
      <c r="E1361" s="79"/>
      <c r="F1361" s="79"/>
    </row>
    <row r="1362" spans="1:6" s="13" customFormat="1" ht="12.75">
      <c r="A1362" s="264"/>
      <c r="B1362" s="79"/>
      <c r="C1362" s="79"/>
      <c r="E1362" s="79"/>
      <c r="F1362" s="79"/>
    </row>
    <row r="1363" spans="1:6" s="13" customFormat="1" ht="12.75">
      <c r="A1363" s="265"/>
      <c r="B1363" s="79"/>
      <c r="C1363" s="79"/>
      <c r="E1363" s="79"/>
      <c r="F1363" s="197"/>
    </row>
    <row r="1364" spans="1:6" s="13" customFormat="1" ht="12.75">
      <c r="A1364" s="68"/>
      <c r="B1364" s="197"/>
      <c r="C1364" s="197"/>
      <c r="E1364" s="197"/>
      <c r="F1364" s="79"/>
    </row>
    <row r="1365" spans="1:6" s="13" customFormat="1" ht="12.75">
      <c r="A1365" s="68"/>
      <c r="B1365" s="79"/>
      <c r="C1365" s="79"/>
      <c r="E1365" s="79"/>
      <c r="F1365" s="79"/>
    </row>
    <row r="1366" spans="1:6" s="13" customFormat="1" ht="12.75">
      <c r="A1366" s="214"/>
      <c r="B1366" s="79"/>
      <c r="C1366" s="79"/>
      <c r="E1366" s="79"/>
      <c r="F1366" s="79"/>
    </row>
    <row r="1367" spans="1:6" s="13" customFormat="1" ht="12.75">
      <c r="A1367" s="264"/>
      <c r="B1367" s="79"/>
      <c r="C1367" s="79"/>
      <c r="E1367" s="79"/>
      <c r="F1367" s="79"/>
    </row>
    <row r="1368" spans="1:6" s="13" customFormat="1" ht="12.75">
      <c r="A1368" s="265"/>
      <c r="B1368" s="79"/>
      <c r="C1368" s="79"/>
      <c r="E1368" s="79"/>
      <c r="F1368" s="197"/>
    </row>
    <row r="1369" spans="1:6" s="13" customFormat="1" ht="12.75">
      <c r="A1369" s="68"/>
      <c r="B1369" s="197"/>
      <c r="C1369" s="197"/>
      <c r="E1369" s="197"/>
      <c r="F1369" s="79"/>
    </row>
    <row r="1370" spans="1:6" s="13" customFormat="1" ht="12.75">
      <c r="A1370" s="68"/>
      <c r="B1370" s="197"/>
      <c r="C1370" s="197"/>
      <c r="E1370" s="197"/>
      <c r="F1370" s="79"/>
    </row>
    <row r="1371" spans="1:6" s="13" customFormat="1" ht="12.75">
      <c r="A1371" s="67"/>
      <c r="B1371" s="79"/>
      <c r="C1371" s="79"/>
      <c r="E1371" s="79"/>
      <c r="F1371" s="79"/>
    </row>
    <row r="1372" spans="1:6" s="13" customFormat="1" ht="12.75">
      <c r="A1372" s="263"/>
      <c r="B1372" s="79"/>
      <c r="C1372" s="79"/>
      <c r="E1372" s="79"/>
      <c r="F1372" s="79"/>
    </row>
    <row r="1373" spans="2:6" s="13" customFormat="1" ht="12.75">
      <c r="B1373" s="79"/>
      <c r="C1373" s="79"/>
      <c r="E1373" s="79"/>
      <c r="F1373" s="197"/>
    </row>
    <row r="1374" spans="1:6" s="13" customFormat="1" ht="12.75">
      <c r="A1374" s="67"/>
      <c r="B1374" s="197"/>
      <c r="C1374" s="197"/>
      <c r="E1374" s="197"/>
      <c r="F1374" s="197"/>
    </row>
    <row r="1375" spans="1:6" s="13" customFormat="1" ht="12.75">
      <c r="A1375" s="67"/>
      <c r="B1375" s="197"/>
      <c r="C1375" s="197"/>
      <c r="E1375" s="197"/>
      <c r="F1375" s="79"/>
    </row>
    <row r="1376" spans="1:6" s="13" customFormat="1" ht="12.75">
      <c r="A1376" s="67"/>
      <c r="B1376" s="79"/>
      <c r="C1376" s="79"/>
      <c r="E1376" s="79"/>
      <c r="F1376" s="79"/>
    </row>
    <row r="1377" spans="1:6" s="13" customFormat="1" ht="12.75">
      <c r="A1377" s="263"/>
      <c r="B1377" s="79"/>
      <c r="C1377" s="79"/>
      <c r="E1377" s="79"/>
      <c r="F1377" s="79"/>
    </row>
    <row r="1378" spans="1:6" s="13" customFormat="1" ht="12.75">
      <c r="A1378" s="263"/>
      <c r="B1378" s="79"/>
      <c r="C1378" s="79"/>
      <c r="E1378" s="79"/>
      <c r="F1378" s="197"/>
    </row>
    <row r="1379" spans="1:6" s="13" customFormat="1" ht="12.75">
      <c r="A1379" s="67"/>
      <c r="B1379" s="197"/>
      <c r="C1379" s="197"/>
      <c r="E1379" s="197"/>
      <c r="F1379" s="197"/>
    </row>
    <row r="1380" spans="1:6" s="13" customFormat="1" ht="12.75">
      <c r="A1380" s="67"/>
      <c r="B1380" s="79"/>
      <c r="C1380" s="79"/>
      <c r="E1380" s="79"/>
      <c r="F1380" s="79"/>
    </row>
    <row r="1381" spans="1:6" s="13" customFormat="1" ht="27.75" customHeight="1">
      <c r="A1381" s="573"/>
      <c r="B1381" s="150"/>
      <c r="C1381" s="150"/>
      <c r="E1381" s="150"/>
      <c r="F1381" s="79"/>
    </row>
    <row r="1382" spans="1:6" s="13" customFormat="1" ht="12.75">
      <c r="A1382" s="266"/>
      <c r="B1382" s="79"/>
      <c r="C1382" s="117"/>
      <c r="E1382" s="79"/>
      <c r="F1382" s="79"/>
    </row>
    <row r="1383" spans="1:6" s="13" customFormat="1" ht="12.75">
      <c r="A1383" s="67"/>
      <c r="B1383" s="79"/>
      <c r="C1383" s="117"/>
      <c r="E1383" s="79"/>
      <c r="F1383" s="197"/>
    </row>
    <row r="1384" spans="1:6" s="13" customFormat="1" ht="12.75">
      <c r="A1384" s="263"/>
      <c r="B1384" s="79"/>
      <c r="C1384" s="117"/>
      <c r="E1384" s="79"/>
      <c r="F1384" s="79"/>
    </row>
    <row r="1385" spans="1:6" s="13" customFormat="1" ht="12.75">
      <c r="A1385" s="263"/>
      <c r="B1385" s="79"/>
      <c r="C1385" s="117"/>
      <c r="E1385" s="79"/>
      <c r="F1385" s="197"/>
    </row>
    <row r="1386" spans="1:6" s="13" customFormat="1" ht="12.75">
      <c r="A1386" s="67"/>
      <c r="B1386" s="197"/>
      <c r="C1386" s="197"/>
      <c r="E1386" s="197"/>
      <c r="F1386" s="79"/>
    </row>
    <row r="1387" spans="2:6" s="13" customFormat="1" ht="12.75">
      <c r="B1387" s="79"/>
      <c r="C1387" s="79"/>
      <c r="E1387" s="79"/>
      <c r="F1387" s="79"/>
    </row>
    <row r="1388" spans="1:6" s="13" customFormat="1" ht="12.75">
      <c r="A1388" s="195"/>
      <c r="B1388" s="150"/>
      <c r="C1388" s="150"/>
      <c r="E1388" s="150"/>
      <c r="F1388" s="79"/>
    </row>
    <row r="1389" spans="1:6" s="13" customFormat="1" ht="12.75">
      <c r="A1389" s="2097"/>
      <c r="B1389" s="2097"/>
      <c r="C1389" s="2097"/>
      <c r="D1389" s="2097"/>
      <c r="E1389" s="2097"/>
      <c r="F1389" s="79"/>
    </row>
    <row r="1390" spans="1:6" s="13" customFormat="1" ht="14.25">
      <c r="A1390" s="2109"/>
      <c r="B1390" s="2109"/>
      <c r="C1390" s="2109"/>
      <c r="D1390" s="2109"/>
      <c r="E1390" s="2109"/>
      <c r="F1390" s="197"/>
    </row>
    <row r="1391" spans="1:6" s="13" customFormat="1" ht="15.75">
      <c r="A1391" s="2104"/>
      <c r="B1391" s="2104"/>
      <c r="C1391" s="2104"/>
      <c r="D1391" s="2104"/>
      <c r="E1391" s="2104"/>
      <c r="F1391" s="79"/>
    </row>
    <row r="1392" spans="1:6" s="13" customFormat="1" ht="15.75">
      <c r="A1392" s="2103"/>
      <c r="B1392" s="2103"/>
      <c r="C1392" s="2103"/>
      <c r="D1392" s="2103"/>
      <c r="E1392" s="2103"/>
      <c r="F1392" s="150"/>
    </row>
    <row r="1393" spans="1:6" s="13" customFormat="1" ht="12.75">
      <c r="A1393" s="195"/>
      <c r="B1393" s="150"/>
      <c r="D1393" s="150"/>
      <c r="E1393" s="295"/>
      <c r="F1393" s="150"/>
    </row>
    <row r="1394" spans="1:6" s="13" customFormat="1" ht="12.75">
      <c r="A1394" s="2102"/>
      <c r="B1394" s="2098"/>
      <c r="C1394" s="2116"/>
      <c r="D1394" s="2116"/>
      <c r="E1394" s="2116"/>
      <c r="F1394" s="150"/>
    </row>
    <row r="1395" spans="1:6" s="13" customFormat="1" ht="12.75">
      <c r="A1395" s="2117"/>
      <c r="B1395" s="291"/>
      <c r="C1395" s="291"/>
      <c r="D1395" s="294"/>
      <c r="E1395" s="294"/>
      <c r="F1395" s="150"/>
    </row>
    <row r="1396" spans="1:6" s="13" customFormat="1" ht="12.75">
      <c r="A1396" s="67"/>
      <c r="B1396" s="79"/>
      <c r="C1396" s="79"/>
      <c r="D1396" s="79"/>
      <c r="F1396" s="150"/>
    </row>
    <row r="1397" spans="1:6" s="13" customFormat="1" ht="12.75">
      <c r="A1397" s="263"/>
      <c r="B1397" s="79"/>
      <c r="C1397" s="79"/>
      <c r="D1397" s="79"/>
      <c r="F1397" s="150"/>
    </row>
    <row r="1398" spans="2:4" s="13" customFormat="1" ht="12.75">
      <c r="B1398" s="79"/>
      <c r="C1398" s="79"/>
      <c r="D1398" s="79"/>
    </row>
    <row r="1399" spans="2:4" s="13" customFormat="1" ht="12.75">
      <c r="B1399" s="79"/>
      <c r="C1399" s="79"/>
      <c r="D1399" s="79"/>
    </row>
    <row r="1400" spans="2:8" s="13" customFormat="1" ht="12.75">
      <c r="B1400" s="79"/>
      <c r="C1400" s="79"/>
      <c r="D1400" s="79"/>
      <c r="F1400" s="291"/>
      <c r="G1400" s="294"/>
      <c r="H1400" s="294"/>
    </row>
    <row r="1401" spans="2:4" s="13" customFormat="1" ht="12.75">
      <c r="B1401" s="79"/>
      <c r="C1401" s="79"/>
      <c r="D1401" s="79"/>
    </row>
    <row r="1402" spans="2:4" s="13" customFormat="1" ht="12.75">
      <c r="B1402" s="79"/>
      <c r="C1402" s="79"/>
      <c r="D1402" s="79"/>
    </row>
    <row r="1403" spans="1:4" s="13" customFormat="1" ht="12.75">
      <c r="A1403" s="73"/>
      <c r="B1403" s="79"/>
      <c r="C1403" s="79"/>
      <c r="D1403" s="79"/>
    </row>
    <row r="1404" spans="1:4" s="13" customFormat="1" ht="12.75">
      <c r="A1404" s="68"/>
      <c r="B1404" s="197"/>
      <c r="C1404" s="197"/>
      <c r="D1404" s="197"/>
    </row>
    <row r="1405" spans="1:4" s="13" customFormat="1" ht="12.75">
      <c r="A1405" s="68"/>
      <c r="B1405" s="79"/>
      <c r="C1405" s="79"/>
      <c r="D1405" s="79"/>
    </row>
    <row r="1406" spans="1:4" s="13" customFormat="1" ht="12.75">
      <c r="A1406" s="67"/>
      <c r="B1406" s="79"/>
      <c r="C1406" s="79"/>
      <c r="D1406" s="79"/>
    </row>
    <row r="1407" spans="2:4" s="13" customFormat="1" ht="12.75">
      <c r="B1407" s="79"/>
      <c r="C1407" s="79"/>
      <c r="D1407" s="79"/>
    </row>
    <row r="1408" spans="2:4" s="13" customFormat="1" ht="12.75">
      <c r="B1408" s="79"/>
      <c r="C1408" s="79"/>
      <c r="D1408" s="79"/>
    </row>
    <row r="1409" spans="2:4" s="13" customFormat="1" ht="12.75">
      <c r="B1409" s="79"/>
      <c r="C1409" s="79"/>
      <c r="D1409" s="79"/>
    </row>
    <row r="1410" spans="1:4" s="13" customFormat="1" ht="12.75">
      <c r="A1410" s="73"/>
      <c r="B1410" s="79"/>
      <c r="C1410" s="79"/>
      <c r="D1410" s="79"/>
    </row>
    <row r="1411" spans="1:4" s="13" customFormat="1" ht="12.75">
      <c r="A1411" s="67"/>
      <c r="B1411" s="197"/>
      <c r="C1411" s="197"/>
      <c r="D1411" s="197"/>
    </row>
    <row r="1412" spans="1:4" s="13" customFormat="1" ht="12.75">
      <c r="A1412" s="67"/>
      <c r="B1412" s="79"/>
      <c r="C1412" s="79"/>
      <c r="D1412" s="79"/>
    </row>
    <row r="1413" spans="1:4" s="13" customFormat="1" ht="12.75">
      <c r="A1413" s="67"/>
      <c r="B1413" s="79"/>
      <c r="C1413" s="79"/>
      <c r="D1413" s="79"/>
    </row>
    <row r="1414" spans="1:4" s="13" customFormat="1" ht="12.75">
      <c r="A1414" s="264"/>
      <c r="B1414" s="79"/>
      <c r="C1414" s="79"/>
      <c r="D1414" s="79"/>
    </row>
    <row r="1415" spans="1:4" s="13" customFormat="1" ht="12.75">
      <c r="A1415" s="265"/>
      <c r="B1415" s="79"/>
      <c r="C1415" s="79"/>
      <c r="D1415" s="79"/>
    </row>
    <row r="1416" spans="1:4" s="13" customFormat="1" ht="12.75">
      <c r="A1416" s="68"/>
      <c r="B1416" s="197"/>
      <c r="C1416" s="197"/>
      <c r="D1416" s="197"/>
    </row>
    <row r="1417" spans="1:4" s="13" customFormat="1" ht="12.75">
      <c r="A1417" s="68"/>
      <c r="B1417" s="79"/>
      <c r="C1417" s="79"/>
      <c r="D1417" s="79"/>
    </row>
    <row r="1418" spans="1:4" s="13" customFormat="1" ht="12.75">
      <c r="A1418" s="214"/>
      <c r="B1418" s="79"/>
      <c r="C1418" s="79"/>
      <c r="D1418" s="79"/>
    </row>
    <row r="1419" spans="1:4" s="13" customFormat="1" ht="12.75">
      <c r="A1419" s="264"/>
      <c r="B1419" s="79"/>
      <c r="C1419" s="79"/>
      <c r="D1419" s="79"/>
    </row>
    <row r="1420" spans="1:4" s="13" customFormat="1" ht="12.75">
      <c r="A1420" s="265"/>
      <c r="B1420" s="79"/>
      <c r="C1420" s="79"/>
      <c r="D1420" s="79"/>
    </row>
    <row r="1421" spans="1:4" s="13" customFormat="1" ht="12.75">
      <c r="A1421" s="68"/>
      <c r="B1421" s="197"/>
      <c r="C1421" s="197"/>
      <c r="D1421" s="197"/>
    </row>
    <row r="1422" spans="1:4" s="13" customFormat="1" ht="12.75">
      <c r="A1422" s="68"/>
      <c r="B1422" s="197"/>
      <c r="C1422" s="197"/>
      <c r="D1422" s="197"/>
    </row>
    <row r="1423" spans="1:4" s="13" customFormat="1" ht="12.75">
      <c r="A1423" s="67"/>
      <c r="B1423" s="79"/>
      <c r="C1423" s="79"/>
      <c r="D1423" s="79"/>
    </row>
    <row r="1424" spans="1:4" s="13" customFormat="1" ht="12.75">
      <c r="A1424" s="263"/>
      <c r="B1424" s="79"/>
      <c r="C1424" s="79"/>
      <c r="D1424" s="79"/>
    </row>
    <row r="1425" spans="2:4" s="13" customFormat="1" ht="12.75">
      <c r="B1425" s="79"/>
      <c r="C1425" s="79"/>
      <c r="D1425" s="79"/>
    </row>
    <row r="1426" spans="1:4" s="13" customFormat="1" ht="12.75">
      <c r="A1426" s="67"/>
      <c r="B1426" s="197"/>
      <c r="C1426" s="197"/>
      <c r="D1426" s="197"/>
    </row>
    <row r="1427" spans="1:4" s="13" customFormat="1" ht="12.75">
      <c r="A1427" s="67"/>
      <c r="B1427" s="197"/>
      <c r="C1427" s="197"/>
      <c r="D1427" s="197"/>
    </row>
    <row r="1428" spans="1:4" s="13" customFormat="1" ht="12.75">
      <c r="A1428" s="67"/>
      <c r="B1428" s="79"/>
      <c r="C1428" s="79"/>
      <c r="D1428" s="79"/>
    </row>
    <row r="1429" spans="1:4" s="13" customFormat="1" ht="12.75">
      <c r="A1429" s="263"/>
      <c r="B1429" s="79"/>
      <c r="C1429" s="79"/>
      <c r="D1429" s="79"/>
    </row>
    <row r="1430" spans="1:4" s="13" customFormat="1" ht="12.75">
      <c r="A1430" s="263"/>
      <c r="B1430" s="79"/>
      <c r="C1430" s="79"/>
      <c r="D1430" s="79"/>
    </row>
    <row r="1431" spans="1:4" s="13" customFormat="1" ht="12.75">
      <c r="A1431" s="67"/>
      <c r="B1431" s="197"/>
      <c r="C1431" s="197"/>
      <c r="D1431" s="197"/>
    </row>
    <row r="1432" spans="1:4" s="13" customFormat="1" ht="12.75">
      <c r="A1432" s="67"/>
      <c r="B1432" s="79"/>
      <c r="C1432" s="79"/>
      <c r="D1432" s="79"/>
    </row>
    <row r="1433" spans="1:4" s="13" customFormat="1" ht="27.75" customHeight="1">
      <c r="A1433" s="573"/>
      <c r="B1433" s="150"/>
      <c r="C1433" s="150"/>
      <c r="D1433" s="150"/>
    </row>
    <row r="1434" spans="1:4" s="13" customFormat="1" ht="12.75">
      <c r="A1434" s="266"/>
      <c r="B1434" s="79"/>
      <c r="C1434" s="117"/>
      <c r="D1434" s="79"/>
    </row>
    <row r="1435" spans="1:4" s="13" customFormat="1" ht="12.75">
      <c r="A1435" s="67"/>
      <c r="B1435" s="79"/>
      <c r="C1435" s="117"/>
      <c r="D1435" s="79"/>
    </row>
    <row r="1436" spans="1:4" s="13" customFormat="1" ht="12.75">
      <c r="A1436" s="263"/>
      <c r="B1436" s="79"/>
      <c r="C1436" s="117"/>
      <c r="D1436" s="79"/>
    </row>
    <row r="1437" spans="1:4" s="13" customFormat="1" ht="12.75">
      <c r="A1437" s="263"/>
      <c r="B1437" s="79"/>
      <c r="C1437" s="117"/>
      <c r="D1437" s="79"/>
    </row>
    <row r="1438" spans="1:4" s="13" customFormat="1" ht="12.75">
      <c r="A1438" s="67"/>
      <c r="B1438" s="197"/>
      <c r="C1438" s="197"/>
      <c r="D1438" s="197"/>
    </row>
    <row r="1439" spans="2:4" s="13" customFormat="1" ht="12.75">
      <c r="B1439" s="79"/>
      <c r="C1439" s="79"/>
      <c r="D1439" s="79"/>
    </row>
    <row r="1440" spans="1:4" s="13" customFormat="1" ht="12.75">
      <c r="A1440" s="195"/>
      <c r="B1440" s="150"/>
      <c r="C1440" s="150"/>
      <c r="D1440" s="150"/>
    </row>
    <row r="1441" spans="1:5" s="13" customFormat="1" ht="12.75">
      <c r="A1441" s="2097"/>
      <c r="B1441" s="2097"/>
      <c r="C1441" s="2097"/>
      <c r="D1441" s="2097"/>
      <c r="E1441" s="2097"/>
    </row>
    <row r="1442" spans="1:5" s="13" customFormat="1" ht="14.25">
      <c r="A1442" s="2109"/>
      <c r="B1442" s="2109"/>
      <c r="C1442" s="2109"/>
      <c r="D1442" s="2109"/>
      <c r="E1442" s="2109"/>
    </row>
    <row r="1443" spans="1:5" s="13" customFormat="1" ht="15.75">
      <c r="A1443" s="2104"/>
      <c r="B1443" s="2104"/>
      <c r="C1443" s="2104"/>
      <c r="D1443" s="2104"/>
      <c r="E1443" s="2104"/>
    </row>
    <row r="1444" spans="1:5" s="13" customFormat="1" ht="15.75">
      <c r="A1444" s="2103"/>
      <c r="B1444" s="2103"/>
      <c r="C1444" s="2103"/>
      <c r="D1444" s="2103"/>
      <c r="E1444" s="2103"/>
    </row>
    <row r="1445" spans="1:9" s="13" customFormat="1" ht="12.75">
      <c r="A1445" s="195"/>
      <c r="B1445" s="150"/>
      <c r="D1445" s="150"/>
      <c r="E1445" s="295"/>
      <c r="F1445"/>
      <c r="G1445"/>
      <c r="H1445"/>
      <c r="I1445"/>
    </row>
    <row r="1446" spans="1:9" s="13" customFormat="1" ht="12.75">
      <c r="A1446" s="2102"/>
      <c r="B1446" s="2098"/>
      <c r="C1446" s="2116"/>
      <c r="D1446" s="2116"/>
      <c r="E1446" s="2116"/>
      <c r="F1446"/>
      <c r="G1446"/>
      <c r="H1446"/>
      <c r="I1446"/>
    </row>
    <row r="1447" spans="1:9" s="13" customFormat="1" ht="12.75">
      <c r="A1447" s="2117"/>
      <c r="B1447" s="291"/>
      <c r="C1447" s="291"/>
      <c r="D1447" s="294"/>
      <c r="E1447" s="294"/>
      <c r="F1447"/>
      <c r="G1447"/>
      <c r="H1447"/>
      <c r="I1447"/>
    </row>
    <row r="1448" spans="1:9" s="13" customFormat="1" ht="12.75">
      <c r="A1448" s="67"/>
      <c r="B1448" s="79"/>
      <c r="C1448" s="293"/>
      <c r="D1448" s="293"/>
      <c r="E1448" s="291"/>
      <c r="F1448"/>
      <c r="G1448"/>
      <c r="H1448"/>
      <c r="I1448"/>
    </row>
    <row r="1449" spans="1:9" s="13" customFormat="1" ht="12.75">
      <c r="A1449" s="263"/>
      <c r="B1449" s="79"/>
      <c r="C1449" s="79"/>
      <c r="D1449" s="79"/>
      <c r="E1449" s="79"/>
      <c r="F1449"/>
      <c r="G1449"/>
      <c r="H1449"/>
      <c r="I1449"/>
    </row>
    <row r="1450" spans="2:9" s="13" customFormat="1" ht="12.75">
      <c r="B1450" s="79"/>
      <c r="C1450" s="79"/>
      <c r="D1450" s="79"/>
      <c r="E1450" s="79"/>
      <c r="F1450"/>
      <c r="G1450"/>
      <c r="H1450"/>
      <c r="I1450"/>
    </row>
    <row r="1451" spans="2:9" s="13" customFormat="1" ht="12.75">
      <c r="B1451" s="79"/>
      <c r="C1451" s="79"/>
      <c r="D1451" s="79"/>
      <c r="E1451" s="79"/>
      <c r="F1451"/>
      <c r="G1451"/>
      <c r="H1451"/>
      <c r="I1451"/>
    </row>
    <row r="1452" spans="2:9" s="13" customFormat="1" ht="12.75">
      <c r="B1452" s="79"/>
      <c r="C1452" s="79"/>
      <c r="D1452" s="79"/>
      <c r="E1452" s="79"/>
      <c r="F1452"/>
      <c r="G1452"/>
      <c r="H1452"/>
      <c r="I1452"/>
    </row>
    <row r="1453" spans="2:9" s="13" customFormat="1" ht="12.75">
      <c r="B1453" s="79"/>
      <c r="C1453" s="79"/>
      <c r="D1453" s="79"/>
      <c r="E1453" s="79"/>
      <c r="F1453"/>
      <c r="G1453"/>
      <c r="H1453"/>
      <c r="I1453"/>
    </row>
    <row r="1454" spans="2:9" s="13" customFormat="1" ht="12.75">
      <c r="B1454" s="79"/>
      <c r="C1454" s="79"/>
      <c r="D1454" s="79"/>
      <c r="E1454" s="79"/>
      <c r="F1454"/>
      <c r="G1454"/>
      <c r="H1454"/>
      <c r="I1454"/>
    </row>
    <row r="1455" spans="1:9" s="13" customFormat="1" ht="12.75">
      <c r="A1455" s="73"/>
      <c r="B1455" s="79"/>
      <c r="C1455" s="79"/>
      <c r="D1455" s="79"/>
      <c r="E1455" s="79"/>
      <c r="F1455"/>
      <c r="G1455"/>
      <c r="H1455"/>
      <c r="I1455"/>
    </row>
    <row r="1456" spans="1:9" s="13" customFormat="1" ht="12.75">
      <c r="A1456" s="68"/>
      <c r="B1456" s="197"/>
      <c r="C1456" s="197"/>
      <c r="D1456" s="197"/>
      <c r="E1456" s="197"/>
      <c r="F1456"/>
      <c r="G1456"/>
      <c r="H1456"/>
      <c r="I1456"/>
    </row>
    <row r="1457" spans="1:9" s="13" customFormat="1" ht="12.75">
      <c r="A1457" s="68"/>
      <c r="B1457" s="79"/>
      <c r="C1457" s="79"/>
      <c r="D1457" s="79"/>
      <c r="E1457" s="79"/>
      <c r="F1457"/>
      <c r="G1457"/>
      <c r="H1457"/>
      <c r="I1457"/>
    </row>
    <row r="1458" spans="1:9" s="13" customFormat="1" ht="12.75">
      <c r="A1458" s="67"/>
      <c r="B1458" s="79"/>
      <c r="C1458" s="79"/>
      <c r="D1458" s="79"/>
      <c r="E1458" s="79"/>
      <c r="F1458"/>
      <c r="G1458"/>
      <c r="H1458"/>
      <c r="I1458"/>
    </row>
    <row r="1459" spans="2:9" s="13" customFormat="1" ht="12.75">
      <c r="B1459" s="79"/>
      <c r="C1459" s="79"/>
      <c r="D1459" s="79"/>
      <c r="E1459" s="79"/>
      <c r="F1459"/>
      <c r="G1459"/>
      <c r="H1459"/>
      <c r="I1459"/>
    </row>
    <row r="1460" spans="2:9" s="13" customFormat="1" ht="12.75">
      <c r="B1460" s="79"/>
      <c r="C1460" s="79"/>
      <c r="D1460" s="79"/>
      <c r="E1460" s="79"/>
      <c r="F1460"/>
      <c r="G1460"/>
      <c r="H1460"/>
      <c r="I1460"/>
    </row>
    <row r="1461" spans="2:9" s="13" customFormat="1" ht="12.75">
      <c r="B1461" s="79"/>
      <c r="C1461" s="79"/>
      <c r="D1461" s="79"/>
      <c r="E1461" s="79"/>
      <c r="F1461"/>
      <c r="G1461"/>
      <c r="H1461"/>
      <c r="I1461"/>
    </row>
    <row r="1462" spans="1:9" s="13" customFormat="1" ht="12.75">
      <c r="A1462" s="73"/>
      <c r="B1462" s="79"/>
      <c r="C1462" s="79"/>
      <c r="D1462" s="79"/>
      <c r="E1462" s="79"/>
      <c r="F1462"/>
      <c r="G1462"/>
      <c r="H1462"/>
      <c r="I1462"/>
    </row>
    <row r="1463" spans="1:9" s="13" customFormat="1" ht="12.75">
      <c r="A1463" s="67"/>
      <c r="B1463" s="197"/>
      <c r="C1463" s="197"/>
      <c r="D1463" s="197"/>
      <c r="E1463" s="197"/>
      <c r="F1463"/>
      <c r="G1463"/>
      <c r="H1463"/>
      <c r="I1463"/>
    </row>
    <row r="1464" spans="1:9" s="13" customFormat="1" ht="12.75">
      <c r="A1464" s="67"/>
      <c r="B1464" s="79"/>
      <c r="C1464" s="79"/>
      <c r="D1464" s="79"/>
      <c r="E1464" s="79"/>
      <c r="F1464"/>
      <c r="G1464"/>
      <c r="H1464"/>
      <c r="I1464"/>
    </row>
    <row r="1465" spans="1:9" s="13" customFormat="1" ht="12.75">
      <c r="A1465" s="67"/>
      <c r="B1465" s="79"/>
      <c r="C1465" s="79"/>
      <c r="D1465" s="79"/>
      <c r="E1465" s="79"/>
      <c r="F1465"/>
      <c r="G1465"/>
      <c r="H1465"/>
      <c r="I1465"/>
    </row>
    <row r="1466" spans="1:9" s="13" customFormat="1" ht="12.75">
      <c r="A1466" s="264"/>
      <c r="B1466" s="79"/>
      <c r="C1466" s="79"/>
      <c r="D1466" s="79"/>
      <c r="E1466" s="79"/>
      <c r="F1466"/>
      <c r="G1466"/>
      <c r="H1466"/>
      <c r="I1466"/>
    </row>
    <row r="1467" spans="1:9" s="13" customFormat="1" ht="12.75">
      <c r="A1467" s="265"/>
      <c r="B1467" s="79"/>
      <c r="C1467" s="79"/>
      <c r="D1467" s="79"/>
      <c r="E1467" s="79"/>
      <c r="F1467"/>
      <c r="G1467"/>
      <c r="H1467"/>
      <c r="I1467"/>
    </row>
    <row r="1468" spans="1:9" s="13" customFormat="1" ht="12.75">
      <c r="A1468" s="68"/>
      <c r="B1468" s="197"/>
      <c r="C1468" s="197"/>
      <c r="D1468" s="197"/>
      <c r="E1468" s="197"/>
      <c r="F1468"/>
      <c r="G1468"/>
      <c r="H1468"/>
      <c r="I1468"/>
    </row>
    <row r="1469" spans="1:9" s="13" customFormat="1" ht="12.75">
      <c r="A1469" s="68"/>
      <c r="B1469" s="79"/>
      <c r="C1469" s="79"/>
      <c r="D1469" s="79"/>
      <c r="E1469" s="79"/>
      <c r="F1469"/>
      <c r="G1469"/>
      <c r="H1469"/>
      <c r="I1469"/>
    </row>
    <row r="1470" spans="1:9" s="13" customFormat="1" ht="12.75">
      <c r="A1470" s="214"/>
      <c r="B1470" s="79"/>
      <c r="C1470" s="79"/>
      <c r="D1470" s="79"/>
      <c r="E1470" s="79"/>
      <c r="F1470"/>
      <c r="G1470"/>
      <c r="H1470"/>
      <c r="I1470"/>
    </row>
    <row r="1471" spans="1:9" s="13" customFormat="1" ht="12.75">
      <c r="A1471" s="264"/>
      <c r="B1471" s="79"/>
      <c r="C1471" s="79"/>
      <c r="D1471" s="79"/>
      <c r="E1471" s="79"/>
      <c r="F1471"/>
      <c r="G1471"/>
      <c r="H1471"/>
      <c r="I1471"/>
    </row>
    <row r="1472" spans="1:9" s="13" customFormat="1" ht="12.75">
      <c r="A1472" s="265"/>
      <c r="B1472" s="79"/>
      <c r="C1472" s="79"/>
      <c r="D1472" s="79"/>
      <c r="E1472" s="79"/>
      <c r="F1472"/>
      <c r="G1472"/>
      <c r="H1472"/>
      <c r="I1472"/>
    </row>
    <row r="1473" spans="1:9" s="13" customFormat="1" ht="12.75">
      <c r="A1473" s="68"/>
      <c r="B1473" s="197"/>
      <c r="C1473" s="197"/>
      <c r="D1473" s="197"/>
      <c r="E1473" s="197"/>
      <c r="F1473"/>
      <c r="G1473"/>
      <c r="H1473"/>
      <c r="I1473"/>
    </row>
    <row r="1474" spans="1:9" s="13" customFormat="1" ht="12.75">
      <c r="A1474" s="68"/>
      <c r="B1474" s="197"/>
      <c r="C1474" s="197"/>
      <c r="D1474" s="197"/>
      <c r="E1474" s="197"/>
      <c r="F1474"/>
      <c r="G1474"/>
      <c r="H1474"/>
      <c r="I1474"/>
    </row>
    <row r="1475" spans="1:9" s="13" customFormat="1" ht="12.75">
      <c r="A1475" s="67"/>
      <c r="B1475" s="79"/>
      <c r="C1475" s="79"/>
      <c r="D1475" s="79"/>
      <c r="E1475" s="79"/>
      <c r="F1475"/>
      <c r="G1475"/>
      <c r="H1475"/>
      <c r="I1475"/>
    </row>
    <row r="1476" spans="1:9" s="13" customFormat="1" ht="12.75">
      <c r="A1476" s="263"/>
      <c r="B1476" s="79"/>
      <c r="C1476" s="79"/>
      <c r="D1476" s="79"/>
      <c r="E1476" s="79"/>
      <c r="F1476"/>
      <c r="G1476"/>
      <c r="H1476"/>
      <c r="I1476"/>
    </row>
    <row r="1477" spans="2:9" s="13" customFormat="1" ht="12.75">
      <c r="B1477" s="79"/>
      <c r="C1477" s="79"/>
      <c r="D1477" s="79"/>
      <c r="E1477" s="79"/>
      <c r="F1477"/>
      <c r="G1477"/>
      <c r="H1477"/>
      <c r="I1477"/>
    </row>
    <row r="1478" spans="1:9" s="13" customFormat="1" ht="12.75">
      <c r="A1478" s="67"/>
      <c r="B1478" s="197"/>
      <c r="C1478" s="197"/>
      <c r="D1478" s="197"/>
      <c r="E1478" s="197"/>
      <c r="F1478"/>
      <c r="G1478"/>
      <c r="H1478"/>
      <c r="I1478"/>
    </row>
    <row r="1479" spans="1:9" s="13" customFormat="1" ht="12.75">
      <c r="A1479" s="67"/>
      <c r="B1479" s="197"/>
      <c r="C1479" s="197"/>
      <c r="D1479" s="197"/>
      <c r="E1479" s="197"/>
      <c r="F1479"/>
      <c r="G1479"/>
      <c r="H1479"/>
      <c r="I1479"/>
    </row>
    <row r="1480" spans="1:9" s="13" customFormat="1" ht="12.75">
      <c r="A1480" s="67"/>
      <c r="B1480" s="79"/>
      <c r="C1480" s="79"/>
      <c r="D1480" s="79"/>
      <c r="E1480" s="79"/>
      <c r="F1480"/>
      <c r="G1480"/>
      <c r="H1480"/>
      <c r="I1480"/>
    </row>
    <row r="1481" spans="1:9" s="13" customFormat="1" ht="12.75">
      <c r="A1481" s="263"/>
      <c r="B1481" s="79"/>
      <c r="C1481" s="79"/>
      <c r="D1481" s="79"/>
      <c r="E1481" s="79"/>
      <c r="F1481"/>
      <c r="G1481"/>
      <c r="H1481"/>
      <c r="I1481"/>
    </row>
    <row r="1482" spans="1:9" s="13" customFormat="1" ht="12.75">
      <c r="A1482" s="263"/>
      <c r="B1482" s="79"/>
      <c r="C1482" s="79"/>
      <c r="D1482" s="79"/>
      <c r="E1482" s="79"/>
      <c r="F1482"/>
      <c r="G1482"/>
      <c r="H1482"/>
      <c r="I1482"/>
    </row>
    <row r="1483" spans="1:9" s="13" customFormat="1" ht="12.75">
      <c r="A1483" s="67"/>
      <c r="B1483" s="197"/>
      <c r="C1483" s="197"/>
      <c r="D1483" s="197"/>
      <c r="E1483" s="197"/>
      <c r="F1483"/>
      <c r="G1483"/>
      <c r="H1483"/>
      <c r="I1483"/>
    </row>
    <row r="1484" spans="1:9" s="13" customFormat="1" ht="12.75">
      <c r="A1484" s="67"/>
      <c r="B1484" s="79"/>
      <c r="C1484" s="79"/>
      <c r="D1484" s="79"/>
      <c r="E1484" s="79"/>
      <c r="F1484"/>
      <c r="G1484"/>
      <c r="H1484"/>
      <c r="I1484"/>
    </row>
    <row r="1485" spans="1:9" s="13" customFormat="1" ht="27.75" customHeight="1">
      <c r="A1485" s="573"/>
      <c r="B1485" s="197"/>
      <c r="C1485" s="150"/>
      <c r="D1485" s="150"/>
      <c r="E1485" s="150"/>
      <c r="F1485"/>
      <c r="G1485"/>
      <c r="H1485"/>
      <c r="I1485"/>
    </row>
    <row r="1486" spans="1:9" s="13" customFormat="1" ht="12.75">
      <c r="A1486" s="266"/>
      <c r="B1486" s="79"/>
      <c r="C1486" s="117"/>
      <c r="D1486" s="79"/>
      <c r="E1486" s="79"/>
      <c r="F1486"/>
      <c r="G1486"/>
      <c r="H1486"/>
      <c r="I1486"/>
    </row>
    <row r="1487" spans="1:9" s="13" customFormat="1" ht="12.75">
      <c r="A1487" s="67"/>
      <c r="B1487" s="79"/>
      <c r="C1487" s="117"/>
      <c r="D1487" s="79"/>
      <c r="E1487" s="79"/>
      <c r="F1487"/>
      <c r="G1487"/>
      <c r="H1487"/>
      <c r="I1487"/>
    </row>
    <row r="1488" spans="1:9" s="13" customFormat="1" ht="12.75">
      <c r="A1488" s="263"/>
      <c r="B1488" s="79"/>
      <c r="C1488" s="117"/>
      <c r="D1488" s="79"/>
      <c r="E1488" s="79"/>
      <c r="F1488"/>
      <c r="G1488"/>
      <c r="H1488"/>
      <c r="I1488"/>
    </row>
    <row r="1489" spans="1:9" s="13" customFormat="1" ht="12.75">
      <c r="A1489" s="263"/>
      <c r="B1489" s="79"/>
      <c r="C1489" s="117"/>
      <c r="D1489" s="79"/>
      <c r="E1489" s="79"/>
      <c r="F1489"/>
      <c r="G1489"/>
      <c r="H1489"/>
      <c r="I1489"/>
    </row>
    <row r="1490" spans="1:9" s="13" customFormat="1" ht="12.75">
      <c r="A1490" s="67"/>
      <c r="B1490" s="197"/>
      <c r="C1490" s="197"/>
      <c r="D1490" s="197"/>
      <c r="E1490" s="197"/>
      <c r="F1490"/>
      <c r="G1490"/>
      <c r="H1490"/>
      <c r="I1490"/>
    </row>
    <row r="1491" spans="2:9" s="13" customFormat="1" ht="12.75">
      <c r="B1491" s="79"/>
      <c r="C1491" s="79"/>
      <c r="D1491" s="79"/>
      <c r="E1491" s="79"/>
      <c r="F1491"/>
      <c r="G1491"/>
      <c r="H1491"/>
      <c r="I1491"/>
    </row>
    <row r="1492" spans="1:9" s="13" customFormat="1" ht="12.75">
      <c r="A1492" s="195"/>
      <c r="B1492" s="150"/>
      <c r="C1492" s="150"/>
      <c r="D1492" s="150"/>
      <c r="E1492" s="150"/>
      <c r="F1492"/>
      <c r="G1492"/>
      <c r="H1492"/>
      <c r="I1492"/>
    </row>
  </sheetData>
  <sheetProtection/>
  <mergeCells count="208">
    <mergeCell ref="F849:I849"/>
    <mergeCell ref="A795:A796"/>
    <mergeCell ref="B795:E795"/>
    <mergeCell ref="F795:I795"/>
    <mergeCell ref="A849:A850"/>
    <mergeCell ref="B849:E849"/>
    <mergeCell ref="G844:H844"/>
    <mergeCell ref="A845:I845"/>
    <mergeCell ref="A846:I846"/>
    <mergeCell ref="A847:I847"/>
    <mergeCell ref="G848:H848"/>
    <mergeCell ref="B690:E690"/>
    <mergeCell ref="G790:H790"/>
    <mergeCell ref="A791:I791"/>
    <mergeCell ref="A792:I792"/>
    <mergeCell ref="A742:A743"/>
    <mergeCell ref="B742:E742"/>
    <mergeCell ref="F742:I742"/>
    <mergeCell ref="A793:I793"/>
    <mergeCell ref="G794:H794"/>
    <mergeCell ref="G741:H741"/>
    <mergeCell ref="A740:I740"/>
    <mergeCell ref="G689:H689"/>
    <mergeCell ref="A690:A691"/>
    <mergeCell ref="A738:I738"/>
    <mergeCell ref="A739:I739"/>
    <mergeCell ref="G737:H737"/>
    <mergeCell ref="A636:A637"/>
    <mergeCell ref="A688:I688"/>
    <mergeCell ref="F690:I690"/>
    <mergeCell ref="G685:H685"/>
    <mergeCell ref="A686:I686"/>
    <mergeCell ref="A687:I687"/>
    <mergeCell ref="A532:A533"/>
    <mergeCell ref="B372:E372"/>
    <mergeCell ref="G631:H631"/>
    <mergeCell ref="F636:I636"/>
    <mergeCell ref="B532:E532"/>
    <mergeCell ref="A421:I421"/>
    <mergeCell ref="A581:I581"/>
    <mergeCell ref="F532:I532"/>
    <mergeCell ref="G579:H579"/>
    <mergeCell ref="A580:I580"/>
    <mergeCell ref="A634:I634"/>
    <mergeCell ref="G583:H583"/>
    <mergeCell ref="A584:A585"/>
    <mergeCell ref="B584:E584"/>
    <mergeCell ref="F584:I584"/>
    <mergeCell ref="A582:I582"/>
    <mergeCell ref="A633:I633"/>
    <mergeCell ref="A632:I632"/>
    <mergeCell ref="A107:I107"/>
    <mergeCell ref="F110:I110"/>
    <mergeCell ref="A110:A111"/>
    <mergeCell ref="A109:E109"/>
    <mergeCell ref="G109:H109"/>
    <mergeCell ref="A108:I108"/>
    <mergeCell ref="A1340:E1340"/>
    <mergeCell ref="A1342:A1343"/>
    <mergeCell ref="B110:E110"/>
    <mergeCell ref="A160:I160"/>
    <mergeCell ref="A213:I213"/>
    <mergeCell ref="G214:H214"/>
    <mergeCell ref="A162:A163"/>
    <mergeCell ref="G161:H161"/>
    <mergeCell ref="F319:I319"/>
    <mergeCell ref="A215:A216"/>
    <mergeCell ref="A1394:A1395"/>
    <mergeCell ref="B1394:E1394"/>
    <mergeCell ref="A1391:E1391"/>
    <mergeCell ref="A1392:E1392"/>
    <mergeCell ref="A1389:E1389"/>
    <mergeCell ref="B1342:E1342"/>
    <mergeCell ref="G950:H950"/>
    <mergeCell ref="A1030:A1031"/>
    <mergeCell ref="G934:H935"/>
    <mergeCell ref="A975:E975"/>
    <mergeCell ref="G973:H973"/>
    <mergeCell ref="A1390:E1390"/>
    <mergeCell ref="A1288:E1288"/>
    <mergeCell ref="A1235:E1235"/>
    <mergeCell ref="A1338:E1338"/>
    <mergeCell ref="A1339:E1339"/>
    <mergeCell ref="A1337:E1337"/>
    <mergeCell ref="A1234:E1234"/>
    <mergeCell ref="B1186:E1186"/>
    <mergeCell ref="B636:E636"/>
    <mergeCell ref="G635:H635"/>
    <mergeCell ref="A1286:E1286"/>
    <mergeCell ref="A1236:E1236"/>
    <mergeCell ref="A1285:E1285"/>
    <mergeCell ref="A1238:A1239"/>
    <mergeCell ref="A1184:E1184"/>
    <mergeCell ref="B1446:E1446"/>
    <mergeCell ref="A1441:E1441"/>
    <mergeCell ref="A1442:E1442"/>
    <mergeCell ref="A1443:E1443"/>
    <mergeCell ref="A1444:E1444"/>
    <mergeCell ref="A1446:A1447"/>
    <mergeCell ref="A1186:A1187"/>
    <mergeCell ref="A1290:A1291"/>
    <mergeCell ref="B1290:E1290"/>
    <mergeCell ref="A1287:E1287"/>
    <mergeCell ref="B1238:E1238"/>
    <mergeCell ref="A1079:E1079"/>
    <mergeCell ref="A1233:E1233"/>
    <mergeCell ref="A1183:E1183"/>
    <mergeCell ref="A1130:E1130"/>
    <mergeCell ref="A1182:E1182"/>
    <mergeCell ref="A973:E973"/>
    <mergeCell ref="A978:A979"/>
    <mergeCell ref="B978:E978"/>
    <mergeCell ref="A976:E976"/>
    <mergeCell ref="A974:E974"/>
    <mergeCell ref="B1030:E1030"/>
    <mergeCell ref="A1027:E1027"/>
    <mergeCell ref="A1025:E1025"/>
    <mergeCell ref="A1026:E1026"/>
    <mergeCell ref="A529:I529"/>
    <mergeCell ref="G527:H527"/>
    <mergeCell ref="A528:I528"/>
    <mergeCell ref="B425:E425"/>
    <mergeCell ref="B479:E479"/>
    <mergeCell ref="G478:H478"/>
    <mergeCell ref="A479:A480"/>
    <mergeCell ref="A425:A426"/>
    <mergeCell ref="G367:H367"/>
    <mergeCell ref="G420:H420"/>
    <mergeCell ref="A369:I369"/>
    <mergeCell ref="A372:A373"/>
    <mergeCell ref="F372:I372"/>
    <mergeCell ref="A368:I368"/>
    <mergeCell ref="B162:E162"/>
    <mergeCell ref="G314:H314"/>
    <mergeCell ref="B215:E215"/>
    <mergeCell ref="A423:I423"/>
    <mergeCell ref="A212:I212"/>
    <mergeCell ref="B319:E319"/>
    <mergeCell ref="G262:H262"/>
    <mergeCell ref="A263:I263"/>
    <mergeCell ref="A267:A268"/>
    <mergeCell ref="B267:E267"/>
    <mergeCell ref="G157:H157"/>
    <mergeCell ref="A159:I159"/>
    <mergeCell ref="A211:I211"/>
    <mergeCell ref="A56:E56"/>
    <mergeCell ref="B57:E57"/>
    <mergeCell ref="G105:H105"/>
    <mergeCell ref="A106:I106"/>
    <mergeCell ref="A57:A58"/>
    <mergeCell ref="A158:I158"/>
    <mergeCell ref="F162:I162"/>
    <mergeCell ref="A1:E1"/>
    <mergeCell ref="A3:I3"/>
    <mergeCell ref="A5:A6"/>
    <mergeCell ref="B5:E5"/>
    <mergeCell ref="A2:I2"/>
    <mergeCell ref="F5:I5"/>
    <mergeCell ref="G52:H52"/>
    <mergeCell ref="A53:I53"/>
    <mergeCell ref="F267:I267"/>
    <mergeCell ref="G1:H1"/>
    <mergeCell ref="G56:H56"/>
    <mergeCell ref="F57:I57"/>
    <mergeCell ref="G210:H210"/>
    <mergeCell ref="G266:H266"/>
    <mergeCell ref="A54:I54"/>
    <mergeCell ref="A55:I55"/>
    <mergeCell ref="F215:I215"/>
    <mergeCell ref="A316:I316"/>
    <mergeCell ref="A317:I317"/>
    <mergeCell ref="A475:I475"/>
    <mergeCell ref="A476:I476"/>
    <mergeCell ref="A477:I477"/>
    <mergeCell ref="A370:I370"/>
    <mergeCell ref="G371:H371"/>
    <mergeCell ref="A422:I422"/>
    <mergeCell ref="G424:H424"/>
    <mergeCell ref="G897:H897"/>
    <mergeCell ref="A898:I898"/>
    <mergeCell ref="A315:I315"/>
    <mergeCell ref="A319:A320"/>
    <mergeCell ref="G318:H318"/>
    <mergeCell ref="F479:I479"/>
    <mergeCell ref="G474:H474"/>
    <mergeCell ref="F425:I425"/>
    <mergeCell ref="A530:I530"/>
    <mergeCell ref="G531:H531"/>
    <mergeCell ref="A1132:E1132"/>
    <mergeCell ref="A1077:E1077"/>
    <mergeCell ref="G980:H980"/>
    <mergeCell ref="A264:I264"/>
    <mergeCell ref="A265:I265"/>
    <mergeCell ref="A1080:E1080"/>
    <mergeCell ref="B1082:E1082"/>
    <mergeCell ref="A1129:E1129"/>
    <mergeCell ref="A1082:A1083"/>
    <mergeCell ref="A1078:E1078"/>
    <mergeCell ref="A899:I899"/>
    <mergeCell ref="A900:I900"/>
    <mergeCell ref="A1181:E1181"/>
    <mergeCell ref="B1134:E1134"/>
    <mergeCell ref="G901:H901"/>
    <mergeCell ref="A902:A903"/>
    <mergeCell ref="B902:E902"/>
    <mergeCell ref="A1134:A1135"/>
    <mergeCell ref="A1028:E1028"/>
    <mergeCell ref="A1131:E11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104"/>
  <sheetViews>
    <sheetView zoomScalePageLayoutView="0" workbookViewId="0" topLeftCell="A1">
      <selection activeCell="A92" sqref="A1:E92"/>
    </sheetView>
  </sheetViews>
  <sheetFormatPr defaultColWidth="9.140625" defaultRowHeight="12.75"/>
  <cols>
    <col min="1" max="1" width="37.8515625" style="0" customWidth="1"/>
    <col min="2" max="2" width="13.00390625" style="0" customWidth="1"/>
    <col min="3" max="3" width="12.8515625" style="0" customWidth="1"/>
    <col min="4" max="4" width="14.140625" style="0" customWidth="1"/>
    <col min="5" max="5" width="9.8515625" style="0" customWidth="1"/>
  </cols>
  <sheetData>
    <row r="1" spans="1:5" ht="12.75">
      <c r="A1" s="2126" t="s">
        <v>265</v>
      </c>
      <c r="B1" s="2126"/>
      <c r="C1" s="2126"/>
      <c r="D1" s="2126"/>
      <c r="E1" s="170"/>
    </row>
    <row r="2" spans="1:5" ht="12.75">
      <c r="A2" s="236"/>
      <c r="B2" s="236"/>
      <c r="C2" s="236"/>
      <c r="D2" s="236"/>
      <c r="E2" s="170"/>
    </row>
    <row r="3" spans="1:5" ht="15.75">
      <c r="A3" s="2064" t="s">
        <v>374</v>
      </c>
      <c r="B3" s="2065"/>
      <c r="C3" s="2065"/>
      <c r="D3" s="2065"/>
      <c r="E3" s="2065"/>
    </row>
    <row r="4" spans="1:5" ht="15.75">
      <c r="A4" s="761"/>
      <c r="B4" s="761"/>
      <c r="C4" s="761"/>
      <c r="D4" s="761"/>
      <c r="E4" s="170"/>
    </row>
    <row r="5" spans="1:5" ht="13.5" thickBot="1">
      <c r="A5" s="2120" t="s">
        <v>313</v>
      </c>
      <c r="B5" s="2110"/>
      <c r="C5" s="2110"/>
      <c r="D5" s="2110"/>
      <c r="E5" s="170"/>
    </row>
    <row r="6" spans="1:5" ht="30" customHeight="1" thickBot="1">
      <c r="A6" s="1055" t="s">
        <v>375</v>
      </c>
      <c r="B6" s="818" t="s">
        <v>228</v>
      </c>
      <c r="C6" s="792" t="s">
        <v>229</v>
      </c>
      <c r="D6" s="802" t="s">
        <v>233</v>
      </c>
      <c r="E6" s="407" t="s">
        <v>251</v>
      </c>
    </row>
    <row r="7" spans="1:5" ht="18" customHeight="1" thickBot="1">
      <c r="A7" s="1072" t="s">
        <v>263</v>
      </c>
      <c r="B7" s="815"/>
      <c r="C7" s="798"/>
      <c r="D7" s="836"/>
      <c r="E7" s="826"/>
    </row>
    <row r="8" spans="1:64" s="223" customFormat="1" ht="13.5" thickBot="1">
      <c r="A8" s="751" t="s">
        <v>378</v>
      </c>
      <c r="B8" s="1073">
        <f>SUM(B9:B11)</f>
        <v>0</v>
      </c>
      <c r="C8" s="1073">
        <f>SUM(C9:C11)</f>
        <v>0</v>
      </c>
      <c r="D8" s="1073">
        <f>SUM(D9:D11)</f>
        <v>0</v>
      </c>
      <c r="E8" s="1074">
        <v>0</v>
      </c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</row>
    <row r="9" spans="1:64" ht="12.75">
      <c r="A9" s="787" t="s">
        <v>379</v>
      </c>
      <c r="B9" s="1075">
        <v>0</v>
      </c>
      <c r="C9" s="787"/>
      <c r="D9" s="583"/>
      <c r="E9" s="1076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1:64" ht="12.75">
      <c r="A10" s="676"/>
      <c r="B10" s="1077"/>
      <c r="C10" s="803"/>
      <c r="D10" s="803"/>
      <c r="E10" s="1078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ht="13.5" thickBot="1">
      <c r="A11" s="676"/>
      <c r="B11" s="1077"/>
      <c r="C11" s="787"/>
      <c r="D11" s="700"/>
      <c r="E11" s="107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64" s="223" customFormat="1" ht="13.5" thickBot="1">
      <c r="A12" s="751" t="s">
        <v>380</v>
      </c>
      <c r="B12" s="1073">
        <f>SUM(B13:B14)</f>
        <v>0</v>
      </c>
      <c r="C12" s="1073">
        <f>SUM(C13:C14)</f>
        <v>0</v>
      </c>
      <c r="D12" s="1073">
        <f>SUM(D13:D14)</f>
        <v>0</v>
      </c>
      <c r="E12" s="1074">
        <v>0</v>
      </c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</row>
    <row r="13" spans="1:64" ht="12.75">
      <c r="A13" s="787" t="s">
        <v>322</v>
      </c>
      <c r="B13" s="1075"/>
      <c r="C13" s="787"/>
      <c r="D13" s="583"/>
      <c r="E13" s="1076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5" ht="13.5" thickBot="1">
      <c r="A14" s="676"/>
      <c r="B14" s="1077"/>
      <c r="C14" s="676"/>
      <c r="D14" s="700"/>
      <c r="E14" s="1078"/>
    </row>
    <row r="15" spans="1:5" s="116" customFormat="1" ht="13.5" thickBot="1">
      <c r="A15" s="179" t="s">
        <v>381</v>
      </c>
      <c r="B15" s="1073">
        <f>B8+B12</f>
        <v>0</v>
      </c>
      <c r="C15" s="807">
        <f>C8+C12</f>
        <v>0</v>
      </c>
      <c r="D15" s="894">
        <f>D8+D12</f>
        <v>0</v>
      </c>
      <c r="E15" s="1074">
        <v>0</v>
      </c>
    </row>
    <row r="16" spans="1:5" s="116" customFormat="1" ht="13.5" thickBot="1">
      <c r="A16" s="1080"/>
      <c r="B16" s="808"/>
      <c r="C16" s="809"/>
      <c r="D16" s="808"/>
      <c r="E16" s="1079"/>
    </row>
    <row r="17" spans="1:5" ht="16.5" customHeight="1" thickBot="1">
      <c r="A17" s="1081" t="s">
        <v>264</v>
      </c>
      <c r="B17" s="796"/>
      <c r="C17" s="791"/>
      <c r="D17" s="1082"/>
      <c r="E17" s="1079"/>
    </row>
    <row r="18" spans="1:5" ht="13.5" thickBot="1">
      <c r="A18" s="751" t="s">
        <v>378</v>
      </c>
      <c r="B18" s="807">
        <f>SUM(B19:B32)</f>
        <v>33203</v>
      </c>
      <c r="C18" s="807">
        <f>SUM(C19:C32)</f>
        <v>109157</v>
      </c>
      <c r="D18" s="807">
        <f>SUM(D19:D32)</f>
        <v>108157</v>
      </c>
      <c r="E18" s="1074">
        <f>D18/C18</f>
        <v>0.990838883443114</v>
      </c>
    </row>
    <row r="19" spans="1:5" ht="12.75">
      <c r="A19" s="787" t="s">
        <v>322</v>
      </c>
      <c r="B19" s="804"/>
      <c r="C19" s="582"/>
      <c r="D19" s="583"/>
      <c r="E19" s="1076"/>
    </row>
    <row r="20" spans="1:5" ht="12.75">
      <c r="A20" s="841" t="s">
        <v>250</v>
      </c>
      <c r="B20" s="805">
        <v>32632</v>
      </c>
      <c r="C20" s="125">
        <v>42307</v>
      </c>
      <c r="D20" s="241">
        <v>41307</v>
      </c>
      <c r="E20" s="1078">
        <f>D20/C20</f>
        <v>0.9763632495804477</v>
      </c>
    </row>
    <row r="21" spans="1:5" ht="12.75">
      <c r="A21" s="676" t="s">
        <v>1049</v>
      </c>
      <c r="B21" s="805">
        <v>571</v>
      </c>
      <c r="C21" s="778">
        <v>0</v>
      </c>
      <c r="D21" s="241">
        <v>0</v>
      </c>
      <c r="E21" s="1078">
        <v>0</v>
      </c>
    </row>
    <row r="22" spans="1:5" ht="12.75">
      <c r="A22" s="676" t="s">
        <v>1157</v>
      </c>
      <c r="B22" s="805">
        <v>0</v>
      </c>
      <c r="C22" s="778">
        <v>6437</v>
      </c>
      <c r="D22" s="778">
        <v>6437</v>
      </c>
      <c r="E22" s="1078">
        <f>D22/C22</f>
        <v>1</v>
      </c>
    </row>
    <row r="23" spans="1:5" ht="12.75">
      <c r="A23" s="676" t="s">
        <v>1465</v>
      </c>
      <c r="B23" s="805"/>
      <c r="C23" s="778">
        <v>1725</v>
      </c>
      <c r="D23" s="778">
        <v>1725</v>
      </c>
      <c r="E23" s="1078">
        <f>D23/C23</f>
        <v>1</v>
      </c>
    </row>
    <row r="24" spans="1:5" ht="12.75">
      <c r="A24" s="676" t="s">
        <v>1212</v>
      </c>
      <c r="B24" s="805">
        <v>0</v>
      </c>
      <c r="C24" s="778">
        <v>58688</v>
      </c>
      <c r="D24" s="778">
        <v>58688</v>
      </c>
      <c r="E24" s="1078">
        <f>D24/C24</f>
        <v>1</v>
      </c>
    </row>
    <row r="25" spans="1:5" ht="12.75">
      <c r="A25" s="676"/>
      <c r="B25" s="805"/>
      <c r="C25" s="778"/>
      <c r="D25" s="778"/>
      <c r="E25" s="1078"/>
    </row>
    <row r="26" spans="1:5" ht="12.75">
      <c r="A26" s="676"/>
      <c r="B26" s="805"/>
      <c r="C26" s="778"/>
      <c r="D26" s="241"/>
      <c r="E26" s="1078"/>
    </row>
    <row r="27" spans="1:5" ht="12.75">
      <c r="A27" s="676"/>
      <c r="B27" s="805"/>
      <c r="C27" s="778"/>
      <c r="D27" s="241"/>
      <c r="E27" s="1078"/>
    </row>
    <row r="28" spans="1:5" ht="12.75">
      <c r="A28" s="676"/>
      <c r="B28" s="805"/>
      <c r="C28" s="778"/>
      <c r="D28" s="778"/>
      <c r="E28" s="1078"/>
    </row>
    <row r="29" spans="1:5" ht="12.75">
      <c r="A29" s="676"/>
      <c r="B29" s="805"/>
      <c r="C29" s="778"/>
      <c r="D29" s="241"/>
      <c r="E29" s="1078"/>
    </row>
    <row r="30" spans="1:5" ht="12.75">
      <c r="A30" s="676"/>
      <c r="B30" s="805"/>
      <c r="C30" s="778"/>
      <c r="D30" s="241"/>
      <c r="E30" s="1078"/>
    </row>
    <row r="31" spans="1:5" ht="12.75">
      <c r="A31" s="676"/>
      <c r="B31" s="805"/>
      <c r="C31" s="778"/>
      <c r="D31" s="241"/>
      <c r="E31" s="1078"/>
    </row>
    <row r="32" spans="1:5" ht="13.5" thickBot="1">
      <c r="A32" s="676"/>
      <c r="B32" s="805"/>
      <c r="C32" s="778"/>
      <c r="D32" s="241"/>
      <c r="E32" s="1200"/>
    </row>
    <row r="33" spans="1:5" ht="13.5" thickBot="1">
      <c r="A33" s="751" t="s">
        <v>380</v>
      </c>
      <c r="B33" s="894">
        <f>SUM(B34:B37)</f>
        <v>0</v>
      </c>
      <c r="C33" s="807">
        <f>SUM(C34:C37)</f>
        <v>1545</v>
      </c>
      <c r="D33" s="894">
        <f>SUM(D34:D37)</f>
        <v>1545</v>
      </c>
      <c r="E33" s="1074">
        <f>D33/C33</f>
        <v>1</v>
      </c>
    </row>
    <row r="34" spans="1:5" ht="12.75">
      <c r="A34" s="787" t="s">
        <v>322</v>
      </c>
      <c r="B34" s="1083"/>
      <c r="C34" s="787"/>
      <c r="D34" s="583"/>
      <c r="E34" s="2018"/>
    </row>
    <row r="35" spans="1:5" ht="12.75">
      <c r="A35" s="787" t="s">
        <v>1466</v>
      </c>
      <c r="B35" s="804"/>
      <c r="C35" s="787">
        <v>475</v>
      </c>
      <c r="D35" s="583">
        <v>475</v>
      </c>
      <c r="E35" s="2019">
        <f>D35/C35</f>
        <v>1</v>
      </c>
    </row>
    <row r="36" spans="1:5" ht="12.75">
      <c r="A36" s="676" t="s">
        <v>1467</v>
      </c>
      <c r="B36" s="804"/>
      <c r="C36" s="676">
        <v>1070</v>
      </c>
      <c r="D36" s="700">
        <v>1070</v>
      </c>
      <c r="E36" s="2019">
        <f>D36/C36</f>
        <v>1</v>
      </c>
    </row>
    <row r="37" spans="1:5" ht="13.5" thickBot="1">
      <c r="A37" s="676"/>
      <c r="B37" s="806"/>
      <c r="C37" s="676"/>
      <c r="D37" s="700"/>
      <c r="E37" s="1084"/>
    </row>
    <row r="38" spans="1:5" ht="13.5" thickBot="1">
      <c r="A38" s="179" t="s">
        <v>381</v>
      </c>
      <c r="B38" s="807">
        <f>B18+B33</f>
        <v>33203</v>
      </c>
      <c r="C38" s="894">
        <f>C18+C33</f>
        <v>110702</v>
      </c>
      <c r="D38" s="807">
        <f>D18+D33</f>
        <v>109702</v>
      </c>
      <c r="E38" s="1074">
        <f>D38/C38</f>
        <v>0.9909667395349677</v>
      </c>
    </row>
    <row r="39" spans="1:5" ht="13.5" thickBot="1">
      <c r="A39" s="1085"/>
      <c r="B39" s="1086"/>
      <c r="C39" s="808"/>
      <c r="D39" s="809"/>
      <c r="E39" s="1094"/>
    </row>
    <row r="40" spans="1:5" ht="24" customHeight="1" thickBot="1">
      <c r="A40" s="1081" t="s">
        <v>262</v>
      </c>
      <c r="B40" s="1087"/>
      <c r="C40" s="791"/>
      <c r="D40" s="1082"/>
      <c r="E40" s="1074"/>
    </row>
    <row r="41" spans="1:5" ht="13.5" thickBot="1">
      <c r="A41" s="751" t="s">
        <v>378</v>
      </c>
      <c r="B41" s="894">
        <f>B18+B8</f>
        <v>33203</v>
      </c>
      <c r="C41" s="807">
        <f>C18+C8</f>
        <v>109157</v>
      </c>
      <c r="D41" s="894">
        <f>D18+D8</f>
        <v>108157</v>
      </c>
      <c r="E41" s="1074">
        <f>D41/C41</f>
        <v>0.990838883443114</v>
      </c>
    </row>
    <row r="42" spans="1:5" ht="13.5" thickBot="1">
      <c r="A42" s="751"/>
      <c r="B42" s="894"/>
      <c r="C42" s="807"/>
      <c r="D42" s="894"/>
      <c r="E42" s="1074"/>
    </row>
    <row r="43" spans="1:5" ht="13.5" thickBot="1">
      <c r="A43" s="751" t="s">
        <v>380</v>
      </c>
      <c r="B43" s="807">
        <f>SUM(B33+B12)</f>
        <v>0</v>
      </c>
      <c r="C43" s="807">
        <f>SUM(C33+C12)</f>
        <v>1545</v>
      </c>
      <c r="D43" s="807">
        <f>SUM(D33+D12)</f>
        <v>1545</v>
      </c>
      <c r="E43" s="1074">
        <f>D43/C43</f>
        <v>1</v>
      </c>
    </row>
    <row r="44" spans="1:5" ht="13.5" thickBot="1">
      <c r="A44" s="834"/>
      <c r="B44" s="1086"/>
      <c r="C44" s="788"/>
      <c r="D44" s="783"/>
      <c r="E44" s="1088"/>
    </row>
    <row r="45" spans="1:5" ht="13.5" thickBot="1">
      <c r="A45" s="179" t="s">
        <v>888</v>
      </c>
      <c r="B45" s="807">
        <f>B41+B43</f>
        <v>33203</v>
      </c>
      <c r="C45" s="807">
        <f>C41+C43</f>
        <v>110702</v>
      </c>
      <c r="D45" s="807">
        <f>D41+D43</f>
        <v>109702</v>
      </c>
      <c r="E45" s="1074">
        <f>D45/C45</f>
        <v>0.9909667395349677</v>
      </c>
    </row>
    <row r="46" spans="1:5" ht="12.75">
      <c r="A46" s="753"/>
      <c r="B46" s="1089"/>
      <c r="C46" s="1089"/>
      <c r="D46" s="1089"/>
      <c r="E46" s="753"/>
    </row>
    <row r="47" spans="1:5" ht="12.75">
      <c r="A47" s="753"/>
      <c r="B47" s="1089"/>
      <c r="C47" s="1089"/>
      <c r="D47" s="1089"/>
      <c r="E47" s="753"/>
    </row>
    <row r="48" spans="1:5" ht="12.75">
      <c r="A48" s="753"/>
      <c r="B48" s="1089"/>
      <c r="C48" s="1089"/>
      <c r="D48" s="1089"/>
      <c r="E48" s="753"/>
    </row>
    <row r="49" spans="1:5" ht="12.75">
      <c r="A49" s="753"/>
      <c r="B49" s="1089"/>
      <c r="C49" s="1089"/>
      <c r="D49" s="1089"/>
      <c r="E49" s="753"/>
    </row>
    <row r="50" spans="1:5" ht="12.75">
      <c r="A50" s="753"/>
      <c r="B50" s="1089"/>
      <c r="C50" s="1089"/>
      <c r="D50" s="1089"/>
      <c r="E50" s="753"/>
    </row>
    <row r="51" spans="1:5" ht="12.75">
      <c r="A51" s="753"/>
      <c r="B51" s="1089"/>
      <c r="C51" s="1089"/>
      <c r="D51" s="1089"/>
      <c r="E51" s="753"/>
    </row>
    <row r="52" spans="1:5" ht="12.75">
      <c r="A52" s="753"/>
      <c r="B52" s="1089"/>
      <c r="C52" s="1089"/>
      <c r="D52" s="1089"/>
      <c r="E52" s="753"/>
    </row>
    <row r="53" spans="1:5" ht="12.75">
      <c r="A53" s="753"/>
      <c r="B53" s="1089"/>
      <c r="C53" s="1089"/>
      <c r="D53" s="1089"/>
      <c r="E53" s="753"/>
    </row>
    <row r="54" spans="1:5" ht="12.75">
      <c r="A54" s="753"/>
      <c r="B54" s="1089"/>
      <c r="C54" s="1089"/>
      <c r="D54" s="1089"/>
      <c r="E54" s="753"/>
    </row>
    <row r="55" spans="1:5" ht="12.75">
      <c r="A55" s="2126" t="s">
        <v>286</v>
      </c>
      <c r="B55" s="2126"/>
      <c r="C55" s="2126"/>
      <c r="D55" s="2126"/>
      <c r="E55" s="2127"/>
    </row>
    <row r="56" spans="1:5" ht="15.75">
      <c r="A56" s="2128" t="s">
        <v>382</v>
      </c>
      <c r="B56" s="2129"/>
      <c r="C56" s="2129"/>
      <c r="D56" s="2129"/>
      <c r="E56" s="2129"/>
    </row>
    <row r="57" spans="1:5" ht="15.75">
      <c r="A57" s="1201"/>
      <c r="B57" s="1202"/>
      <c r="C57" s="1202"/>
      <c r="D57" s="1202"/>
      <c r="E57" s="1202"/>
    </row>
    <row r="58" spans="1:5" ht="13.5" thickBot="1">
      <c r="A58" s="2120" t="s">
        <v>313</v>
      </c>
      <c r="B58" s="2120"/>
      <c r="C58" s="2110"/>
      <c r="D58" s="2110"/>
      <c r="E58" s="170"/>
    </row>
    <row r="59" spans="1:5" ht="26.25" thickBot="1">
      <c r="A59" s="1090" t="s">
        <v>375</v>
      </c>
      <c r="B59" s="780" t="s">
        <v>228</v>
      </c>
      <c r="C59" s="780" t="s">
        <v>229</v>
      </c>
      <c r="D59" s="407" t="s">
        <v>233</v>
      </c>
      <c r="E59" s="797" t="s">
        <v>261</v>
      </c>
    </row>
    <row r="60" spans="1:5" ht="13.5" thickBot="1">
      <c r="A60" s="1091" t="s">
        <v>263</v>
      </c>
      <c r="B60" s="780"/>
      <c r="C60" s="780"/>
      <c r="D60" s="780"/>
      <c r="E60" s="407"/>
    </row>
    <row r="61" spans="1:5" ht="13.5" thickBot="1">
      <c r="A61" s="751" t="s">
        <v>378</v>
      </c>
      <c r="B61" s="505">
        <f>SUM(B63:B64)</f>
        <v>0</v>
      </c>
      <c r="C61" s="505">
        <f>SUM(C63:C64)</f>
        <v>0</v>
      </c>
      <c r="D61" s="505">
        <f>SUM(D63:D64)</f>
        <v>0</v>
      </c>
      <c r="E61" s="506">
        <v>0</v>
      </c>
    </row>
    <row r="62" spans="1:5" ht="12.75">
      <c r="A62" s="787" t="s">
        <v>322</v>
      </c>
      <c r="B62" s="491"/>
      <c r="C62" s="491"/>
      <c r="D62" s="127"/>
      <c r="E62" s="724"/>
    </row>
    <row r="63" spans="1:5" ht="12.75">
      <c r="A63" s="676"/>
      <c r="B63" s="493"/>
      <c r="C63" s="493"/>
      <c r="D63" s="125"/>
      <c r="E63" s="494"/>
    </row>
    <row r="64" spans="1:5" ht="13.5" thickBot="1">
      <c r="A64" s="834"/>
      <c r="B64" s="620"/>
      <c r="C64" s="620"/>
      <c r="D64" s="450"/>
      <c r="E64" s="1095"/>
    </row>
    <row r="65" spans="1:5" ht="13.5" thickBot="1">
      <c r="A65" s="1091" t="s">
        <v>264</v>
      </c>
      <c r="B65" s="1092"/>
      <c r="C65" s="1093"/>
      <c r="D65" s="1093"/>
      <c r="E65" s="506"/>
    </row>
    <row r="66" spans="1:5" ht="13.5" thickBot="1">
      <c r="A66" s="751" t="s">
        <v>889</v>
      </c>
      <c r="B66" s="213">
        <f>SUM(B67:B82)</f>
        <v>169324</v>
      </c>
      <c r="C66" s="113">
        <f>SUM(C67:C84)</f>
        <v>253747</v>
      </c>
      <c r="D66" s="213">
        <f>SUM(D67:D84)</f>
        <v>247811</v>
      </c>
      <c r="E66" s="506">
        <f>D66/C66</f>
        <v>0.9766066199797436</v>
      </c>
    </row>
    <row r="67" spans="1:6" ht="25.5">
      <c r="A67" s="1183" t="s">
        <v>1050</v>
      </c>
      <c r="B67" s="497">
        <v>10000</v>
      </c>
      <c r="C67" s="126">
        <v>10301</v>
      </c>
      <c r="D67" s="126">
        <v>10301</v>
      </c>
      <c r="E67" s="492">
        <f>D67/C67</f>
        <v>1</v>
      </c>
      <c r="F67" s="1329" t="s">
        <v>909</v>
      </c>
    </row>
    <row r="68" spans="1:6" ht="12.75">
      <c r="A68" s="1552" t="s">
        <v>1176</v>
      </c>
      <c r="B68" s="497">
        <v>9000</v>
      </c>
      <c r="C68" s="127">
        <v>10024</v>
      </c>
      <c r="D68" s="127">
        <v>10024</v>
      </c>
      <c r="E68" s="492">
        <f>D68/C68</f>
        <v>1</v>
      </c>
      <c r="F68" s="1329"/>
    </row>
    <row r="69" spans="1:6" ht="12.75">
      <c r="A69" s="787" t="s">
        <v>1177</v>
      </c>
      <c r="B69" s="497">
        <v>7000</v>
      </c>
      <c r="C69" s="127">
        <v>7200</v>
      </c>
      <c r="D69" s="125">
        <v>7200</v>
      </c>
      <c r="E69" s="492">
        <f aca="true" t="shared" si="0" ref="E69:E84">D69/C69</f>
        <v>1</v>
      </c>
      <c r="F69" s="1329" t="s">
        <v>909</v>
      </c>
    </row>
    <row r="70" spans="1:6" ht="12.75">
      <c r="A70" s="787" t="s">
        <v>1178</v>
      </c>
      <c r="B70" s="497">
        <v>41000</v>
      </c>
      <c r="C70" s="127">
        <v>76280</v>
      </c>
      <c r="D70" s="127">
        <v>76280</v>
      </c>
      <c r="E70" s="492">
        <f t="shared" si="0"/>
        <v>1</v>
      </c>
      <c r="F70" s="1329"/>
    </row>
    <row r="71" spans="1:6" ht="12.75">
      <c r="A71" s="787" t="s">
        <v>1179</v>
      </c>
      <c r="B71" s="497">
        <v>24000</v>
      </c>
      <c r="C71" s="127">
        <v>24000</v>
      </c>
      <c r="D71" s="127">
        <v>23967</v>
      </c>
      <c r="E71" s="492">
        <f t="shared" si="0"/>
        <v>0.998625</v>
      </c>
      <c r="F71" s="1329" t="s">
        <v>909</v>
      </c>
    </row>
    <row r="72" spans="1:6" ht="12.75">
      <c r="A72" s="787" t="s">
        <v>1180</v>
      </c>
      <c r="B72" s="497">
        <v>3700</v>
      </c>
      <c r="C72" s="127">
        <v>3700</v>
      </c>
      <c r="D72" s="127">
        <v>3700</v>
      </c>
      <c r="E72" s="492">
        <f t="shared" si="0"/>
        <v>1</v>
      </c>
      <c r="F72" s="1329" t="s">
        <v>909</v>
      </c>
    </row>
    <row r="73" spans="1:6" ht="12.75">
      <c r="A73" s="787" t="s">
        <v>1181</v>
      </c>
      <c r="B73" s="497">
        <v>7215</v>
      </c>
      <c r="C73" s="127">
        <v>7215</v>
      </c>
      <c r="D73" s="127">
        <v>7215</v>
      </c>
      <c r="E73" s="492">
        <f t="shared" si="0"/>
        <v>1</v>
      </c>
      <c r="F73" s="1329" t="s">
        <v>909</v>
      </c>
    </row>
    <row r="74" spans="1:6" ht="15" customHeight="1">
      <c r="A74" s="787" t="s">
        <v>1182</v>
      </c>
      <c r="B74" s="497">
        <v>2335</v>
      </c>
      <c r="C74" s="127">
        <v>2335</v>
      </c>
      <c r="D74" s="127">
        <v>2335</v>
      </c>
      <c r="E74" s="492">
        <f t="shared" si="0"/>
        <v>1</v>
      </c>
      <c r="F74" s="1329" t="s">
        <v>909</v>
      </c>
    </row>
    <row r="75" spans="1:5" ht="12.75" customHeight="1">
      <c r="A75" s="787" t="s">
        <v>1318</v>
      </c>
      <c r="B75" s="497">
        <v>0</v>
      </c>
      <c r="C75" s="127">
        <v>20</v>
      </c>
      <c r="D75" s="127">
        <v>20</v>
      </c>
      <c r="E75" s="492">
        <v>0</v>
      </c>
    </row>
    <row r="76" spans="1:6" ht="12.75">
      <c r="A76" s="676" t="s">
        <v>1183</v>
      </c>
      <c r="B76" s="241">
        <v>24000</v>
      </c>
      <c r="C76" s="125">
        <v>30000</v>
      </c>
      <c r="D76" s="125">
        <v>30000</v>
      </c>
      <c r="E76" s="492">
        <f t="shared" si="0"/>
        <v>1</v>
      </c>
      <c r="F76" s="1329" t="s">
        <v>909</v>
      </c>
    </row>
    <row r="77" spans="1:6" ht="12.75">
      <c r="A77" s="676" t="s">
        <v>1184</v>
      </c>
      <c r="B77" s="241">
        <v>19525</v>
      </c>
      <c r="C77" s="125">
        <v>25937</v>
      </c>
      <c r="D77" s="125">
        <v>25937</v>
      </c>
      <c r="E77" s="492">
        <f t="shared" si="0"/>
        <v>1</v>
      </c>
      <c r="F77" s="1329" t="s">
        <v>909</v>
      </c>
    </row>
    <row r="78" spans="1:5" ht="12.75">
      <c r="A78" s="676" t="s">
        <v>1185</v>
      </c>
      <c r="B78" s="241">
        <v>15000</v>
      </c>
      <c r="C78" s="125">
        <v>17659</v>
      </c>
      <c r="D78" s="125">
        <v>17659</v>
      </c>
      <c r="E78" s="492">
        <f t="shared" si="0"/>
        <v>1</v>
      </c>
    </row>
    <row r="79" spans="1:5" ht="12.75">
      <c r="A79" s="676" t="s">
        <v>1186</v>
      </c>
      <c r="B79" s="241">
        <v>416</v>
      </c>
      <c r="C79" s="125">
        <v>416</v>
      </c>
      <c r="D79" s="125">
        <v>416</v>
      </c>
      <c r="E79" s="492">
        <f t="shared" si="0"/>
        <v>1</v>
      </c>
    </row>
    <row r="80" spans="1:5" ht="12.75">
      <c r="A80" s="676" t="s">
        <v>1187</v>
      </c>
      <c r="B80" s="241">
        <v>1156</v>
      </c>
      <c r="C80" s="125">
        <v>1156</v>
      </c>
      <c r="D80" s="125">
        <v>230</v>
      </c>
      <c r="E80" s="492">
        <f t="shared" si="0"/>
        <v>0.19896193771626297</v>
      </c>
    </row>
    <row r="81" spans="1:5" ht="12.75">
      <c r="A81" s="676" t="s">
        <v>1188</v>
      </c>
      <c r="B81" s="241">
        <f>'[1]TISZK'!$C$16</f>
        <v>3977</v>
      </c>
      <c r="C81" s="125">
        <v>3977</v>
      </c>
      <c r="D81" s="125">
        <v>0</v>
      </c>
      <c r="E81" s="492">
        <f t="shared" si="0"/>
        <v>0</v>
      </c>
    </row>
    <row r="82" spans="1:6" ht="12.75">
      <c r="A82" s="676" t="s">
        <v>1189</v>
      </c>
      <c r="B82" s="241">
        <v>1000</v>
      </c>
      <c r="C82" s="125">
        <v>1000</v>
      </c>
      <c r="D82" s="125">
        <v>0</v>
      </c>
      <c r="E82" s="498">
        <f t="shared" si="0"/>
        <v>0</v>
      </c>
      <c r="F82" s="1329" t="s">
        <v>909</v>
      </c>
    </row>
    <row r="83" spans="1:6" ht="12.75">
      <c r="A83" s="787" t="s">
        <v>1191</v>
      </c>
      <c r="B83" s="497"/>
      <c r="C83" s="127">
        <v>32227</v>
      </c>
      <c r="D83" s="127">
        <v>32227</v>
      </c>
      <c r="E83" s="492">
        <f t="shared" si="0"/>
        <v>1</v>
      </c>
      <c r="F83" s="1329"/>
    </row>
    <row r="84" spans="1:6" ht="13.5" thickBot="1">
      <c r="A84" s="676" t="s">
        <v>1190</v>
      </c>
      <c r="B84" s="241"/>
      <c r="C84" s="125">
        <v>300</v>
      </c>
      <c r="D84" s="125">
        <v>300</v>
      </c>
      <c r="E84" s="492">
        <f t="shared" si="0"/>
        <v>1</v>
      </c>
      <c r="F84" s="1329"/>
    </row>
    <row r="85" spans="1:6" s="116" customFormat="1" ht="15" customHeight="1" thickBot="1">
      <c r="A85" s="751" t="s">
        <v>383</v>
      </c>
      <c r="B85" s="505">
        <f>SUM(B86:B91)</f>
        <v>70276</v>
      </c>
      <c r="C85" s="445">
        <f>SUM(C86:C91)</f>
        <v>74161</v>
      </c>
      <c r="D85" s="113">
        <f>SUM(D86:D91)</f>
        <v>70123</v>
      </c>
      <c r="E85" s="701">
        <f aca="true" t="shared" si="1" ref="E85:E92">D85/C85</f>
        <v>0.9455508960235164</v>
      </c>
      <c r="F85" s="149"/>
    </row>
    <row r="86" spans="1:5" s="116" customFormat="1" ht="14.25" customHeight="1">
      <c r="A86" s="787" t="s">
        <v>890</v>
      </c>
      <c r="B86" s="497">
        <v>30876</v>
      </c>
      <c r="C86" s="126">
        <v>31001</v>
      </c>
      <c r="D86" s="127">
        <v>31000</v>
      </c>
      <c r="E86" s="492">
        <f t="shared" si="1"/>
        <v>0.9999677429760331</v>
      </c>
    </row>
    <row r="87" spans="1:5" s="298" customFormat="1" ht="16.5" customHeight="1">
      <c r="A87" s="676" t="s">
        <v>891</v>
      </c>
      <c r="B87" s="241">
        <v>1000</v>
      </c>
      <c r="C87" s="125">
        <v>0</v>
      </c>
      <c r="D87" s="127">
        <v>0</v>
      </c>
      <c r="E87" s="492">
        <v>0</v>
      </c>
    </row>
    <row r="88" spans="1:5" ht="12.75">
      <c r="A88" s="788" t="s">
        <v>1051</v>
      </c>
      <c r="B88" s="490">
        <v>18000</v>
      </c>
      <c r="C88" s="125">
        <v>22760</v>
      </c>
      <c r="D88" s="127">
        <v>22307</v>
      </c>
      <c r="E88" s="492">
        <f t="shared" si="1"/>
        <v>0.9800966608084358</v>
      </c>
    </row>
    <row r="89" spans="1:5" ht="12.75">
      <c r="A89" s="788" t="s">
        <v>1052</v>
      </c>
      <c r="B89" s="490">
        <v>15000</v>
      </c>
      <c r="C89" s="447">
        <v>15000</v>
      </c>
      <c r="D89" s="127">
        <v>14131</v>
      </c>
      <c r="E89" s="492">
        <f t="shared" si="1"/>
        <v>0.9420666666666667</v>
      </c>
    </row>
    <row r="90" spans="1:5" ht="12.75">
      <c r="A90" s="788" t="s">
        <v>892</v>
      </c>
      <c r="B90" s="490">
        <v>5000</v>
      </c>
      <c r="C90" s="447">
        <v>5000</v>
      </c>
      <c r="D90" s="127">
        <v>2685</v>
      </c>
      <c r="E90" s="492">
        <f t="shared" si="1"/>
        <v>0.537</v>
      </c>
    </row>
    <row r="91" spans="1:5" ht="13.5" thickBot="1">
      <c r="A91" s="834" t="s">
        <v>893</v>
      </c>
      <c r="B91" s="490">
        <v>400</v>
      </c>
      <c r="C91" s="450">
        <v>400</v>
      </c>
      <c r="D91" s="447">
        <v>0</v>
      </c>
      <c r="E91" s="492">
        <f t="shared" si="1"/>
        <v>0</v>
      </c>
    </row>
    <row r="92" spans="1:5" ht="13.5" thickBot="1">
      <c r="A92" s="179" t="s">
        <v>381</v>
      </c>
      <c r="B92" s="505">
        <f>B66+B85</f>
        <v>239600</v>
      </c>
      <c r="C92" s="445">
        <f>C66+C85</f>
        <v>327908</v>
      </c>
      <c r="D92" s="113">
        <f>D66+D85</f>
        <v>317934</v>
      </c>
      <c r="E92" s="701">
        <f t="shared" si="1"/>
        <v>0.9695829317979433</v>
      </c>
    </row>
    <row r="93" spans="1:5" ht="12.75">
      <c r="A93" s="617"/>
      <c r="B93" s="514"/>
      <c r="C93" s="514"/>
      <c r="D93" s="514"/>
      <c r="E93" s="515"/>
    </row>
    <row r="94" spans="1:5" ht="12.75">
      <c r="A94" s="617"/>
      <c r="B94" s="514"/>
      <c r="C94" s="514"/>
      <c r="D94" s="514"/>
      <c r="E94" s="515"/>
    </row>
    <row r="95" spans="1:5" ht="12.75">
      <c r="A95" s="617"/>
      <c r="B95" s="514"/>
      <c r="C95" s="514"/>
      <c r="D95" s="514"/>
      <c r="E95" s="515"/>
    </row>
    <row r="96" spans="1:5" ht="12.75">
      <c r="A96" s="753"/>
      <c r="B96" s="457"/>
      <c r="C96" s="457"/>
      <c r="D96" s="457"/>
      <c r="E96" s="689"/>
    </row>
    <row r="97" spans="1:5" ht="12.75">
      <c r="A97" s="617"/>
      <c r="B97" s="617"/>
      <c r="C97" s="617"/>
      <c r="D97" s="617"/>
      <c r="E97" s="617"/>
    </row>
    <row r="98" spans="1:5" ht="12.75">
      <c r="A98" s="170"/>
      <c r="B98" s="170"/>
      <c r="C98" s="170"/>
      <c r="D98" s="170"/>
      <c r="E98" s="170"/>
    </row>
    <row r="99" spans="1:5" ht="12.75">
      <c r="A99" s="170"/>
      <c r="B99" s="170"/>
      <c r="C99" s="170"/>
      <c r="D99" s="170"/>
      <c r="E99" s="170"/>
    </row>
    <row r="100" spans="1:5" ht="12.75">
      <c r="A100" s="170"/>
      <c r="B100" s="170"/>
      <c r="C100" s="170"/>
      <c r="D100" s="170"/>
      <c r="E100" s="170"/>
    </row>
    <row r="101" spans="1:5" ht="12.75">
      <c r="A101" s="170"/>
      <c r="B101" s="170"/>
      <c r="C101" s="170"/>
      <c r="D101" s="170"/>
      <c r="E101" s="170"/>
    </row>
    <row r="102" spans="1:5" ht="12.75">
      <c r="A102" s="170"/>
      <c r="B102" s="170"/>
      <c r="C102" s="170"/>
      <c r="D102" s="170"/>
      <c r="E102" s="170"/>
    </row>
    <row r="103" spans="1:5" ht="12.75">
      <c r="A103" s="170"/>
      <c r="B103" s="170"/>
      <c r="C103" s="170"/>
      <c r="D103" s="170"/>
      <c r="E103" s="170"/>
    </row>
    <row r="104" spans="1:5" ht="12.75">
      <c r="A104" s="170"/>
      <c r="B104" s="170"/>
      <c r="C104" s="170"/>
      <c r="D104" s="170"/>
      <c r="E104" s="170"/>
    </row>
    <row r="106" ht="9.75" customHeight="1"/>
    <row r="107" ht="9.75" customHeight="1"/>
    <row r="108" ht="24" customHeight="1"/>
  </sheetData>
  <sheetProtection/>
  <mergeCells count="6">
    <mergeCell ref="A1:D1"/>
    <mergeCell ref="A5:D5"/>
    <mergeCell ref="A58:D58"/>
    <mergeCell ref="A3:E3"/>
    <mergeCell ref="A55:E55"/>
    <mergeCell ref="A56:E5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39" sqref="A1:E39"/>
    </sheetView>
  </sheetViews>
  <sheetFormatPr defaultColWidth="9.140625" defaultRowHeight="12.75"/>
  <cols>
    <col min="1" max="1" width="27.140625" style="0" customWidth="1"/>
    <col min="2" max="2" width="14.00390625" style="0" customWidth="1"/>
    <col min="3" max="3" width="15.00390625" style="0" customWidth="1"/>
    <col min="4" max="4" width="12.00390625" style="0" customWidth="1"/>
    <col min="5" max="5" width="13.421875" style="0" customWidth="1"/>
  </cols>
  <sheetData>
    <row r="1" spans="1:5" ht="15.75">
      <c r="A1" s="740"/>
      <c r="B1" s="170"/>
      <c r="C1" s="170"/>
      <c r="D1" s="170"/>
      <c r="E1" s="405" t="s">
        <v>760</v>
      </c>
    </row>
    <row r="2" spans="1:5" ht="15.75">
      <c r="A2" s="740"/>
      <c r="B2" s="170"/>
      <c r="C2" s="170"/>
      <c r="D2" s="170"/>
      <c r="E2" s="170"/>
    </row>
    <row r="3" spans="1:5" ht="15.75">
      <c r="A3" s="2064" t="s">
        <v>761</v>
      </c>
      <c r="B3" s="2076"/>
      <c r="C3" s="2076"/>
      <c r="D3" s="2076"/>
      <c r="E3" s="2076"/>
    </row>
    <row r="4" spans="1:5" ht="15.75">
      <c r="A4" s="740"/>
      <c r="B4" s="170"/>
      <c r="C4" s="170"/>
      <c r="D4" s="170"/>
      <c r="E4" s="170"/>
    </row>
    <row r="5" spans="1:5" ht="13.5" thickBot="1">
      <c r="A5" s="170"/>
      <c r="B5" s="406"/>
      <c r="C5" s="170"/>
      <c r="D5" s="406" t="s">
        <v>472</v>
      </c>
      <c r="E5" s="170"/>
    </row>
    <row r="6" spans="1:5" ht="36" customHeight="1" thickBot="1">
      <c r="A6" s="1343" t="s">
        <v>762</v>
      </c>
      <c r="B6" s="765" t="s">
        <v>228</v>
      </c>
      <c r="C6" s="1347" t="s">
        <v>229</v>
      </c>
      <c r="D6" s="742" t="s">
        <v>233</v>
      </c>
      <c r="E6" s="743" t="s">
        <v>251</v>
      </c>
    </row>
    <row r="7" spans="1:5" ht="27.75" customHeight="1">
      <c r="A7" s="1344" t="s">
        <v>763</v>
      </c>
      <c r="B7" s="125"/>
      <c r="C7" s="241"/>
      <c r="D7" s="125"/>
      <c r="E7" s="487"/>
    </row>
    <row r="8" spans="1:5" ht="13.5" thickBot="1">
      <c r="A8" s="744" t="s">
        <v>764</v>
      </c>
      <c r="B8" s="447">
        <v>1000</v>
      </c>
      <c r="C8" s="490">
        <v>1000</v>
      </c>
      <c r="D8" s="447">
        <v>505</v>
      </c>
      <c r="E8" s="516">
        <f>D8/C8</f>
        <v>0.505</v>
      </c>
    </row>
    <row r="9" spans="1:5" ht="40.5" customHeight="1" thickBot="1">
      <c r="A9" s="504" t="s">
        <v>765</v>
      </c>
      <c r="B9" s="445">
        <f>SUM(B8)</f>
        <v>1000</v>
      </c>
      <c r="C9" s="588">
        <f>SUM(C7:C8)</f>
        <v>1000</v>
      </c>
      <c r="D9" s="445">
        <f>SUM(D7:D8)</f>
        <v>505</v>
      </c>
      <c r="E9" s="506">
        <f>D9/C9</f>
        <v>0.505</v>
      </c>
    </row>
    <row r="10" spans="1:5" ht="12.75">
      <c r="A10" s="173"/>
      <c r="B10" s="127"/>
      <c r="C10" s="497"/>
      <c r="D10" s="127"/>
      <c r="E10" s="488"/>
    </row>
    <row r="11" spans="1:5" ht="42" customHeight="1">
      <c r="A11" s="1344" t="s">
        <v>766</v>
      </c>
      <c r="B11" s="125"/>
      <c r="C11" s="241"/>
      <c r="D11" s="125"/>
      <c r="E11" s="494"/>
    </row>
    <row r="12" spans="1:5" ht="15" customHeight="1">
      <c r="A12" s="495" t="s">
        <v>767</v>
      </c>
      <c r="B12" s="125">
        <v>0</v>
      </c>
      <c r="C12" s="241">
        <v>0</v>
      </c>
      <c r="D12" s="125">
        <v>0</v>
      </c>
      <c r="E12" s="494">
        <v>0</v>
      </c>
    </row>
    <row r="13" spans="1:5" ht="12.75">
      <c r="A13" s="749" t="s">
        <v>768</v>
      </c>
      <c r="B13" s="125">
        <v>5000</v>
      </c>
      <c r="C13" s="241">
        <v>5000</v>
      </c>
      <c r="D13" s="125">
        <v>2350</v>
      </c>
      <c r="E13" s="494">
        <f>D13/C13</f>
        <v>0.47</v>
      </c>
    </row>
    <row r="14" spans="1:5" ht="13.5" thickBot="1">
      <c r="A14" s="1345"/>
      <c r="B14" s="447"/>
      <c r="C14" s="490"/>
      <c r="D14" s="447"/>
      <c r="E14" s="494"/>
    </row>
    <row r="15" spans="1:5" ht="41.25" customHeight="1" thickBot="1">
      <c r="A15" s="504" t="s">
        <v>769</v>
      </c>
      <c r="B15" s="445">
        <f>SUM(B12:B14)</f>
        <v>5000</v>
      </c>
      <c r="C15" s="588">
        <f>SUM(C12:C14)</f>
        <v>5000</v>
      </c>
      <c r="D15" s="445">
        <f>SUM(D12:D14)</f>
        <v>2350</v>
      </c>
      <c r="E15" s="506">
        <f>D15/C15</f>
        <v>0.47</v>
      </c>
    </row>
    <row r="16" spans="1:5" ht="13.5" thickBot="1">
      <c r="A16" s="1346"/>
      <c r="B16" s="124"/>
      <c r="C16" s="514"/>
      <c r="D16" s="124"/>
      <c r="E16" s="489"/>
    </row>
    <row r="17" spans="1:5" ht="13.5" thickBot="1">
      <c r="A17" s="179" t="s">
        <v>770</v>
      </c>
      <c r="B17" s="445">
        <f>B9+B15</f>
        <v>6000</v>
      </c>
      <c r="C17" s="588">
        <f>C9+C15</f>
        <v>6000</v>
      </c>
      <c r="D17" s="445">
        <f>D9+D15</f>
        <v>2855</v>
      </c>
      <c r="E17" s="506">
        <f>D17/C17</f>
        <v>0.47583333333333333</v>
      </c>
    </row>
    <row r="18" spans="1:5" ht="12.75">
      <c r="A18" s="753"/>
      <c r="B18" s="617"/>
      <c r="C18" s="617"/>
      <c r="D18" s="617"/>
      <c r="E18" s="617"/>
    </row>
    <row r="19" spans="1:5" ht="12.75">
      <c r="A19" s="753"/>
      <c r="B19" s="617"/>
      <c r="C19" s="617"/>
      <c r="D19" s="617"/>
      <c r="E19" s="617"/>
    </row>
    <row r="20" spans="1:5" ht="12.75">
      <c r="A20" s="753"/>
      <c r="B20" s="617"/>
      <c r="C20" s="617"/>
      <c r="D20" s="617"/>
      <c r="E20" s="617"/>
    </row>
    <row r="21" spans="1:5" ht="12.75">
      <c r="A21" s="170"/>
      <c r="B21" s="170"/>
      <c r="C21" s="170"/>
      <c r="D21" s="170"/>
      <c r="E21" s="170"/>
    </row>
    <row r="22" spans="1:5" ht="12.75">
      <c r="A22" s="2126" t="s">
        <v>771</v>
      </c>
      <c r="B22" s="2126"/>
      <c r="C22" s="2126"/>
      <c r="D22" s="2126"/>
      <c r="E22" s="2127"/>
    </row>
    <row r="23" spans="1:5" ht="15.75">
      <c r="A23" s="2128" t="s">
        <v>772</v>
      </c>
      <c r="B23" s="2129"/>
      <c r="C23" s="2129"/>
      <c r="D23" s="2129"/>
      <c r="E23" s="2129"/>
    </row>
    <row r="24" spans="1:5" ht="13.5" thickBot="1">
      <c r="A24" s="2120" t="s">
        <v>313</v>
      </c>
      <c r="B24" s="2120"/>
      <c r="C24" s="2110"/>
      <c r="D24" s="2110"/>
      <c r="E24" s="170"/>
    </row>
    <row r="25" spans="1:5" ht="42" customHeight="1" thickBot="1">
      <c r="A25" s="754" t="s">
        <v>294</v>
      </c>
      <c r="B25" s="741" t="s">
        <v>228</v>
      </c>
      <c r="C25" s="407" t="s">
        <v>229</v>
      </c>
      <c r="D25" s="742" t="s">
        <v>233</v>
      </c>
      <c r="E25" s="407" t="s">
        <v>226</v>
      </c>
    </row>
    <row r="26" spans="1:5" ht="12.75">
      <c r="A26" s="1067" t="s">
        <v>773</v>
      </c>
      <c r="B26" s="582"/>
      <c r="C26" s="497"/>
      <c r="D26" s="582"/>
      <c r="E26" s="799"/>
    </row>
    <row r="27" spans="1:5" ht="13.5" thickBot="1">
      <c r="A27" s="744" t="s">
        <v>774</v>
      </c>
      <c r="B27" s="788"/>
      <c r="C27" s="490"/>
      <c r="D27" s="788"/>
      <c r="E27" s="650"/>
    </row>
    <row r="28" spans="1:5" ht="13.5" thickBot="1">
      <c r="A28" s="179" t="s">
        <v>775</v>
      </c>
      <c r="B28" s="751"/>
      <c r="C28" s="588">
        <f>SUM(C27)</f>
        <v>0</v>
      </c>
      <c r="D28" s="751">
        <f>SUM(D27)</f>
        <v>0</v>
      </c>
      <c r="E28" s="701">
        <v>0</v>
      </c>
    </row>
    <row r="29" spans="1:5" ht="12.75">
      <c r="A29" s="173"/>
      <c r="B29" s="787"/>
      <c r="C29" s="497"/>
      <c r="D29" s="787"/>
      <c r="E29" s="799"/>
    </row>
    <row r="30" spans="1:5" ht="12.75">
      <c r="A30" s="1067" t="s">
        <v>376</v>
      </c>
      <c r="B30" s="676"/>
      <c r="C30" s="241"/>
      <c r="D30" s="125"/>
      <c r="E30" s="733"/>
    </row>
    <row r="31" spans="1:5" ht="25.5">
      <c r="A31" s="495" t="s">
        <v>1463</v>
      </c>
      <c r="B31" s="676"/>
      <c r="C31" s="241">
        <v>500</v>
      </c>
      <c r="D31" s="125">
        <v>500</v>
      </c>
      <c r="E31" s="498">
        <f>D31/C31</f>
        <v>1</v>
      </c>
    </row>
    <row r="32" spans="1:5" ht="18" customHeight="1">
      <c r="A32" s="495" t="s">
        <v>1464</v>
      </c>
      <c r="B32" s="125">
        <v>1500</v>
      </c>
      <c r="C32" s="241">
        <v>1250</v>
      </c>
      <c r="D32" s="125">
        <v>1250</v>
      </c>
      <c r="E32" s="498">
        <f>D32/C32</f>
        <v>1</v>
      </c>
    </row>
    <row r="33" spans="1:5" ht="13.5" thickBot="1">
      <c r="A33" s="782" t="s">
        <v>894</v>
      </c>
      <c r="B33" s="124">
        <v>0</v>
      </c>
      <c r="C33" s="514">
        <v>0</v>
      </c>
      <c r="D33" s="124">
        <v>0</v>
      </c>
      <c r="E33" s="690">
        <v>0</v>
      </c>
    </row>
    <row r="34" spans="1:5" ht="13.5" thickBot="1">
      <c r="A34" s="179" t="s">
        <v>775</v>
      </c>
      <c r="B34" s="445">
        <f>SUM(B31:B33)</f>
        <v>1500</v>
      </c>
      <c r="C34" s="445">
        <f>SUM(C31:C33)</f>
        <v>1750</v>
      </c>
      <c r="D34" s="445">
        <f>SUM(D31:D33)</f>
        <v>1750</v>
      </c>
      <c r="E34" s="701">
        <f>D34/C34</f>
        <v>1</v>
      </c>
    </row>
    <row r="35" spans="1:5" ht="12.75">
      <c r="A35" s="782"/>
      <c r="B35" s="785"/>
      <c r="C35" s="514"/>
      <c r="D35" s="124"/>
      <c r="E35" s="648"/>
    </row>
    <row r="36" spans="1:5" ht="13.5" thickBot="1">
      <c r="A36" s="744"/>
      <c r="B36" s="788"/>
      <c r="C36" s="490"/>
      <c r="D36" s="447"/>
      <c r="E36" s="1342"/>
    </row>
    <row r="37" spans="1:5" ht="13.5" thickBot="1">
      <c r="A37" s="179" t="s">
        <v>377</v>
      </c>
      <c r="B37" s="445">
        <f>SUM(B28+B34)</f>
        <v>1500</v>
      </c>
      <c r="C37" s="588">
        <f>SUM(C28+C34)</f>
        <v>1750</v>
      </c>
      <c r="D37" s="445">
        <f>SUM(D28+D34)</f>
        <v>1750</v>
      </c>
      <c r="E37" s="701">
        <f>D37/C37</f>
        <v>1</v>
      </c>
    </row>
    <row r="38" spans="1:5" ht="12.75">
      <c r="A38" s="170"/>
      <c r="B38" s="170"/>
      <c r="C38" s="170"/>
      <c r="D38" s="170"/>
      <c r="E38" s="170"/>
    </row>
  </sheetData>
  <sheetProtection/>
  <mergeCells count="4">
    <mergeCell ref="A3:E3"/>
    <mergeCell ref="A22:E22"/>
    <mergeCell ref="A23:E23"/>
    <mergeCell ref="A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7"/>
  <sheetViews>
    <sheetView zoomScalePageLayoutView="0" workbookViewId="0" topLeftCell="A39">
      <selection activeCell="A144" sqref="A48:E144"/>
    </sheetView>
  </sheetViews>
  <sheetFormatPr defaultColWidth="9.140625" defaultRowHeight="12.75"/>
  <cols>
    <col min="1" max="1" width="32.421875" style="0" customWidth="1"/>
    <col min="2" max="2" width="13.421875" style="0" customWidth="1"/>
    <col min="3" max="4" width="13.7109375" style="0" customWidth="1"/>
    <col min="5" max="5" width="13.28125" style="0" customWidth="1"/>
    <col min="6" max="6" width="14.421875" style="0" customWidth="1"/>
    <col min="7" max="7" width="16.421875" style="0" customWidth="1"/>
  </cols>
  <sheetData>
    <row r="1" spans="1:7" ht="15">
      <c r="A1" s="405"/>
      <c r="B1" s="405"/>
      <c r="C1" s="405"/>
      <c r="D1" s="405" t="s">
        <v>384</v>
      </c>
      <c r="E1" s="405"/>
      <c r="F1" s="7"/>
      <c r="G1" s="7"/>
    </row>
    <row r="2" spans="1:7" ht="15.75">
      <c r="A2" s="2064" t="s">
        <v>1390</v>
      </c>
      <c r="B2" s="2076"/>
      <c r="C2" s="2076"/>
      <c r="D2" s="2076"/>
      <c r="E2" s="2076"/>
      <c r="F2" s="62"/>
      <c r="G2" s="62"/>
    </row>
    <row r="3" spans="1:8" ht="13.5" thickBot="1">
      <c r="A3" s="170"/>
      <c r="B3" s="170"/>
      <c r="C3" s="170"/>
      <c r="D3" s="170"/>
      <c r="E3" s="406" t="s">
        <v>313</v>
      </c>
      <c r="F3" s="13"/>
      <c r="G3" s="96"/>
      <c r="H3" s="13"/>
    </row>
    <row r="4" spans="1:8" ht="13.5" thickBot="1">
      <c r="A4" s="2131" t="s">
        <v>385</v>
      </c>
      <c r="B4" s="2066" t="s">
        <v>145</v>
      </c>
      <c r="C4" s="2067"/>
      <c r="D4" s="2067"/>
      <c r="E4" s="2068"/>
      <c r="F4" s="67"/>
      <c r="G4" s="67"/>
      <c r="H4" s="13"/>
    </row>
    <row r="5" spans="1:8" ht="24" customHeight="1" thickBot="1">
      <c r="A5" s="2132"/>
      <c r="B5" s="438" t="s">
        <v>228</v>
      </c>
      <c r="C5" s="439" t="s">
        <v>229</v>
      </c>
      <c r="D5" s="439" t="s">
        <v>233</v>
      </c>
      <c r="E5" s="439" t="s">
        <v>251</v>
      </c>
      <c r="F5" s="68"/>
      <c r="G5" s="68"/>
      <c r="H5" s="13"/>
    </row>
    <row r="6" spans="1:8" ht="16.5" thickBot="1">
      <c r="A6" s="409" t="s">
        <v>387</v>
      </c>
      <c r="B6" s="187">
        <f>B7+B8</f>
        <v>26066</v>
      </c>
      <c r="C6" s="187">
        <f>C7+C8</f>
        <v>27866</v>
      </c>
      <c r="D6" s="187">
        <f>D7+D8</f>
        <v>28096</v>
      </c>
      <c r="E6" s="440">
        <f>D6/C6</f>
        <v>1.008253785975741</v>
      </c>
      <c r="F6" s="361"/>
      <c r="G6" s="361"/>
      <c r="H6" s="13"/>
    </row>
    <row r="7" spans="1:8" ht="15" customHeight="1" thickBot="1">
      <c r="A7" s="410" t="s">
        <v>388</v>
      </c>
      <c r="B7" s="128">
        <f>'2.a-d.sz. melléklet'!B14</f>
        <v>26066</v>
      </c>
      <c r="C7" s="128">
        <f>'2.a-d.sz. melléklet'!C14</f>
        <v>27866</v>
      </c>
      <c r="D7" s="128">
        <f>'2.a-d.sz. melléklet'!D14</f>
        <v>28096</v>
      </c>
      <c r="E7" s="527">
        <f>D7/C7</f>
        <v>1.008253785975741</v>
      </c>
      <c r="F7" s="162"/>
      <c r="G7" s="162"/>
      <c r="H7" s="13"/>
    </row>
    <row r="8" spans="1:8" s="165" customFormat="1" ht="15" customHeight="1" thickBot="1">
      <c r="A8" s="411" t="s">
        <v>163</v>
      </c>
      <c r="B8" s="446">
        <f>B9+B10+B11+B12</f>
        <v>0</v>
      </c>
      <c r="C8" s="167">
        <f>C9+C10+C11+C12</f>
        <v>0</v>
      </c>
      <c r="D8" s="167">
        <f>D9+D10+D11+D12</f>
        <v>0</v>
      </c>
      <c r="E8" s="1221">
        <v>0</v>
      </c>
      <c r="F8" s="362"/>
      <c r="G8" s="362"/>
      <c r="H8" s="363"/>
    </row>
    <row r="9" spans="1:8" ht="11.25" customHeight="1">
      <c r="A9" s="412" t="s">
        <v>389</v>
      </c>
      <c r="B9" s="127">
        <v>0</v>
      </c>
      <c r="C9" s="161">
        <v>0</v>
      </c>
      <c r="D9" s="161">
        <v>0</v>
      </c>
      <c r="E9" s="1222">
        <v>0</v>
      </c>
      <c r="F9" s="162"/>
      <c r="G9" s="360"/>
      <c r="H9" s="13"/>
    </row>
    <row r="10" spans="1:8" ht="15" customHeight="1">
      <c r="A10" s="413" t="s">
        <v>390</v>
      </c>
      <c r="B10" s="127">
        <v>0</v>
      </c>
      <c r="C10" s="161">
        <v>0</v>
      </c>
      <c r="D10" s="161">
        <v>0</v>
      </c>
      <c r="E10" s="532">
        <v>0</v>
      </c>
      <c r="F10" s="162"/>
      <c r="G10" s="360"/>
      <c r="H10" s="13"/>
    </row>
    <row r="11" spans="1:8" ht="14.25" customHeight="1">
      <c r="A11" s="413" t="s">
        <v>391</v>
      </c>
      <c r="B11" s="127">
        <v>0</v>
      </c>
      <c r="C11" s="161">
        <v>0</v>
      </c>
      <c r="D11" s="161">
        <v>0</v>
      </c>
      <c r="E11" s="529">
        <v>0</v>
      </c>
      <c r="F11" s="162"/>
      <c r="G11" s="360"/>
      <c r="H11" s="13"/>
    </row>
    <row r="12" spans="1:8" ht="16.5" thickBot="1">
      <c r="A12" s="414" t="s">
        <v>392</v>
      </c>
      <c r="B12" s="447">
        <v>0</v>
      </c>
      <c r="C12" s="161">
        <v>0</v>
      </c>
      <c r="D12" s="161">
        <v>0</v>
      </c>
      <c r="E12" s="528">
        <v>0</v>
      </c>
      <c r="F12" s="162"/>
      <c r="G12" s="360"/>
      <c r="H12" s="13"/>
    </row>
    <row r="13" spans="1:8" ht="18.75" customHeight="1" thickBot="1">
      <c r="A13" s="415" t="s">
        <v>993</v>
      </c>
      <c r="B13" s="448">
        <f>B14+B22+B27</f>
        <v>298559</v>
      </c>
      <c r="C13" s="448">
        <f>C14+C22+C27</f>
        <v>359408</v>
      </c>
      <c r="D13" s="448">
        <f>D14+D22+D27</f>
        <v>359408</v>
      </c>
      <c r="E13" s="545">
        <f>D13/C13</f>
        <v>1</v>
      </c>
      <c r="F13" s="364"/>
      <c r="G13" s="364"/>
      <c r="H13" s="13"/>
    </row>
    <row r="14" spans="1:8" s="165" customFormat="1" ht="13.5" customHeight="1" thickBot="1">
      <c r="A14" s="410" t="s">
        <v>186</v>
      </c>
      <c r="B14" s="128">
        <f>SUM(B15:B19)</f>
        <v>0</v>
      </c>
      <c r="C14" s="128">
        <f>SUM(C15:C19)</f>
        <v>0</v>
      </c>
      <c r="D14" s="128">
        <f>SUM(D15:D19)</f>
        <v>0</v>
      </c>
      <c r="E14" s="1348">
        <v>0</v>
      </c>
      <c r="F14" s="162"/>
      <c r="G14" s="162"/>
      <c r="H14" s="363"/>
    </row>
    <row r="15" spans="1:8" ht="13.5" customHeight="1">
      <c r="A15" s="416" t="s">
        <v>393</v>
      </c>
      <c r="B15" s="127">
        <v>0</v>
      </c>
      <c r="C15" s="127">
        <v>0</v>
      </c>
      <c r="D15" s="127">
        <v>0</v>
      </c>
      <c r="E15" s="527">
        <v>0</v>
      </c>
      <c r="F15" s="162"/>
      <c r="G15" s="162"/>
      <c r="H15" s="13"/>
    </row>
    <row r="16" spans="1:8" ht="12.75" customHeight="1">
      <c r="A16" s="417" t="s">
        <v>394</v>
      </c>
      <c r="B16" s="127">
        <v>0</v>
      </c>
      <c r="C16" s="127">
        <v>0</v>
      </c>
      <c r="D16" s="127">
        <v>0</v>
      </c>
      <c r="E16" s="529">
        <v>0</v>
      </c>
      <c r="F16" s="162"/>
      <c r="G16" s="162"/>
      <c r="H16" s="13"/>
    </row>
    <row r="17" spans="1:8" ht="12.75" customHeight="1">
      <c r="A17" s="413" t="s">
        <v>153</v>
      </c>
      <c r="B17" s="125">
        <v>0</v>
      </c>
      <c r="C17" s="125">
        <v>0</v>
      </c>
      <c r="D17" s="125">
        <v>0</v>
      </c>
      <c r="E17" s="532">
        <v>0</v>
      </c>
      <c r="F17" s="162"/>
      <c r="G17" s="162"/>
      <c r="H17" s="13"/>
    </row>
    <row r="18" spans="1:8" ht="13.5" customHeight="1">
      <c r="A18" s="418" t="s">
        <v>154</v>
      </c>
      <c r="B18" s="127">
        <v>0</v>
      </c>
      <c r="C18" s="127">
        <v>0</v>
      </c>
      <c r="D18" s="127">
        <v>0</v>
      </c>
      <c r="E18" s="529">
        <v>0</v>
      </c>
      <c r="F18" s="162"/>
      <c r="G18" s="162"/>
      <c r="H18" s="13"/>
    </row>
    <row r="19" spans="1:8" ht="15.75">
      <c r="A19" s="413" t="s">
        <v>395</v>
      </c>
      <c r="B19" s="125">
        <v>0</v>
      </c>
      <c r="C19" s="125">
        <v>0</v>
      </c>
      <c r="D19" s="125">
        <v>0</v>
      </c>
      <c r="E19" s="533">
        <v>0</v>
      </c>
      <c r="F19" s="162"/>
      <c r="G19" s="162"/>
      <c r="H19" s="13"/>
    </row>
    <row r="20" spans="1:8" ht="12.75" customHeight="1">
      <c r="A20" s="413" t="s">
        <v>183</v>
      </c>
      <c r="B20" s="125">
        <v>0</v>
      </c>
      <c r="C20" s="125">
        <v>0</v>
      </c>
      <c r="D20" s="125">
        <v>0</v>
      </c>
      <c r="E20" s="533">
        <v>0</v>
      </c>
      <c r="F20" s="162"/>
      <c r="G20" s="162"/>
      <c r="H20" s="13"/>
    </row>
    <row r="21" spans="1:8" ht="14.25" customHeight="1" thickBot="1">
      <c r="A21" s="1335" t="s">
        <v>184</v>
      </c>
      <c r="B21" s="124">
        <v>0</v>
      </c>
      <c r="C21" s="124">
        <v>0</v>
      </c>
      <c r="D21" s="124">
        <v>0</v>
      </c>
      <c r="E21" s="528">
        <v>0</v>
      </c>
      <c r="F21" s="162"/>
      <c r="G21" s="162"/>
      <c r="H21" s="13"/>
    </row>
    <row r="22" spans="1:8" s="165" customFormat="1" ht="16.5" thickBot="1">
      <c r="A22" s="410" t="s">
        <v>165</v>
      </c>
      <c r="B22" s="128">
        <f>B23+B25</f>
        <v>298559</v>
      </c>
      <c r="C22" s="128">
        <f>C23+C25</f>
        <v>300720</v>
      </c>
      <c r="D22" s="128">
        <f>D23+D25</f>
        <v>300720</v>
      </c>
      <c r="E22" s="1348">
        <f>D22/C22</f>
        <v>1</v>
      </c>
      <c r="F22" s="162"/>
      <c r="G22" s="162"/>
      <c r="H22" s="363"/>
    </row>
    <row r="23" spans="1:8" ht="15.75">
      <c r="A23" s="419" t="s">
        <v>166</v>
      </c>
      <c r="B23" s="447">
        <f>'2.f-h.sz. melléklet'!B56</f>
        <v>298559</v>
      </c>
      <c r="C23" s="447">
        <f>'2.f-h.sz. melléklet'!C56</f>
        <v>300720</v>
      </c>
      <c r="D23" s="447">
        <f>'2.f-h.sz. melléklet'!D56</f>
        <v>300720</v>
      </c>
      <c r="E23" s="527">
        <f>D23/C23</f>
        <v>1</v>
      </c>
      <c r="F23" s="162"/>
      <c r="G23" s="162"/>
      <c r="H23" s="13"/>
    </row>
    <row r="24" spans="1:8" ht="15.75">
      <c r="A24" s="418" t="s">
        <v>691</v>
      </c>
      <c r="B24" s="447">
        <f>'2.k. sz. melléklet'!B59</f>
        <v>298559</v>
      </c>
      <c r="C24" s="447">
        <f>'2.k. sz. melléklet'!C59</f>
        <v>292558</v>
      </c>
      <c r="D24" s="447">
        <f>'2.k. sz. melléklet'!D59</f>
        <v>292558</v>
      </c>
      <c r="E24" s="529">
        <f>D24/C24</f>
        <v>1</v>
      </c>
      <c r="F24" s="162"/>
      <c r="G24" s="162"/>
      <c r="H24" s="13"/>
    </row>
    <row r="25" spans="1:8" ht="15.75">
      <c r="A25" s="418" t="s">
        <v>164</v>
      </c>
      <c r="B25" s="125">
        <v>0</v>
      </c>
      <c r="C25" s="125">
        <v>0</v>
      </c>
      <c r="D25" s="125">
        <v>0</v>
      </c>
      <c r="E25" s="529">
        <v>0</v>
      </c>
      <c r="F25" s="162"/>
      <c r="G25" s="162"/>
      <c r="H25" s="13"/>
    </row>
    <row r="26" spans="1:8" ht="16.5" thickBot="1">
      <c r="A26" s="423" t="s">
        <v>691</v>
      </c>
      <c r="B26" s="124">
        <f>'2.k. sz. melléklet'!B61</f>
        <v>0</v>
      </c>
      <c r="C26" s="124">
        <f>'2.k. sz. melléklet'!C61</f>
        <v>0</v>
      </c>
      <c r="D26" s="124">
        <f>'2.k. sz. melléklet'!D61</f>
        <v>0</v>
      </c>
      <c r="E26" s="1352">
        <v>0</v>
      </c>
      <c r="F26" s="162"/>
      <c r="G26" s="162"/>
      <c r="H26" s="13"/>
    </row>
    <row r="27" spans="1:8" s="165" customFormat="1" ht="16.5" thickBot="1">
      <c r="A27" s="410" t="s">
        <v>396</v>
      </c>
      <c r="B27" s="128">
        <f>'2.k. sz. melléklet'!B62</f>
        <v>0</v>
      </c>
      <c r="C27" s="128">
        <f>'2.k. sz. melléklet'!C62</f>
        <v>58688</v>
      </c>
      <c r="D27" s="128">
        <f>'2.k. sz. melléklet'!D62</f>
        <v>58688</v>
      </c>
      <c r="E27" s="1348">
        <v>0</v>
      </c>
      <c r="F27" s="162"/>
      <c r="G27" s="162"/>
      <c r="H27" s="363"/>
    </row>
    <row r="28" spans="1:8" s="116" customFormat="1" ht="24" customHeight="1" thickBot="1">
      <c r="A28" s="415" t="s">
        <v>994</v>
      </c>
      <c r="B28" s="187">
        <f>B29+B30+B31+B32</f>
        <v>0</v>
      </c>
      <c r="C28" s="187">
        <f>C29+C30+C31+C32</f>
        <v>1262</v>
      </c>
      <c r="D28" s="187">
        <f>D29+D30+D31+D32</f>
        <v>1262</v>
      </c>
      <c r="E28" s="442">
        <f>D28/C28</f>
        <v>1</v>
      </c>
      <c r="F28" s="361"/>
      <c r="G28" s="361"/>
      <c r="H28" s="290"/>
    </row>
    <row r="29" spans="1:8" ht="18" customHeight="1">
      <c r="A29" s="420" t="s">
        <v>155</v>
      </c>
      <c r="B29" s="127">
        <f>'2.i-j.sz. mell.'!B15</f>
        <v>0</v>
      </c>
      <c r="C29" s="127">
        <f>'2.i-j.sz. mell.'!C15</f>
        <v>950</v>
      </c>
      <c r="D29" s="127">
        <f>'2.i-j.sz. mell.'!D15</f>
        <v>950</v>
      </c>
      <c r="E29" s="527">
        <f>D29/C29</f>
        <v>1</v>
      </c>
      <c r="F29" s="162"/>
      <c r="G29" s="162"/>
      <c r="H29" s="13"/>
    </row>
    <row r="30" spans="1:8" ht="15.75">
      <c r="A30" s="418" t="s">
        <v>156</v>
      </c>
      <c r="B30" s="443">
        <v>0</v>
      </c>
      <c r="C30" s="443">
        <v>0</v>
      </c>
      <c r="D30" s="443">
        <v>0</v>
      </c>
      <c r="E30" s="533">
        <v>0</v>
      </c>
      <c r="F30" s="360"/>
      <c r="G30" s="360"/>
      <c r="H30" s="13"/>
    </row>
    <row r="31" spans="1:8" ht="15.75">
      <c r="A31" s="418" t="s">
        <v>397</v>
      </c>
      <c r="B31" s="125">
        <v>0</v>
      </c>
      <c r="C31" s="125">
        <v>0</v>
      </c>
      <c r="D31" s="125">
        <v>0</v>
      </c>
      <c r="E31" s="533">
        <v>0</v>
      </c>
      <c r="F31" s="162"/>
      <c r="G31" s="162"/>
      <c r="H31" s="13"/>
    </row>
    <row r="32" spans="1:8" ht="15.75">
      <c r="A32" s="418" t="s">
        <v>162</v>
      </c>
      <c r="B32" s="443">
        <f>'2.k. sz. melléklet'!B66</f>
        <v>0</v>
      </c>
      <c r="C32" s="443">
        <f>'2.k. sz. melléklet'!C66</f>
        <v>312</v>
      </c>
      <c r="D32" s="443">
        <f>'2.k. sz. melléklet'!D66</f>
        <v>312</v>
      </c>
      <c r="E32" s="533">
        <f>D32/C32</f>
        <v>1</v>
      </c>
      <c r="F32" s="360"/>
      <c r="G32" s="360"/>
      <c r="H32" s="13"/>
    </row>
    <row r="33" spans="1:8" ht="6.75" customHeight="1" thickBot="1">
      <c r="A33" s="423"/>
      <c r="B33" s="444"/>
      <c r="C33" s="435"/>
      <c r="D33" s="435"/>
      <c r="E33" s="530"/>
      <c r="F33" s="360"/>
      <c r="G33" s="360"/>
      <c r="H33" s="13"/>
    </row>
    <row r="34" spans="1:8" ht="27" customHeight="1" thickBot="1">
      <c r="A34" s="409" t="s">
        <v>152</v>
      </c>
      <c r="B34" s="166">
        <f>B37+B35+B36</f>
        <v>0</v>
      </c>
      <c r="C34" s="166">
        <f>C37+C35+C36</f>
        <v>0</v>
      </c>
      <c r="D34" s="166">
        <f>D37+D35+D36</f>
        <v>0</v>
      </c>
      <c r="E34" s="545">
        <v>0</v>
      </c>
      <c r="F34" s="361"/>
      <c r="G34" s="361"/>
      <c r="H34" s="13"/>
    </row>
    <row r="35" spans="1:8" ht="15.75">
      <c r="A35" s="418" t="s">
        <v>157</v>
      </c>
      <c r="B35" s="160">
        <v>0</v>
      </c>
      <c r="C35" s="160">
        <v>0</v>
      </c>
      <c r="D35" s="160">
        <v>0</v>
      </c>
      <c r="E35" s="529">
        <v>0</v>
      </c>
      <c r="F35" s="162"/>
      <c r="G35" s="162"/>
      <c r="H35" s="13"/>
    </row>
    <row r="36" spans="1:8" ht="15.75">
      <c r="A36" s="418" t="s">
        <v>158</v>
      </c>
      <c r="B36" s="160">
        <v>0</v>
      </c>
      <c r="C36" s="160">
        <v>0</v>
      </c>
      <c r="D36" s="160">
        <v>0</v>
      </c>
      <c r="E36" s="529">
        <v>0</v>
      </c>
      <c r="F36" s="162"/>
      <c r="G36" s="162"/>
      <c r="H36" s="13"/>
    </row>
    <row r="37" spans="1:8" ht="16.5" thickBot="1">
      <c r="A37" s="418" t="s">
        <v>398</v>
      </c>
      <c r="B37" s="161">
        <v>0</v>
      </c>
      <c r="C37" s="425">
        <v>0</v>
      </c>
      <c r="D37" s="426">
        <v>0</v>
      </c>
      <c r="E37" s="528">
        <v>0</v>
      </c>
      <c r="F37" s="162"/>
      <c r="G37" s="162"/>
      <c r="H37" s="13"/>
    </row>
    <row r="38" spans="1:8" s="116" customFormat="1" ht="16.5" thickBot="1">
      <c r="A38" s="409" t="s">
        <v>159</v>
      </c>
      <c r="B38" s="166">
        <f>B40+B41</f>
        <v>0</v>
      </c>
      <c r="C38" s="187">
        <f>C40+C41</f>
        <v>25109</v>
      </c>
      <c r="D38" s="187">
        <f>D40+D41</f>
        <v>83797</v>
      </c>
      <c r="E38" s="440">
        <f>D38/C38</f>
        <v>3.337329244494006</v>
      </c>
      <c r="F38" s="361"/>
      <c r="G38" s="361"/>
      <c r="H38" s="290"/>
    </row>
    <row r="39" spans="1:8" ht="16.5" customHeight="1">
      <c r="A39" s="416" t="s">
        <v>160</v>
      </c>
      <c r="B39" s="163"/>
      <c r="C39" s="424"/>
      <c r="D39" s="430"/>
      <c r="E39" s="527"/>
      <c r="F39" s="162"/>
      <c r="G39" s="162"/>
      <c r="H39" s="13"/>
    </row>
    <row r="40" spans="1:8" ht="12.75" customHeight="1">
      <c r="A40" s="418" t="s">
        <v>684</v>
      </c>
      <c r="B40" s="160">
        <f>'2.k. sz. melléklet'!B74</f>
        <v>0</v>
      </c>
      <c r="C40" s="125">
        <f>'2.k. sz. melléklet'!C74</f>
        <v>24559</v>
      </c>
      <c r="D40" s="125">
        <f>'2.k. sz. melléklet'!D74</f>
        <v>73033</v>
      </c>
      <c r="E40" s="529">
        <f>D40/C40</f>
        <v>2.9737774339346066</v>
      </c>
      <c r="F40" s="162"/>
      <c r="G40" s="162"/>
      <c r="H40" s="13"/>
    </row>
    <row r="41" spans="1:8" ht="13.5" customHeight="1" thickBot="1">
      <c r="A41" s="431" t="s">
        <v>151</v>
      </c>
      <c r="B41" s="534">
        <f>'2.k. sz. melléklet'!B75</f>
        <v>0</v>
      </c>
      <c r="C41" s="159">
        <f>'2.k. sz. melléklet'!C75</f>
        <v>550</v>
      </c>
      <c r="D41" s="159">
        <f>'2.k. sz. melléklet'!D75</f>
        <v>10764</v>
      </c>
      <c r="E41" s="528">
        <f>D41/C41</f>
        <v>19.57090909090909</v>
      </c>
      <c r="F41" s="365"/>
      <c r="G41" s="365"/>
      <c r="H41" s="13"/>
    </row>
    <row r="42" spans="1:8" s="116" customFormat="1" ht="24" customHeight="1" thickBot="1">
      <c r="A42" s="432" t="s">
        <v>191</v>
      </c>
      <c r="B42" s="445">
        <f>B38+B34+B28+B13+B6</f>
        <v>324625</v>
      </c>
      <c r="C42" s="445">
        <f>C38+C34+C28+C13+C6</f>
        <v>413645</v>
      </c>
      <c r="D42" s="445">
        <f>D38+D34+D28+D13+D6</f>
        <v>472563</v>
      </c>
      <c r="E42" s="449">
        <f>D42/C42</f>
        <v>1.1424361469375914</v>
      </c>
      <c r="F42" s="365"/>
      <c r="G42" s="365"/>
      <c r="H42" s="290"/>
    </row>
    <row r="43" spans="1:8" s="116" customFormat="1" ht="16.5" thickBot="1">
      <c r="A43" s="433" t="s">
        <v>399</v>
      </c>
      <c r="B43" s="164">
        <f>B44+B45</f>
        <v>0</v>
      </c>
      <c r="C43" s="164">
        <f>C44+C45</f>
        <v>0</v>
      </c>
      <c r="D43" s="164">
        <f>D44+D45</f>
        <v>0</v>
      </c>
      <c r="E43" s="449">
        <v>0</v>
      </c>
      <c r="F43" s="365"/>
      <c r="G43" s="365"/>
      <c r="H43" s="290"/>
    </row>
    <row r="44" spans="1:8" ht="18" customHeight="1">
      <c r="A44" s="434" t="s">
        <v>400</v>
      </c>
      <c r="B44" s="232">
        <f>'2.k. sz. melléklet'!B81</f>
        <v>0</v>
      </c>
      <c r="C44" s="232">
        <f>'2.k. sz. melléklet'!C81</f>
        <v>0</v>
      </c>
      <c r="D44" s="232">
        <f>'2.k. sz. melléklet'!D81</f>
        <v>0</v>
      </c>
      <c r="E44" s="1223">
        <v>0</v>
      </c>
      <c r="F44" s="162"/>
      <c r="G44" s="162"/>
      <c r="H44" s="13"/>
    </row>
    <row r="45" spans="1:8" ht="16.5" thickBot="1">
      <c r="A45" s="418" t="s">
        <v>161</v>
      </c>
      <c r="B45" s="233">
        <f>'2.k. sz. melléklet'!B82</f>
        <v>0</v>
      </c>
      <c r="C45" s="233">
        <f>'2.k. sz. melléklet'!C82</f>
        <v>0</v>
      </c>
      <c r="D45" s="233">
        <f>'2.k. sz. melléklet'!D82</f>
        <v>0</v>
      </c>
      <c r="E45" s="531">
        <v>0</v>
      </c>
      <c r="F45" s="162"/>
      <c r="G45" s="162"/>
      <c r="H45" s="13"/>
    </row>
    <row r="46" spans="1:8" s="116" customFormat="1" ht="19.5" customHeight="1" thickBot="1">
      <c r="A46" s="436" t="s">
        <v>414</v>
      </c>
      <c r="B46" s="445">
        <f>B43+B42</f>
        <v>324625</v>
      </c>
      <c r="C46" s="445">
        <f>C43+C42</f>
        <v>413645</v>
      </c>
      <c r="D46" s="445">
        <f>D43+D42</f>
        <v>472563</v>
      </c>
      <c r="E46" s="546">
        <f>D46/C46</f>
        <v>1.1424361469375914</v>
      </c>
      <c r="F46" s="365"/>
      <c r="G46" s="365"/>
      <c r="H46" s="290"/>
    </row>
    <row r="47" spans="1:8" s="116" customFormat="1" ht="19.5" customHeight="1">
      <c r="A47" s="456"/>
      <c r="B47" s="457"/>
      <c r="C47" s="457"/>
      <c r="D47" s="457"/>
      <c r="E47" s="547"/>
      <c r="F47" s="365"/>
      <c r="G47" s="365"/>
      <c r="H47" s="290"/>
    </row>
    <row r="48" spans="1:8" ht="15">
      <c r="A48" s="437"/>
      <c r="B48" s="437">
        <v>2</v>
      </c>
      <c r="C48" s="405"/>
      <c r="D48" s="405" t="s">
        <v>384</v>
      </c>
      <c r="E48" s="405"/>
      <c r="F48" s="13"/>
      <c r="G48" s="13"/>
      <c r="H48" s="13"/>
    </row>
    <row r="49" spans="1:5" ht="15.75">
      <c r="A49" s="2064" t="s">
        <v>1390</v>
      </c>
      <c r="B49" s="2076"/>
      <c r="C49" s="2076"/>
      <c r="D49" s="2076"/>
      <c r="E49" s="2076"/>
    </row>
    <row r="50" spans="1:5" ht="13.5" thickBot="1">
      <c r="A50" s="170"/>
      <c r="B50" s="170"/>
      <c r="C50" s="170"/>
      <c r="D50" s="170"/>
      <c r="E50" s="406" t="s">
        <v>313</v>
      </c>
    </row>
    <row r="51" spans="1:5" ht="13.5" thickBot="1">
      <c r="A51" s="2130" t="s">
        <v>385</v>
      </c>
      <c r="B51" s="2066" t="s">
        <v>202</v>
      </c>
      <c r="C51" s="2067"/>
      <c r="D51" s="2067"/>
      <c r="E51" s="2068"/>
    </row>
    <row r="52" spans="1:5" ht="26.25" thickBot="1">
      <c r="A52" s="2075"/>
      <c r="B52" s="407" t="s">
        <v>228</v>
      </c>
      <c r="C52" s="408" t="s">
        <v>229</v>
      </c>
      <c r="D52" s="408" t="s">
        <v>233</v>
      </c>
      <c r="E52" s="408" t="s">
        <v>251</v>
      </c>
    </row>
    <row r="53" spans="1:5" ht="13.5" thickBot="1">
      <c r="A53" s="409" t="s">
        <v>387</v>
      </c>
      <c r="B53" s="187">
        <f>B54+B55</f>
        <v>1430886</v>
      </c>
      <c r="C53" s="187">
        <f>C54+C55</f>
        <v>1443088</v>
      </c>
      <c r="D53" s="187">
        <f>D54+D55</f>
        <v>1518019</v>
      </c>
      <c r="E53" s="440">
        <f>D53/C53</f>
        <v>1.051924068386682</v>
      </c>
    </row>
    <row r="54" spans="1:5" ht="13.5" thickBot="1">
      <c r="A54" s="410" t="s">
        <v>388</v>
      </c>
      <c r="B54" s="128">
        <f>'2.a-d.sz. melléklet'!B22</f>
        <v>215194</v>
      </c>
      <c r="C54" s="128">
        <f>'2.a-d.sz. melléklet'!C22</f>
        <v>247371</v>
      </c>
      <c r="D54" s="128">
        <f>'2.a-d.sz. melléklet'!D22</f>
        <v>273543</v>
      </c>
      <c r="E54" s="526">
        <f aca="true" t="shared" si="0" ref="E54:E94">D54/C54</f>
        <v>1.105800599100137</v>
      </c>
    </row>
    <row r="55" spans="1:5" ht="13.5" customHeight="1" thickBot="1">
      <c r="A55" s="411" t="s">
        <v>163</v>
      </c>
      <c r="B55" s="446">
        <f>SUM(B56:B59)</f>
        <v>1215692</v>
      </c>
      <c r="C55" s="446">
        <f>SUM(C56:C59)</f>
        <v>1195717</v>
      </c>
      <c r="D55" s="446">
        <f>SUM(D56:D59)</f>
        <v>1244476</v>
      </c>
      <c r="E55" s="526">
        <f t="shared" si="0"/>
        <v>1.0407780436340706</v>
      </c>
    </row>
    <row r="56" spans="1:5" ht="12.75">
      <c r="A56" s="412" t="s">
        <v>389</v>
      </c>
      <c r="B56" s="124">
        <f>'2.a-d.sz. melléklet'!B87</f>
        <v>659000</v>
      </c>
      <c r="C56" s="124">
        <f>'2.a-d.sz. melléklet'!C87</f>
        <v>659000</v>
      </c>
      <c r="D56" s="124">
        <f>'2.a-d.sz. melléklet'!D87</f>
        <v>701771</v>
      </c>
      <c r="E56" s="527">
        <f t="shared" si="0"/>
        <v>1.0649028831562974</v>
      </c>
    </row>
    <row r="57" spans="1:5" ht="12.75">
      <c r="A57" s="413" t="s">
        <v>390</v>
      </c>
      <c r="B57" s="125">
        <f>'2.a-d.sz. melléklet'!B106</f>
        <v>527128</v>
      </c>
      <c r="C57" s="125">
        <f>'2.a-d.sz. melléklet'!C106</f>
        <v>507108</v>
      </c>
      <c r="D57" s="125">
        <f>'2.a-d.sz. melléklet'!D106</f>
        <v>505946</v>
      </c>
      <c r="E57" s="529">
        <f t="shared" si="0"/>
        <v>0.9977085748992325</v>
      </c>
    </row>
    <row r="58" spans="1:5" ht="12.75">
      <c r="A58" s="413" t="s">
        <v>391</v>
      </c>
      <c r="B58" s="125">
        <f>'2.a-d.sz. melléklet'!B88</f>
        <v>5000</v>
      </c>
      <c r="C58" s="125">
        <f>'2.a-d.sz. melléklet'!C88</f>
        <v>5000</v>
      </c>
      <c r="D58" s="125">
        <f>'2.a-d.sz. melléklet'!D88</f>
        <v>5749</v>
      </c>
      <c r="E58" s="529">
        <f t="shared" si="0"/>
        <v>1.1498</v>
      </c>
    </row>
    <row r="59" spans="1:5" ht="13.5" thickBot="1">
      <c r="A59" s="414" t="s">
        <v>392</v>
      </c>
      <c r="B59" s="450">
        <f>'2.a-d.sz. melléklet'!B89</f>
        <v>24564</v>
      </c>
      <c r="C59" s="450">
        <f>'2.a-d.sz. melléklet'!C89</f>
        <v>24609</v>
      </c>
      <c r="D59" s="450">
        <f>'2.a-d.sz. melléklet'!D89</f>
        <v>31010</v>
      </c>
      <c r="E59" s="528">
        <f t="shared" si="0"/>
        <v>1.2601080905359827</v>
      </c>
    </row>
    <row r="60" spans="1:5" ht="18" customHeight="1" thickBot="1">
      <c r="A60" s="415" t="s">
        <v>993</v>
      </c>
      <c r="B60" s="451">
        <f>B61+B69+B74</f>
        <v>2002517.137</v>
      </c>
      <c r="C60" s="451">
        <f>C61+C69+C74</f>
        <v>2232270.137</v>
      </c>
      <c r="D60" s="451">
        <f>D61+D69+D74</f>
        <v>2283734.137</v>
      </c>
      <c r="E60" s="449">
        <f t="shared" si="0"/>
        <v>1.0230545573974141</v>
      </c>
    </row>
    <row r="61" spans="1:5" ht="13.5" thickBot="1">
      <c r="A61" s="410" t="s">
        <v>186</v>
      </c>
      <c r="B61" s="128">
        <f>B62+B63+B64+B65+B66+B67+B68</f>
        <v>1724251.137</v>
      </c>
      <c r="C61" s="128">
        <f>C62+C63+C64+C65+C66+C67+C68</f>
        <v>1929862.137</v>
      </c>
      <c r="D61" s="128">
        <f>D62+D63+D64+D65+D66+D67+D68</f>
        <v>1918911.137</v>
      </c>
      <c r="E61" s="1348">
        <f t="shared" si="0"/>
        <v>0.9943255013972017</v>
      </c>
    </row>
    <row r="62" spans="1:5" ht="12.75">
      <c r="A62" s="420" t="s">
        <v>393</v>
      </c>
      <c r="B62" s="127">
        <f>'2.e.sz.mell.'!B118</f>
        <v>1154325.137</v>
      </c>
      <c r="C62" s="127">
        <f>'2.e.sz.mell.'!C118</f>
        <v>1143689.137</v>
      </c>
      <c r="D62" s="127">
        <f>'2.e.sz.mell.'!D118</f>
        <v>1143689.137</v>
      </c>
      <c r="E62" s="532">
        <f t="shared" si="0"/>
        <v>1</v>
      </c>
    </row>
    <row r="63" spans="1:5" ht="12.75">
      <c r="A63" s="417" t="s">
        <v>394</v>
      </c>
      <c r="B63" s="447">
        <f>'2.f-h.sz. melléklet'!B26</f>
        <v>1142</v>
      </c>
      <c r="C63" s="447">
        <f>'2.f-h.sz. melléklet'!C26</f>
        <v>202660</v>
      </c>
      <c r="D63" s="447">
        <f>'2.f-h.sz. melléklet'!D26</f>
        <v>202660</v>
      </c>
      <c r="E63" s="531">
        <f t="shared" si="0"/>
        <v>1</v>
      </c>
    </row>
    <row r="64" spans="1:5" ht="12.75">
      <c r="A64" s="413" t="s">
        <v>153</v>
      </c>
      <c r="B64" s="125">
        <f>'2.f-h.sz. melléklet'!B27</f>
        <v>278524</v>
      </c>
      <c r="C64" s="125">
        <f>'2.f-h.sz. melléklet'!C27</f>
        <v>252861</v>
      </c>
      <c r="D64" s="125">
        <f>'2.f-h.sz. melléklet'!D27</f>
        <v>252861</v>
      </c>
      <c r="E64" s="529">
        <f t="shared" si="0"/>
        <v>1</v>
      </c>
    </row>
    <row r="65" spans="1:5" ht="12.75">
      <c r="A65" s="418" t="s">
        <v>154</v>
      </c>
      <c r="B65" s="127">
        <f>'2.e.sz.mell.'!B146</f>
        <v>290260</v>
      </c>
      <c r="C65" s="127">
        <f>'2.e.sz.mell.'!C146</f>
        <v>290735</v>
      </c>
      <c r="D65" s="127">
        <f>'2.e.sz.mell.'!D146</f>
        <v>290735</v>
      </c>
      <c r="E65" s="529">
        <f t="shared" si="0"/>
        <v>1</v>
      </c>
    </row>
    <row r="66" spans="1:5" ht="12.75">
      <c r="A66" s="413" t="s">
        <v>395</v>
      </c>
      <c r="B66" s="125">
        <f>'2.f-h.sz. melléklet'!B45</f>
        <v>0</v>
      </c>
      <c r="C66" s="125">
        <f>'2.f-h.sz. melléklet'!C45</f>
        <v>10951</v>
      </c>
      <c r="D66" s="125">
        <f>'2.f-h.sz. melléklet'!D45</f>
        <v>0</v>
      </c>
      <c r="E66" s="529">
        <v>0</v>
      </c>
    </row>
    <row r="67" spans="1:5" ht="12.75">
      <c r="A67" s="413" t="s">
        <v>288</v>
      </c>
      <c r="B67" s="125">
        <v>0</v>
      </c>
      <c r="C67" s="125">
        <f>'2.f-h.sz. melléklet'!C28</f>
        <v>28966</v>
      </c>
      <c r="D67" s="125">
        <f>'2.f-h.sz. melléklet'!D28</f>
        <v>28966</v>
      </c>
      <c r="E67" s="529">
        <f t="shared" si="0"/>
        <v>1</v>
      </c>
    </row>
    <row r="68" spans="1:5" ht="13.5" thickBot="1">
      <c r="A68" s="1335" t="s">
        <v>185</v>
      </c>
      <c r="B68" s="124">
        <v>0</v>
      </c>
      <c r="C68" s="124">
        <v>0</v>
      </c>
      <c r="D68" s="124">
        <v>0</v>
      </c>
      <c r="E68" s="529">
        <v>0</v>
      </c>
    </row>
    <row r="69" spans="1:5" ht="13.5" thickBot="1">
      <c r="A69" s="410" t="s">
        <v>165</v>
      </c>
      <c r="B69" s="128">
        <f>B70+B72</f>
        <v>278266</v>
      </c>
      <c r="C69" s="128">
        <f>C70+C72</f>
        <v>302408</v>
      </c>
      <c r="D69" s="128">
        <f>D70+D72</f>
        <v>289379</v>
      </c>
      <c r="E69" s="1349">
        <f t="shared" si="0"/>
        <v>0.9569158223327425</v>
      </c>
    </row>
    <row r="70" spans="1:5" ht="12.75">
      <c r="A70" s="419" t="s">
        <v>166</v>
      </c>
      <c r="B70" s="127">
        <f>'2.f-h.sz. melléklet'!B62</f>
        <v>91848</v>
      </c>
      <c r="C70" s="127">
        <f>'2.f-h.sz. melléklet'!C62</f>
        <v>222443</v>
      </c>
      <c r="D70" s="127">
        <f>'2.f-h.sz. melléklet'!D62</f>
        <v>209413</v>
      </c>
      <c r="E70" s="527">
        <f t="shared" si="0"/>
        <v>0.9414231960547197</v>
      </c>
    </row>
    <row r="71" spans="1:5" ht="12.75">
      <c r="A71" s="418" t="s">
        <v>691</v>
      </c>
      <c r="B71" s="447">
        <f>'2.f-h.sz. melléklet'!B66</f>
        <v>1501</v>
      </c>
      <c r="C71" s="447">
        <f>'2.f-h.sz. melléklet'!C66</f>
        <v>1501</v>
      </c>
      <c r="D71" s="447">
        <f>'2.f-h.sz. melléklet'!D66</f>
        <v>1501</v>
      </c>
      <c r="E71" s="529">
        <f t="shared" si="0"/>
        <v>1</v>
      </c>
    </row>
    <row r="72" spans="1:5" ht="12.75">
      <c r="A72" s="460" t="s">
        <v>164</v>
      </c>
      <c r="B72" s="125">
        <f>'2.f-h.sz. melléklet'!B128</f>
        <v>186418</v>
      </c>
      <c r="C72" s="125">
        <f>'2.f-h.sz. melléklet'!C128</f>
        <v>79965</v>
      </c>
      <c r="D72" s="125">
        <f>'2.f-h.sz. melléklet'!D128</f>
        <v>79966</v>
      </c>
      <c r="E72" s="532">
        <f t="shared" si="0"/>
        <v>1.0000125054711437</v>
      </c>
    </row>
    <row r="73" spans="1:5" ht="13.5" thickBot="1">
      <c r="A73" s="423" t="s">
        <v>691</v>
      </c>
      <c r="B73" s="447">
        <v>0</v>
      </c>
      <c r="C73" s="421">
        <v>0</v>
      </c>
      <c r="D73" s="422">
        <v>0</v>
      </c>
      <c r="E73" s="531">
        <v>0</v>
      </c>
    </row>
    <row r="74" spans="1:5" ht="13.5" thickBot="1">
      <c r="A74" s="410" t="s">
        <v>396</v>
      </c>
      <c r="B74" s="128">
        <v>0</v>
      </c>
      <c r="C74" s="1350">
        <v>0</v>
      </c>
      <c r="D74" s="1351">
        <f>'2.k. sz. melléklet'!H62</f>
        <v>75444</v>
      </c>
      <c r="E74" s="1221">
        <v>0</v>
      </c>
    </row>
    <row r="75" spans="1:5" ht="24.75" thickBot="1">
      <c r="A75" s="415" t="s">
        <v>994</v>
      </c>
      <c r="B75" s="187">
        <f>B76+B77+B78+B79</f>
        <v>450000</v>
      </c>
      <c r="C75" s="187">
        <f>C76+C77+C78+C79</f>
        <v>183697</v>
      </c>
      <c r="D75" s="187">
        <f>D76+D77+D78+D79</f>
        <v>207042</v>
      </c>
      <c r="E75" s="449">
        <f t="shared" si="0"/>
        <v>1.1270842746479257</v>
      </c>
    </row>
    <row r="76" spans="1:5" ht="12.75">
      <c r="A76" s="423" t="s">
        <v>155</v>
      </c>
      <c r="B76" s="126">
        <f>'2.i-j.sz. mell.'!B23</f>
        <v>0</v>
      </c>
      <c r="C76" s="126">
        <f>'2.i-j.sz. mell.'!C23</f>
        <v>3135</v>
      </c>
      <c r="D76" s="126">
        <f>'2.i-j.sz. mell.'!D23</f>
        <v>3135</v>
      </c>
      <c r="E76" s="527">
        <v>0</v>
      </c>
    </row>
    <row r="77" spans="1:5" ht="12.75">
      <c r="A77" s="417" t="s">
        <v>156</v>
      </c>
      <c r="B77" s="441">
        <f>'2.i-j.sz. mell.'!B39</f>
        <v>167000</v>
      </c>
      <c r="C77" s="441">
        <f>'2.i-j.sz. mell.'!C39</f>
        <v>172000</v>
      </c>
      <c r="D77" s="441">
        <f>'2.i-j.sz. mell.'!D39</f>
        <v>199430</v>
      </c>
      <c r="E77" s="529">
        <f t="shared" si="0"/>
        <v>1.1594767441860465</v>
      </c>
    </row>
    <row r="78" spans="1:5" ht="12.75">
      <c r="A78" s="418" t="s">
        <v>397</v>
      </c>
      <c r="B78" s="125">
        <f>'2.i-j.sz. mell.'!B58</f>
        <v>276000</v>
      </c>
      <c r="C78" s="125">
        <f>'2.i-j.sz. mell.'!C56</f>
        <v>811</v>
      </c>
      <c r="D78" s="125">
        <f>'2.i-j.sz. mell.'!D56</f>
        <v>811</v>
      </c>
      <c r="E78" s="529">
        <f t="shared" si="0"/>
        <v>1</v>
      </c>
    </row>
    <row r="79" spans="1:5" ht="12.75">
      <c r="A79" s="460" t="s">
        <v>162</v>
      </c>
      <c r="B79" s="441">
        <f>'2.k. sz. melléklet'!F108</f>
        <v>7000</v>
      </c>
      <c r="C79" s="441">
        <f>'2.k. sz. melléklet'!G108</f>
        <v>7751</v>
      </c>
      <c r="D79" s="441">
        <f>'2.k. sz. melléklet'!H108</f>
        <v>3666</v>
      </c>
      <c r="E79" s="529">
        <f t="shared" si="0"/>
        <v>0.4729712295187718</v>
      </c>
    </row>
    <row r="80" spans="1:5" ht="6" customHeight="1" thickBot="1">
      <c r="A80" s="423"/>
      <c r="B80" s="452"/>
      <c r="C80" s="425"/>
      <c r="D80" s="426"/>
      <c r="E80" s="530"/>
    </row>
    <row r="81" spans="1:5" ht="30.75" customHeight="1" thickBot="1">
      <c r="A81" s="409" t="s">
        <v>152</v>
      </c>
      <c r="B81" s="187">
        <f>B85+B83+B84</f>
        <v>4500</v>
      </c>
      <c r="C81" s="187">
        <f>C85+C83+C84</f>
        <v>279516</v>
      </c>
      <c r="D81" s="634">
        <f>D85+D83+D84</f>
        <v>278840</v>
      </c>
      <c r="E81" s="440">
        <f t="shared" si="0"/>
        <v>0.9975815337941298</v>
      </c>
    </row>
    <row r="82" spans="1:5" ht="5.25" customHeight="1">
      <c r="A82" s="427"/>
      <c r="B82" s="453"/>
      <c r="C82" s="429"/>
      <c r="D82" s="2048"/>
      <c r="E82" s="442"/>
    </row>
    <row r="83" spans="1:5" ht="12.75">
      <c r="A83" s="418" t="s">
        <v>157</v>
      </c>
      <c r="B83" s="125">
        <f>'2.i-j.sz. mell.'!B88</f>
        <v>0</v>
      </c>
      <c r="C83" s="125">
        <f>'2.i-j.sz. mell.'!C88</f>
        <v>0</v>
      </c>
      <c r="D83" s="638">
        <f>'2.i-j.sz. mell.'!D88</f>
        <v>176</v>
      </c>
      <c r="E83" s="529">
        <v>0</v>
      </c>
    </row>
    <row r="84" spans="1:5" ht="12.75">
      <c r="A84" s="418" t="s">
        <v>158</v>
      </c>
      <c r="B84" s="125">
        <f>'2.i-j.sz. mell.'!B89</f>
        <v>4500</v>
      </c>
      <c r="C84" s="125">
        <f>'2.i-j.sz. mell.'!C89</f>
        <v>4500</v>
      </c>
      <c r="D84" s="638">
        <f>'2.i-j.sz. mell.'!D89</f>
        <v>3648</v>
      </c>
      <c r="E84" s="529">
        <f t="shared" si="0"/>
        <v>0.8106666666666666</v>
      </c>
    </row>
    <row r="85" spans="1:5" ht="13.5" thickBot="1">
      <c r="A85" s="418" t="s">
        <v>398</v>
      </c>
      <c r="B85" s="127"/>
      <c r="C85" s="461">
        <f>'2.i-j.sz. mell.'!C90</f>
        <v>275016</v>
      </c>
      <c r="D85" s="461">
        <f>'2.i-j.sz. mell.'!D90</f>
        <v>275016</v>
      </c>
      <c r="E85" s="529">
        <f t="shared" si="0"/>
        <v>1</v>
      </c>
    </row>
    <row r="86" spans="1:5" ht="13.5" thickBot="1">
      <c r="A86" s="409" t="s">
        <v>159</v>
      </c>
      <c r="B86" s="187">
        <f>B89+B88</f>
        <v>0</v>
      </c>
      <c r="C86" s="187">
        <f>C89+C88</f>
        <v>153264</v>
      </c>
      <c r="D86" s="634">
        <f>D89+D88</f>
        <v>3153636</v>
      </c>
      <c r="E86" s="440">
        <f>D86/C86</f>
        <v>20.57649545881616</v>
      </c>
    </row>
    <row r="87" spans="1:5" ht="12.75">
      <c r="A87" s="416" t="s">
        <v>160</v>
      </c>
      <c r="B87" s="126"/>
      <c r="C87" s="430"/>
      <c r="D87" s="2049"/>
      <c r="E87" s="527">
        <v>0</v>
      </c>
    </row>
    <row r="88" spans="1:5" ht="12" customHeight="1">
      <c r="A88" s="418" t="s">
        <v>684</v>
      </c>
      <c r="B88" s="125">
        <v>0</v>
      </c>
      <c r="C88" s="125">
        <f>'2.k. sz. melléklet'!G116</f>
        <v>142523</v>
      </c>
      <c r="D88" s="638">
        <f>'2.k. sz. melléklet'!H116</f>
        <v>142547</v>
      </c>
      <c r="E88" s="529">
        <f>D88/C88</f>
        <v>1.0001683938732695</v>
      </c>
    </row>
    <row r="89" spans="1:5" ht="13.5" customHeight="1" thickBot="1">
      <c r="A89" s="431" t="s">
        <v>151</v>
      </c>
      <c r="B89" s="548">
        <v>0</v>
      </c>
      <c r="C89" s="450">
        <f>'2.k. sz. melléklet'!G117</f>
        <v>10741</v>
      </c>
      <c r="D89" s="638">
        <f>'2.k. sz. melléklet'!H117</f>
        <v>3011089</v>
      </c>
      <c r="E89" s="529">
        <f>D89/C89</f>
        <v>280.3360022344288</v>
      </c>
    </row>
    <row r="90" spans="1:5" ht="29.25" customHeight="1" thickBot="1">
      <c r="A90" s="432" t="s">
        <v>995</v>
      </c>
      <c r="B90" s="445">
        <f>B86+B81+B75+B60+B53</f>
        <v>3887903.137</v>
      </c>
      <c r="C90" s="445">
        <f>C86+C81+C75+C60+C53</f>
        <v>4291835.137</v>
      </c>
      <c r="D90" s="445">
        <f>D86+D81+D75+D60+D53</f>
        <v>7441271.137</v>
      </c>
      <c r="E90" s="440">
        <f t="shared" si="0"/>
        <v>1.7338203587664975</v>
      </c>
    </row>
    <row r="91" spans="1:5" ht="18.75" customHeight="1" thickBot="1">
      <c r="A91" s="433" t="s">
        <v>399</v>
      </c>
      <c r="B91" s="454">
        <f>B92+B93</f>
        <v>259207.8629999999</v>
      </c>
      <c r="C91" s="454">
        <f>C92+C93</f>
        <v>253754.8629999999</v>
      </c>
      <c r="D91" s="454">
        <f>D92+D93</f>
        <v>26348</v>
      </c>
      <c r="E91" s="440">
        <f t="shared" si="0"/>
        <v>0.10383249285748668</v>
      </c>
    </row>
    <row r="92" spans="1:5" ht="12.75">
      <c r="A92" s="434" t="s">
        <v>400</v>
      </c>
      <c r="B92" s="455">
        <f>'7.sz. melléklet'!B27</f>
        <v>228808.8629999999</v>
      </c>
      <c r="C92" s="455">
        <f>'7.sz. melléklet'!C27</f>
        <v>227406.8629999999</v>
      </c>
      <c r="D92" s="455">
        <f>'7.sz. melléklet'!D27</f>
        <v>0</v>
      </c>
      <c r="E92" s="527">
        <f t="shared" si="0"/>
        <v>0</v>
      </c>
    </row>
    <row r="93" spans="1:5" ht="13.5" thickBot="1">
      <c r="A93" s="418" t="s">
        <v>161</v>
      </c>
      <c r="B93" s="450">
        <f>'7.sz. melléklet'!B56</f>
        <v>30399</v>
      </c>
      <c r="C93" s="450">
        <f>'7.sz. melléklet'!C56</f>
        <v>26348</v>
      </c>
      <c r="D93" s="450">
        <f>'7.sz. melléklet'!D56</f>
        <v>26348</v>
      </c>
      <c r="E93" s="531">
        <f t="shared" si="0"/>
        <v>1</v>
      </c>
    </row>
    <row r="94" spans="1:5" ht="19.5" customHeight="1" thickBot="1">
      <c r="A94" s="436" t="s">
        <v>414</v>
      </c>
      <c r="B94" s="445">
        <f>B91+B90</f>
        <v>4147111</v>
      </c>
      <c r="C94" s="445">
        <f>C91+C90</f>
        <v>4545590</v>
      </c>
      <c r="D94" s="445">
        <f>D91+D90</f>
        <v>7467619.137</v>
      </c>
      <c r="E94" s="449">
        <f t="shared" si="0"/>
        <v>1.6428272538878341</v>
      </c>
    </row>
    <row r="95" spans="1:5" ht="19.5" customHeight="1">
      <c r="A95" s="456"/>
      <c r="B95" s="457"/>
      <c r="C95" s="458"/>
      <c r="D95" s="458"/>
      <c r="E95" s="459"/>
    </row>
    <row r="96" spans="1:5" ht="19.5" customHeight="1">
      <c r="A96" s="456"/>
      <c r="B96" s="457"/>
      <c r="C96" s="458"/>
      <c r="D96" s="458"/>
      <c r="E96" s="459"/>
    </row>
    <row r="97" spans="1:5" ht="25.5" customHeight="1">
      <c r="A97" s="456"/>
      <c r="B97" s="457"/>
      <c r="C97" s="458"/>
      <c r="D97" s="458"/>
      <c r="E97" s="459"/>
    </row>
    <row r="98" spans="1:5" ht="15">
      <c r="A98" s="405"/>
      <c r="B98" s="437">
        <v>3</v>
      </c>
      <c r="C98" s="405"/>
      <c r="D98" s="405" t="s">
        <v>384</v>
      </c>
      <c r="E98" s="405"/>
    </row>
    <row r="99" spans="1:5" ht="15.75">
      <c r="A99" s="2064" t="s">
        <v>1390</v>
      </c>
      <c r="B99" s="2076"/>
      <c r="C99" s="2076"/>
      <c r="D99" s="2076"/>
      <c r="E99" s="2076"/>
    </row>
    <row r="100" spans="1:5" ht="13.5" thickBot="1">
      <c r="A100" s="170"/>
      <c r="B100" s="170"/>
      <c r="C100" s="170"/>
      <c r="D100" s="170"/>
      <c r="E100" s="406" t="s">
        <v>313</v>
      </c>
    </row>
    <row r="101" spans="1:5" ht="13.5" thickBot="1">
      <c r="A101" s="2130" t="s">
        <v>385</v>
      </c>
      <c r="B101" s="2066" t="s">
        <v>377</v>
      </c>
      <c r="C101" s="2067"/>
      <c r="D101" s="2067"/>
      <c r="E101" s="2068"/>
    </row>
    <row r="102" spans="1:5" ht="26.25" thickBot="1">
      <c r="A102" s="2075"/>
      <c r="B102" s="407" t="s">
        <v>228</v>
      </c>
      <c r="C102" s="408" t="s">
        <v>229</v>
      </c>
      <c r="D102" s="408" t="s">
        <v>233</v>
      </c>
      <c r="E102" s="408" t="s">
        <v>251</v>
      </c>
    </row>
    <row r="103" spans="1:5" ht="13.5" thickBot="1">
      <c r="A103" s="409" t="s">
        <v>387</v>
      </c>
      <c r="B103" s="187">
        <f>B104+B105</f>
        <v>1456952</v>
      </c>
      <c r="C103" s="187">
        <f>C104+C105</f>
        <v>1470954</v>
      </c>
      <c r="D103" s="187">
        <f>D104+D105</f>
        <v>1546115</v>
      </c>
      <c r="E103" s="440">
        <f>D103/C103</f>
        <v>1.0510967712110644</v>
      </c>
    </row>
    <row r="104" spans="1:5" ht="13.5" thickBot="1">
      <c r="A104" s="410" t="s">
        <v>388</v>
      </c>
      <c r="B104" s="128">
        <f aca="true" t="shared" si="1" ref="B104:D109">B54+B7</f>
        <v>241260</v>
      </c>
      <c r="C104" s="128">
        <f t="shared" si="1"/>
        <v>275237</v>
      </c>
      <c r="D104" s="128">
        <f t="shared" si="1"/>
        <v>301639</v>
      </c>
      <c r="E104" s="526">
        <f aca="true" t="shared" si="2" ref="E104:E144">D104/C104</f>
        <v>1.0959246031601857</v>
      </c>
    </row>
    <row r="105" spans="1:5" ht="13.5" thickBot="1">
      <c r="A105" s="411" t="s">
        <v>163</v>
      </c>
      <c r="B105" s="446">
        <f t="shared" si="1"/>
        <v>1215692</v>
      </c>
      <c r="C105" s="446">
        <f t="shared" si="1"/>
        <v>1195717</v>
      </c>
      <c r="D105" s="446">
        <f t="shared" si="1"/>
        <v>1244476</v>
      </c>
      <c r="E105" s="526">
        <f t="shared" si="2"/>
        <v>1.0407780436340706</v>
      </c>
    </row>
    <row r="106" spans="1:5" ht="12.75">
      <c r="A106" s="412" t="s">
        <v>389</v>
      </c>
      <c r="B106" s="441">
        <f t="shared" si="1"/>
        <v>659000</v>
      </c>
      <c r="C106" s="441">
        <f t="shared" si="1"/>
        <v>659000</v>
      </c>
      <c r="D106" s="441">
        <f t="shared" si="1"/>
        <v>701771</v>
      </c>
      <c r="E106" s="527">
        <f t="shared" si="2"/>
        <v>1.0649028831562974</v>
      </c>
    </row>
    <row r="107" spans="1:5" ht="12.75">
      <c r="A107" s="413" t="s">
        <v>390</v>
      </c>
      <c r="B107" s="443">
        <f t="shared" si="1"/>
        <v>527128</v>
      </c>
      <c r="C107" s="443">
        <f t="shared" si="1"/>
        <v>507108</v>
      </c>
      <c r="D107" s="443">
        <f t="shared" si="1"/>
        <v>505946</v>
      </c>
      <c r="E107" s="529">
        <f t="shared" si="2"/>
        <v>0.9977085748992325</v>
      </c>
    </row>
    <row r="108" spans="1:5" ht="12.75">
      <c r="A108" s="413" t="s">
        <v>391</v>
      </c>
      <c r="B108" s="443">
        <f t="shared" si="1"/>
        <v>5000</v>
      </c>
      <c r="C108" s="443">
        <f t="shared" si="1"/>
        <v>5000</v>
      </c>
      <c r="D108" s="443">
        <f t="shared" si="1"/>
        <v>5749</v>
      </c>
      <c r="E108" s="529">
        <f t="shared" si="2"/>
        <v>1.1498</v>
      </c>
    </row>
    <row r="109" spans="1:5" ht="13.5" thickBot="1">
      <c r="A109" s="414" t="s">
        <v>392</v>
      </c>
      <c r="B109" s="461">
        <f t="shared" si="1"/>
        <v>24564</v>
      </c>
      <c r="C109" s="461">
        <f t="shared" si="1"/>
        <v>24609</v>
      </c>
      <c r="D109" s="461">
        <f t="shared" si="1"/>
        <v>31010</v>
      </c>
      <c r="E109" s="528">
        <f t="shared" si="2"/>
        <v>1.2601080905359827</v>
      </c>
    </row>
    <row r="110" spans="1:5" ht="18.75" customHeight="1" thickBot="1">
      <c r="A110" s="415" t="s">
        <v>993</v>
      </c>
      <c r="B110" s="462">
        <f>B111+B119+B124</f>
        <v>2301076.137</v>
      </c>
      <c r="C110" s="462">
        <f>C111+C119+C124</f>
        <v>2591678.137</v>
      </c>
      <c r="D110" s="462">
        <f>D111+D119+D124</f>
        <v>2643142.137</v>
      </c>
      <c r="E110" s="440">
        <f t="shared" si="2"/>
        <v>1.0198574040754815</v>
      </c>
    </row>
    <row r="111" spans="1:5" ht="13.5" thickBot="1">
      <c r="A111" s="410" t="s">
        <v>186</v>
      </c>
      <c r="B111" s="128">
        <f>SUM(B112:B118)</f>
        <v>1724251.137</v>
      </c>
      <c r="C111" s="128">
        <f>SUM(C112:C118)</f>
        <v>1929862.137</v>
      </c>
      <c r="D111" s="128">
        <f>SUM(D112:D118)</f>
        <v>1918911.137</v>
      </c>
      <c r="E111" s="526">
        <f t="shared" si="2"/>
        <v>0.9943255013972017</v>
      </c>
    </row>
    <row r="112" spans="1:5" ht="12.75">
      <c r="A112" s="416" t="s">
        <v>393</v>
      </c>
      <c r="B112" s="127">
        <f aca="true" t="shared" si="3" ref="B112:D116">B62+B15</f>
        <v>1154325.137</v>
      </c>
      <c r="C112" s="127">
        <f t="shared" si="3"/>
        <v>1143689.137</v>
      </c>
      <c r="D112" s="127">
        <f t="shared" si="3"/>
        <v>1143689.137</v>
      </c>
      <c r="E112" s="527">
        <f t="shared" si="2"/>
        <v>1</v>
      </c>
    </row>
    <row r="113" spans="1:5" ht="12.75">
      <c r="A113" s="417" t="s">
        <v>394</v>
      </c>
      <c r="B113" s="127">
        <f t="shared" si="3"/>
        <v>1142</v>
      </c>
      <c r="C113" s="127">
        <f t="shared" si="3"/>
        <v>202660</v>
      </c>
      <c r="D113" s="127">
        <f t="shared" si="3"/>
        <v>202660</v>
      </c>
      <c r="E113" s="529">
        <f t="shared" si="2"/>
        <v>1</v>
      </c>
    </row>
    <row r="114" spans="1:5" ht="12.75">
      <c r="A114" s="413" t="s">
        <v>153</v>
      </c>
      <c r="B114" s="127">
        <f t="shared" si="3"/>
        <v>278524</v>
      </c>
      <c r="C114" s="127">
        <f t="shared" si="3"/>
        <v>252861</v>
      </c>
      <c r="D114" s="127">
        <f t="shared" si="3"/>
        <v>252861</v>
      </c>
      <c r="E114" s="532">
        <f t="shared" si="2"/>
        <v>1</v>
      </c>
    </row>
    <row r="115" spans="1:5" ht="12.75">
      <c r="A115" s="418" t="s">
        <v>154</v>
      </c>
      <c r="B115" s="127">
        <f t="shared" si="3"/>
        <v>290260</v>
      </c>
      <c r="C115" s="127">
        <f t="shared" si="3"/>
        <v>290735</v>
      </c>
      <c r="D115" s="127">
        <f t="shared" si="3"/>
        <v>290735</v>
      </c>
      <c r="E115" s="529">
        <f t="shared" si="2"/>
        <v>1</v>
      </c>
    </row>
    <row r="116" spans="1:5" ht="12.75">
      <c r="A116" s="549" t="s">
        <v>395</v>
      </c>
      <c r="B116" s="127">
        <f t="shared" si="3"/>
        <v>0</v>
      </c>
      <c r="C116" s="127">
        <f t="shared" si="3"/>
        <v>10951</v>
      </c>
      <c r="D116" s="127">
        <f t="shared" si="3"/>
        <v>0</v>
      </c>
      <c r="E116" s="529">
        <v>0</v>
      </c>
    </row>
    <row r="117" spans="1:5" ht="12.75">
      <c r="A117" s="413" t="s">
        <v>288</v>
      </c>
      <c r="B117" s="125">
        <v>0</v>
      </c>
      <c r="C117" s="125">
        <f>C67</f>
        <v>28966</v>
      </c>
      <c r="D117" s="125">
        <f>D67</f>
        <v>28966</v>
      </c>
      <c r="E117" s="529">
        <f t="shared" si="2"/>
        <v>1</v>
      </c>
    </row>
    <row r="118" spans="1:5" ht="13.5" thickBot="1">
      <c r="A118" s="1335" t="s">
        <v>184</v>
      </c>
      <c r="B118" s="124"/>
      <c r="C118" s="125">
        <f>C68</f>
        <v>0</v>
      </c>
      <c r="D118" s="125">
        <f>D68</f>
        <v>0</v>
      </c>
      <c r="E118" s="528">
        <v>0</v>
      </c>
    </row>
    <row r="119" spans="1:5" ht="13.5" thickBot="1">
      <c r="A119" s="410" t="s">
        <v>165</v>
      </c>
      <c r="B119" s="455">
        <f>B120+B122</f>
        <v>576825</v>
      </c>
      <c r="C119" s="455">
        <f>C120+C122</f>
        <v>603128</v>
      </c>
      <c r="D119" s="455">
        <f>D120+D122</f>
        <v>590099</v>
      </c>
      <c r="E119" s="526">
        <f t="shared" si="2"/>
        <v>0.9783976204056187</v>
      </c>
    </row>
    <row r="120" spans="1:5" ht="12.75">
      <c r="A120" s="419" t="s">
        <v>166</v>
      </c>
      <c r="B120" s="126">
        <f aca="true" t="shared" si="4" ref="B120:D124">B70+B23</f>
        <v>390407</v>
      </c>
      <c r="C120" s="126">
        <f t="shared" si="4"/>
        <v>523163</v>
      </c>
      <c r="D120" s="126">
        <f t="shared" si="4"/>
        <v>510133</v>
      </c>
      <c r="E120" s="527">
        <f t="shared" si="2"/>
        <v>0.9750938044165968</v>
      </c>
    </row>
    <row r="121" spans="1:5" ht="12.75">
      <c r="A121" s="418" t="s">
        <v>691</v>
      </c>
      <c r="B121" s="125">
        <f t="shared" si="4"/>
        <v>300060</v>
      </c>
      <c r="C121" s="125">
        <f t="shared" si="4"/>
        <v>294059</v>
      </c>
      <c r="D121" s="125">
        <f t="shared" si="4"/>
        <v>294059</v>
      </c>
      <c r="E121" s="529">
        <f t="shared" si="2"/>
        <v>1</v>
      </c>
    </row>
    <row r="122" spans="1:5" ht="12.75">
      <c r="A122" s="460" t="s">
        <v>164</v>
      </c>
      <c r="B122" s="125">
        <f t="shared" si="4"/>
        <v>186418</v>
      </c>
      <c r="C122" s="125">
        <f t="shared" si="4"/>
        <v>79965</v>
      </c>
      <c r="D122" s="125">
        <f t="shared" si="4"/>
        <v>79966</v>
      </c>
      <c r="E122" s="529">
        <f t="shared" si="2"/>
        <v>1.0000125054711437</v>
      </c>
    </row>
    <row r="123" spans="1:5" ht="13.5" thickBot="1">
      <c r="A123" s="423" t="s">
        <v>691</v>
      </c>
      <c r="B123" s="447">
        <f t="shared" si="4"/>
        <v>0</v>
      </c>
      <c r="C123" s="447">
        <f t="shared" si="4"/>
        <v>0</v>
      </c>
      <c r="D123" s="447">
        <f t="shared" si="4"/>
        <v>0</v>
      </c>
      <c r="E123" s="1353">
        <v>0</v>
      </c>
    </row>
    <row r="124" spans="1:5" ht="13.5" thickBot="1">
      <c r="A124" s="410" t="s">
        <v>396</v>
      </c>
      <c r="B124" s="128">
        <f t="shared" si="4"/>
        <v>0</v>
      </c>
      <c r="C124" s="128">
        <f t="shared" si="4"/>
        <v>58688</v>
      </c>
      <c r="D124" s="128">
        <f t="shared" si="4"/>
        <v>134132</v>
      </c>
      <c r="E124" s="526">
        <v>0</v>
      </c>
    </row>
    <row r="125" spans="1:5" ht="24.75" thickBot="1">
      <c r="A125" s="415" t="s">
        <v>994</v>
      </c>
      <c r="B125" s="453">
        <f>SUM(B126:B129)</f>
        <v>450000</v>
      </c>
      <c r="C125" s="453">
        <f>SUM(C126:C129)</f>
        <v>184959</v>
      </c>
      <c r="D125" s="453">
        <f>SUM(D126:D129)</f>
        <v>208304</v>
      </c>
      <c r="E125" s="440">
        <f t="shared" si="2"/>
        <v>1.1262171616412286</v>
      </c>
    </row>
    <row r="126" spans="1:5" ht="12.75">
      <c r="A126" s="423" t="s">
        <v>155</v>
      </c>
      <c r="B126" s="126">
        <f aca="true" t="shared" si="5" ref="B126:D129">B76+B29</f>
        <v>0</v>
      </c>
      <c r="C126" s="126">
        <f t="shared" si="5"/>
        <v>4085</v>
      </c>
      <c r="D126" s="126">
        <f t="shared" si="5"/>
        <v>4085</v>
      </c>
      <c r="E126" s="527">
        <f t="shared" si="2"/>
        <v>1</v>
      </c>
    </row>
    <row r="127" spans="1:5" ht="12.75">
      <c r="A127" s="417" t="s">
        <v>156</v>
      </c>
      <c r="B127" s="125">
        <f t="shared" si="5"/>
        <v>167000</v>
      </c>
      <c r="C127" s="125">
        <f t="shared" si="5"/>
        <v>172000</v>
      </c>
      <c r="D127" s="125">
        <f t="shared" si="5"/>
        <v>199430</v>
      </c>
      <c r="E127" s="529">
        <f t="shared" si="2"/>
        <v>1.1594767441860465</v>
      </c>
    </row>
    <row r="128" spans="1:5" ht="12.75">
      <c r="A128" s="418" t="s">
        <v>397</v>
      </c>
      <c r="B128" s="125">
        <f t="shared" si="5"/>
        <v>276000</v>
      </c>
      <c r="C128" s="125">
        <f t="shared" si="5"/>
        <v>811</v>
      </c>
      <c r="D128" s="125">
        <f t="shared" si="5"/>
        <v>811</v>
      </c>
      <c r="E128" s="529">
        <f t="shared" si="2"/>
        <v>1</v>
      </c>
    </row>
    <row r="129" spans="1:5" ht="12.75">
      <c r="A129" s="460" t="s">
        <v>162</v>
      </c>
      <c r="B129" s="125">
        <f t="shared" si="5"/>
        <v>7000</v>
      </c>
      <c r="C129" s="125">
        <f t="shared" si="5"/>
        <v>8063</v>
      </c>
      <c r="D129" s="125">
        <f t="shared" si="5"/>
        <v>3978</v>
      </c>
      <c r="E129" s="529">
        <f t="shared" si="2"/>
        <v>0.49336475257348383</v>
      </c>
    </row>
    <row r="130" spans="1:5" ht="9" customHeight="1" thickBot="1">
      <c r="A130" s="423"/>
      <c r="B130" s="463"/>
      <c r="C130" s="425"/>
      <c r="D130" s="426"/>
      <c r="E130" s="530"/>
    </row>
    <row r="131" spans="1:5" ht="24.75" thickBot="1">
      <c r="A131" s="409" t="s">
        <v>152</v>
      </c>
      <c r="B131" s="187">
        <f>B135+B133+B134</f>
        <v>4500</v>
      </c>
      <c r="C131" s="187">
        <f>C135+C133+C134</f>
        <v>279516</v>
      </c>
      <c r="D131" s="187">
        <f>D135+D133+D134</f>
        <v>278840</v>
      </c>
      <c r="E131" s="440">
        <f t="shared" si="2"/>
        <v>0.9975815337941298</v>
      </c>
    </row>
    <row r="132" spans="1:5" ht="6.75" customHeight="1" thickBot="1">
      <c r="A132" s="427"/>
      <c r="B132" s="453"/>
      <c r="C132" s="428"/>
      <c r="D132" s="429"/>
      <c r="E132" s="440"/>
    </row>
    <row r="133" spans="1:5" ht="12.75">
      <c r="A133" s="418" t="s">
        <v>157</v>
      </c>
      <c r="B133" s="125">
        <f aca="true" t="shared" si="6" ref="B133:D135">B83+B35</f>
        <v>0</v>
      </c>
      <c r="C133" s="125">
        <f t="shared" si="6"/>
        <v>0</v>
      </c>
      <c r="D133" s="125">
        <f t="shared" si="6"/>
        <v>176</v>
      </c>
      <c r="E133" s="527">
        <v>0</v>
      </c>
    </row>
    <row r="134" spans="1:5" ht="12.75">
      <c r="A134" s="418" t="s">
        <v>158</v>
      </c>
      <c r="B134" s="125">
        <f t="shared" si="6"/>
        <v>4500</v>
      </c>
      <c r="C134" s="125">
        <f t="shared" si="6"/>
        <v>4500</v>
      </c>
      <c r="D134" s="125">
        <f t="shared" si="6"/>
        <v>3648</v>
      </c>
      <c r="E134" s="529">
        <f>D134/C134</f>
        <v>0.8106666666666666</v>
      </c>
    </row>
    <row r="135" spans="1:5" ht="13.5" thickBot="1">
      <c r="A135" s="418" t="s">
        <v>398</v>
      </c>
      <c r="B135" s="125">
        <f t="shared" si="6"/>
        <v>0</v>
      </c>
      <c r="C135" s="125">
        <f t="shared" si="6"/>
        <v>275016</v>
      </c>
      <c r="D135" s="125">
        <f t="shared" si="6"/>
        <v>275016</v>
      </c>
      <c r="E135" s="529">
        <f>D135/C135</f>
        <v>1</v>
      </c>
    </row>
    <row r="136" spans="1:5" ht="13.5" thickBot="1">
      <c r="A136" s="409" t="s">
        <v>159</v>
      </c>
      <c r="B136" s="187">
        <f>B137+B138</f>
        <v>0</v>
      </c>
      <c r="C136" s="187">
        <f>C138+C139</f>
        <v>178373</v>
      </c>
      <c r="D136" s="187">
        <f>D138+D139</f>
        <v>3237433</v>
      </c>
      <c r="E136" s="440">
        <f>D136/C136</f>
        <v>18.149792849814713</v>
      </c>
    </row>
    <row r="137" spans="1:5" ht="12.75">
      <c r="A137" s="416" t="s">
        <v>160</v>
      </c>
      <c r="B137" s="126"/>
      <c r="C137" s="424"/>
      <c r="D137" s="430"/>
      <c r="E137" s="527"/>
    </row>
    <row r="138" spans="1:5" ht="12.75">
      <c r="A138" s="418" t="s">
        <v>684</v>
      </c>
      <c r="B138" s="125">
        <f aca="true" t="shared" si="7" ref="B138:D139">B88+B40</f>
        <v>0</v>
      </c>
      <c r="C138" s="125">
        <f t="shared" si="7"/>
        <v>167082</v>
      </c>
      <c r="D138" s="125">
        <f t="shared" si="7"/>
        <v>215580</v>
      </c>
      <c r="E138" s="529">
        <f>D138/C138</f>
        <v>1.2902646604661185</v>
      </c>
    </row>
    <row r="139" spans="1:5" ht="13.5" thickBot="1">
      <c r="A139" s="431" t="s">
        <v>151</v>
      </c>
      <c r="B139" s="125">
        <f t="shared" si="7"/>
        <v>0</v>
      </c>
      <c r="C139" s="125">
        <f t="shared" si="7"/>
        <v>11291</v>
      </c>
      <c r="D139" s="125">
        <f t="shared" si="7"/>
        <v>3021853</v>
      </c>
      <c r="E139" s="528">
        <f>D139/C139</f>
        <v>267.6337791161102</v>
      </c>
    </row>
    <row r="140" spans="1:5" ht="24.75" thickBot="1">
      <c r="A140" s="432" t="s">
        <v>995</v>
      </c>
      <c r="B140" s="445">
        <f>B136+B131+B125+B110+B103</f>
        <v>4212528.137</v>
      </c>
      <c r="C140" s="445">
        <f>C136+C131+C125+C110+C103</f>
        <v>4705480.137</v>
      </c>
      <c r="D140" s="445">
        <f>D136+D131+D125+D110+D103</f>
        <v>7913834.137</v>
      </c>
      <c r="E140" s="440">
        <f t="shared" si="2"/>
        <v>1.6818335019145358</v>
      </c>
    </row>
    <row r="141" spans="1:5" ht="13.5" thickBot="1">
      <c r="A141" s="433" t="s">
        <v>399</v>
      </c>
      <c r="B141" s="445">
        <f>B142+B143</f>
        <v>259207.8629999999</v>
      </c>
      <c r="C141" s="445">
        <f>C142+C143</f>
        <v>253754.8629999999</v>
      </c>
      <c r="D141" s="445">
        <f>D142+D143</f>
        <v>26348</v>
      </c>
      <c r="E141" s="440">
        <f t="shared" si="2"/>
        <v>0.10383249285748668</v>
      </c>
    </row>
    <row r="142" spans="1:5" ht="12.75">
      <c r="A142" s="434" t="s">
        <v>400</v>
      </c>
      <c r="B142" s="455">
        <f>B92</f>
        <v>228808.8629999999</v>
      </c>
      <c r="C142" s="455">
        <f>C92</f>
        <v>227406.8629999999</v>
      </c>
      <c r="D142" s="455">
        <f>D92</f>
        <v>0</v>
      </c>
      <c r="E142" s="527">
        <f t="shared" si="2"/>
        <v>0</v>
      </c>
    </row>
    <row r="143" spans="1:5" ht="13.5" thickBot="1">
      <c r="A143" s="418" t="s">
        <v>161</v>
      </c>
      <c r="B143" s="125">
        <f>B93+B45</f>
        <v>30399</v>
      </c>
      <c r="C143" s="125">
        <f>C93+C45</f>
        <v>26348</v>
      </c>
      <c r="D143" s="125">
        <f>D93+D45</f>
        <v>26348</v>
      </c>
      <c r="E143" s="531">
        <f t="shared" si="2"/>
        <v>1</v>
      </c>
    </row>
    <row r="144" spans="1:5" ht="24.75" thickBot="1">
      <c r="A144" s="436" t="s">
        <v>414</v>
      </c>
      <c r="B144" s="445">
        <f>B141+B140</f>
        <v>4471736</v>
      </c>
      <c r="C144" s="445">
        <f>C141+C140</f>
        <v>4959235</v>
      </c>
      <c r="D144" s="445">
        <f>D141+D140</f>
        <v>7940182.137</v>
      </c>
      <c r="E144" s="449">
        <f t="shared" si="2"/>
        <v>1.6010901151084795</v>
      </c>
    </row>
    <row r="145" spans="1:5" ht="12.75">
      <c r="A145" s="170"/>
      <c r="B145" s="170"/>
      <c r="C145" s="170"/>
      <c r="D145" s="170"/>
      <c r="E145" s="170"/>
    </row>
    <row r="146" spans="1:5" ht="12.75">
      <c r="A146" s="170"/>
      <c r="B146" s="170"/>
      <c r="C146" s="170"/>
      <c r="D146" s="170"/>
      <c r="E146" s="170"/>
    </row>
    <row r="147" spans="1:5" ht="12.75">
      <c r="A147" s="170"/>
      <c r="B147" s="170"/>
      <c r="C147" s="170"/>
      <c r="D147" s="170"/>
      <c r="E147" s="170"/>
    </row>
  </sheetData>
  <sheetProtection/>
  <mergeCells count="9">
    <mergeCell ref="A2:E2"/>
    <mergeCell ref="A49:E49"/>
    <mergeCell ref="A51:A52"/>
    <mergeCell ref="B51:E51"/>
    <mergeCell ref="A101:A102"/>
    <mergeCell ref="B101:E101"/>
    <mergeCell ref="B4:E4"/>
    <mergeCell ref="A4:A5"/>
    <mergeCell ref="A99:E9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7"/>
  <sheetViews>
    <sheetView zoomScalePageLayoutView="0" workbookViewId="0" topLeftCell="A115">
      <selection activeCell="A106" sqref="A1:E106"/>
    </sheetView>
  </sheetViews>
  <sheetFormatPr defaultColWidth="9.140625" defaultRowHeight="12.75"/>
  <cols>
    <col min="1" max="1" width="39.42187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2.00390625" style="0" customWidth="1"/>
  </cols>
  <sheetData>
    <row r="1" spans="1:5" ht="12.75">
      <c r="A1" s="170"/>
      <c r="B1" s="170"/>
      <c r="C1" s="170"/>
      <c r="D1" s="170"/>
      <c r="E1" s="170"/>
    </row>
    <row r="2" spans="1:5" ht="14.25">
      <c r="A2" s="2133" t="s">
        <v>415</v>
      </c>
      <c r="B2" s="2133"/>
      <c r="C2" s="2133"/>
      <c r="D2" s="2133"/>
      <c r="E2" s="170"/>
    </row>
    <row r="3" spans="1:5" ht="18.75" customHeight="1">
      <c r="A3" s="170"/>
      <c r="B3" s="170"/>
      <c r="C3" s="759"/>
      <c r="D3" s="760" t="s">
        <v>416</v>
      </c>
      <c r="E3" s="170"/>
    </row>
    <row r="4" spans="1:5" ht="15.75">
      <c r="A4" s="2064" t="s">
        <v>417</v>
      </c>
      <c r="B4" s="2076"/>
      <c r="C4" s="2076"/>
      <c r="D4" s="2076"/>
      <c r="E4" s="2076"/>
    </row>
    <row r="5" spans="1:5" ht="21" customHeight="1">
      <c r="A5" s="761"/>
      <c r="B5" s="762"/>
      <c r="C5" s="762"/>
      <c r="D5" s="762"/>
      <c r="E5" s="170"/>
    </row>
    <row r="6" spans="1:5" ht="13.5" thickBot="1">
      <c r="A6" s="170"/>
      <c r="B6" s="170"/>
      <c r="C6" s="170"/>
      <c r="D6" s="406" t="s">
        <v>313</v>
      </c>
      <c r="E6" s="170"/>
    </row>
    <row r="7" spans="1:5" ht="31.5" customHeight="1" thickBot="1">
      <c r="A7" s="763" t="s">
        <v>385</v>
      </c>
      <c r="B7" s="765" t="s">
        <v>228</v>
      </c>
      <c r="C7" s="765" t="s">
        <v>229</v>
      </c>
      <c r="D7" s="742" t="s">
        <v>233</v>
      </c>
      <c r="E7" s="765" t="s">
        <v>251</v>
      </c>
    </row>
    <row r="8" spans="1:5" ht="27.75" customHeight="1">
      <c r="A8" s="1139" t="s">
        <v>253</v>
      </c>
      <c r="B8" s="767"/>
      <c r="C8" s="582"/>
      <c r="D8" s="582"/>
      <c r="E8" s="582"/>
    </row>
    <row r="9" spans="1:5" ht="14.25" customHeight="1">
      <c r="A9" s="768" t="s">
        <v>291</v>
      </c>
      <c r="B9" s="614">
        <f>'2.k. sz. melléklet'!B51</f>
        <v>0</v>
      </c>
      <c r="C9" s="614">
        <f>'2.k. sz. melléklet'!C51</f>
        <v>0</v>
      </c>
      <c r="D9" s="614">
        <f>'2.k. sz. melléklet'!D51</f>
        <v>107</v>
      </c>
      <c r="E9" s="488">
        <v>0</v>
      </c>
    </row>
    <row r="10" spans="1:5" ht="14.25" customHeight="1">
      <c r="A10" s="608" t="s">
        <v>418</v>
      </c>
      <c r="B10" s="614">
        <f>'2.k. sz. melléklet'!B52</f>
        <v>25596</v>
      </c>
      <c r="C10" s="614">
        <f>'2.k. sz. melléklet'!C52</f>
        <v>27266</v>
      </c>
      <c r="D10" s="614">
        <f>'2.k. sz. melléklet'!D52</f>
        <v>27449</v>
      </c>
      <c r="E10" s="488">
        <f aca="true" t="shared" si="0" ref="E10:E30">D10/C10</f>
        <v>1.0067116555417004</v>
      </c>
    </row>
    <row r="11" spans="1:5" ht="14.25" customHeight="1">
      <c r="A11" s="608" t="s">
        <v>419</v>
      </c>
      <c r="B11" s="614">
        <f>'2.k. sz. melléklet'!B53</f>
        <v>0</v>
      </c>
      <c r="C11" s="614">
        <f>'2.k. sz. melléklet'!C53</f>
        <v>0</v>
      </c>
      <c r="D11" s="614">
        <f>'2.k. sz. melléklet'!D53</f>
        <v>0</v>
      </c>
      <c r="E11" s="488">
        <v>0</v>
      </c>
    </row>
    <row r="12" spans="1:5" ht="14.25" customHeight="1">
      <c r="A12" s="769" t="s">
        <v>420</v>
      </c>
      <c r="B12" s="614">
        <f>'2.k. sz. melléklet'!B54</f>
        <v>410</v>
      </c>
      <c r="C12" s="614">
        <f>'2.k. sz. melléklet'!C54</f>
        <v>540</v>
      </c>
      <c r="D12" s="614">
        <f>'2.k. sz. melléklet'!D54</f>
        <v>540</v>
      </c>
      <c r="E12" s="488">
        <f t="shared" si="0"/>
        <v>1</v>
      </c>
    </row>
    <row r="13" spans="1:5" ht="14.25" customHeight="1" thickBot="1">
      <c r="A13" s="770" t="s">
        <v>421</v>
      </c>
      <c r="B13" s="644">
        <f>'2.k. sz. melléklet'!B55</f>
        <v>60</v>
      </c>
      <c r="C13" s="125">
        <f>'2.k. sz. melléklet'!C55</f>
        <v>60</v>
      </c>
      <c r="D13" s="125">
        <f>'2.k. sz. melléklet'!D55</f>
        <v>0</v>
      </c>
      <c r="E13" s="489">
        <f t="shared" si="0"/>
        <v>0</v>
      </c>
    </row>
    <row r="14" spans="1:5" ht="18" customHeight="1" thickBot="1">
      <c r="A14" s="609" t="s">
        <v>422</v>
      </c>
      <c r="B14" s="187">
        <f>'2.k. sz. melléklet'!B56</f>
        <v>26066</v>
      </c>
      <c r="C14" s="624">
        <f>'2.k. sz. melléklet'!C56</f>
        <v>27866</v>
      </c>
      <c r="D14" s="624">
        <f>'2.k. sz. melléklet'!D56</f>
        <v>28096</v>
      </c>
      <c r="E14" s="506">
        <f t="shared" si="0"/>
        <v>1.008253785975741</v>
      </c>
    </row>
    <row r="15" spans="1:5" ht="13.5" customHeight="1">
      <c r="A15" s="771"/>
      <c r="B15" s="772"/>
      <c r="C15" s="457"/>
      <c r="D15" s="619"/>
      <c r="E15" s="625"/>
    </row>
    <row r="16" spans="1:5" s="306" customFormat="1" ht="31.5" customHeight="1">
      <c r="A16" s="1138" t="s">
        <v>252</v>
      </c>
      <c r="B16" s="774"/>
      <c r="C16" s="775"/>
      <c r="D16" s="776"/>
      <c r="E16" s="488"/>
    </row>
    <row r="17" spans="1:5" s="13" customFormat="1" ht="14.25" customHeight="1">
      <c r="A17" s="777" t="s">
        <v>291</v>
      </c>
      <c r="B17" s="659">
        <f>'2.k. sz. melléklet'!F93</f>
        <v>5400</v>
      </c>
      <c r="C17" s="659">
        <f>'2.k. sz. melléklet'!G93</f>
        <v>6615</v>
      </c>
      <c r="D17" s="659">
        <f>'2.k. sz. melléklet'!H93</f>
        <v>6614</v>
      </c>
      <c r="E17" s="488">
        <f t="shared" si="0"/>
        <v>0.999848828420257</v>
      </c>
    </row>
    <row r="18" spans="1:5" s="13" customFormat="1" ht="14.25" customHeight="1">
      <c r="A18" s="608" t="s">
        <v>418</v>
      </c>
      <c r="B18" s="659">
        <f>'2.k. sz. melléklet'!F94</f>
        <v>175103</v>
      </c>
      <c r="C18" s="659">
        <f>'2.k. sz. melléklet'!G94</f>
        <v>159507</v>
      </c>
      <c r="D18" s="659">
        <f>'2.k. sz. melléklet'!H94</f>
        <v>154170</v>
      </c>
      <c r="E18" s="488">
        <f t="shared" si="0"/>
        <v>0.9665406533882526</v>
      </c>
    </row>
    <row r="19" spans="1:5" s="13" customFormat="1" ht="14.25" customHeight="1">
      <c r="A19" s="608" t="s">
        <v>419</v>
      </c>
      <c r="B19" s="659">
        <f>'2.k. sz. melléklet'!F95</f>
        <v>31331</v>
      </c>
      <c r="C19" s="659">
        <f>'2.k. sz. melléklet'!G95</f>
        <v>74108</v>
      </c>
      <c r="D19" s="659">
        <f>'2.k. sz. melléklet'!H95</f>
        <v>100045</v>
      </c>
      <c r="E19" s="488">
        <f t="shared" si="0"/>
        <v>1.3499892049441355</v>
      </c>
    </row>
    <row r="20" spans="1:5" s="13" customFormat="1" ht="14.25" customHeight="1">
      <c r="A20" s="769" t="s">
        <v>420</v>
      </c>
      <c r="B20" s="659">
        <f>'2.k. sz. melléklet'!F96</f>
        <v>2560</v>
      </c>
      <c r="C20" s="659">
        <f>'2.k. sz. melléklet'!G96</f>
        <v>2628</v>
      </c>
      <c r="D20" s="659">
        <f>'2.k. sz. melléklet'!H96</f>
        <v>8124</v>
      </c>
      <c r="E20" s="488">
        <f t="shared" si="0"/>
        <v>3.0913242009132422</v>
      </c>
    </row>
    <row r="21" spans="1:5" s="13" customFormat="1" ht="14.25" customHeight="1" thickBot="1">
      <c r="A21" s="770" t="s">
        <v>421</v>
      </c>
      <c r="B21" s="659">
        <f>'2.k. sz. melléklet'!F97</f>
        <v>800</v>
      </c>
      <c r="C21" s="493">
        <f>'2.k. sz. melléklet'!G97</f>
        <v>4513</v>
      </c>
      <c r="D21" s="493">
        <f>'2.k. sz. melléklet'!H97</f>
        <v>4590</v>
      </c>
      <c r="E21" s="488">
        <f t="shared" si="0"/>
        <v>1.0170618214048306</v>
      </c>
    </row>
    <row r="22" spans="1:5" s="13" customFormat="1" ht="18" customHeight="1" thickBot="1">
      <c r="A22" s="609" t="s">
        <v>422</v>
      </c>
      <c r="B22" s="445">
        <f>SUM(B17:B21)</f>
        <v>215194</v>
      </c>
      <c r="C22" s="445">
        <f>SUM(C17:C21)</f>
        <v>247371</v>
      </c>
      <c r="D22" s="505">
        <f>SUM(D17:D21)</f>
        <v>273543</v>
      </c>
      <c r="E22" s="506">
        <f t="shared" si="0"/>
        <v>1.105800599100137</v>
      </c>
    </row>
    <row r="23" spans="1:5" ht="12.75">
      <c r="A23" s="771"/>
      <c r="B23" s="779"/>
      <c r="C23" s="457"/>
      <c r="D23" s="629"/>
      <c r="E23" s="625"/>
    </row>
    <row r="24" spans="1:5" ht="27.75" customHeight="1">
      <c r="A24" s="1137" t="s">
        <v>262</v>
      </c>
      <c r="B24" s="779"/>
      <c r="C24" s="457"/>
      <c r="D24" s="629"/>
      <c r="E24" s="488"/>
    </row>
    <row r="25" spans="1:5" ht="14.25" customHeight="1">
      <c r="A25" s="777" t="s">
        <v>291</v>
      </c>
      <c r="B25" s="659">
        <f>B9+B17</f>
        <v>5400</v>
      </c>
      <c r="C25" s="659">
        <f>C9+C17</f>
        <v>6615</v>
      </c>
      <c r="D25" s="659">
        <f>D9+D17</f>
        <v>6721</v>
      </c>
      <c r="E25" s="488">
        <f t="shared" si="0"/>
        <v>1.016024187452759</v>
      </c>
    </row>
    <row r="26" spans="1:5" ht="14.25" customHeight="1">
      <c r="A26" s="608" t="s">
        <v>418</v>
      </c>
      <c r="B26" s="659">
        <f aca="true" t="shared" si="1" ref="B26:D29">B10+B18</f>
        <v>200699</v>
      </c>
      <c r="C26" s="659">
        <f t="shared" si="1"/>
        <v>186773</v>
      </c>
      <c r="D26" s="659">
        <f t="shared" si="1"/>
        <v>181619</v>
      </c>
      <c r="E26" s="488">
        <f t="shared" si="0"/>
        <v>0.9724050050060769</v>
      </c>
    </row>
    <row r="27" spans="1:5" ht="14.25" customHeight="1">
      <c r="A27" s="608" t="s">
        <v>419</v>
      </c>
      <c r="B27" s="659">
        <f t="shared" si="1"/>
        <v>31331</v>
      </c>
      <c r="C27" s="659">
        <f t="shared" si="1"/>
        <v>74108</v>
      </c>
      <c r="D27" s="659">
        <f t="shared" si="1"/>
        <v>100045</v>
      </c>
      <c r="E27" s="488">
        <f t="shared" si="0"/>
        <v>1.3499892049441355</v>
      </c>
    </row>
    <row r="28" spans="1:5" ht="14.25" customHeight="1">
      <c r="A28" s="769" t="s">
        <v>420</v>
      </c>
      <c r="B28" s="659">
        <f t="shared" si="1"/>
        <v>2970</v>
      </c>
      <c r="C28" s="659">
        <f t="shared" si="1"/>
        <v>3168</v>
      </c>
      <c r="D28" s="659">
        <f t="shared" si="1"/>
        <v>8664</v>
      </c>
      <c r="E28" s="488">
        <f t="shared" si="0"/>
        <v>2.734848484848485</v>
      </c>
    </row>
    <row r="29" spans="1:5" ht="14.25" customHeight="1" thickBot="1">
      <c r="A29" s="770" t="s">
        <v>421</v>
      </c>
      <c r="B29" s="659">
        <f t="shared" si="1"/>
        <v>860</v>
      </c>
      <c r="C29" s="659">
        <f t="shared" si="1"/>
        <v>4573</v>
      </c>
      <c r="D29" s="659">
        <f>D13+D21</f>
        <v>4590</v>
      </c>
      <c r="E29" s="670">
        <f t="shared" si="0"/>
        <v>1.003717472118959</v>
      </c>
    </row>
    <row r="30" spans="1:5" ht="18" customHeight="1" thickBot="1">
      <c r="A30" s="609" t="s">
        <v>422</v>
      </c>
      <c r="B30" s="187">
        <f>B14+B22</f>
        <v>241260</v>
      </c>
      <c r="C30" s="187">
        <f>C14+C22</f>
        <v>275237</v>
      </c>
      <c r="D30" s="187">
        <f>D14+D22</f>
        <v>301639</v>
      </c>
      <c r="E30" s="506">
        <f t="shared" si="0"/>
        <v>1.0959246031601857</v>
      </c>
    </row>
    <row r="31" spans="1:5" ht="12.75">
      <c r="A31" s="753"/>
      <c r="B31" s="688"/>
      <c r="C31" s="457"/>
      <c r="D31" s="457"/>
      <c r="E31" s="170"/>
    </row>
    <row r="32" spans="1:5" ht="12.75">
      <c r="A32" s="753"/>
      <c r="B32" s="688"/>
      <c r="C32" s="457"/>
      <c r="D32" s="457"/>
      <c r="E32" s="170"/>
    </row>
    <row r="33" spans="1:5" ht="12.75">
      <c r="A33" s="753"/>
      <c r="B33" s="688"/>
      <c r="C33" s="457"/>
      <c r="D33" s="457"/>
      <c r="E33" s="170"/>
    </row>
    <row r="34" spans="1:5" ht="12.75">
      <c r="A34" s="753"/>
      <c r="B34" s="688"/>
      <c r="C34" s="457"/>
      <c r="D34" s="457"/>
      <c r="E34" s="170"/>
    </row>
    <row r="35" spans="1:5" ht="12.75">
      <c r="A35" s="753"/>
      <c r="B35" s="688"/>
      <c r="C35" s="457"/>
      <c r="D35" s="457"/>
      <c r="E35" s="170"/>
    </row>
    <row r="36" spans="1:5" ht="12.75">
      <c r="A36" s="753"/>
      <c r="B36" s="688"/>
      <c r="C36" s="457"/>
      <c r="D36" s="457"/>
      <c r="E36" s="170"/>
    </row>
    <row r="37" spans="1:5" ht="12.75">
      <c r="A37" s="753"/>
      <c r="B37" s="688"/>
      <c r="C37" s="457"/>
      <c r="D37" s="457"/>
      <c r="E37" s="170"/>
    </row>
    <row r="38" spans="1:5" ht="12.75">
      <c r="A38" s="753"/>
      <c r="B38" s="688"/>
      <c r="C38" s="457"/>
      <c r="D38" s="457"/>
      <c r="E38" s="170"/>
    </row>
    <row r="39" spans="1:5" ht="12.75">
      <c r="A39" s="753"/>
      <c r="B39" s="688"/>
      <c r="C39" s="457"/>
      <c r="D39" s="457"/>
      <c r="E39" s="170"/>
    </row>
    <row r="40" spans="1:5" ht="12.75">
      <c r="A40" s="753"/>
      <c r="B40" s="688"/>
      <c r="C40" s="457"/>
      <c r="D40" s="457"/>
      <c r="E40" s="170"/>
    </row>
    <row r="41" spans="1:5" ht="12.75">
      <c r="A41" s="753"/>
      <c r="B41" s="688"/>
      <c r="C41" s="457"/>
      <c r="D41" s="457"/>
      <c r="E41" s="170"/>
    </row>
    <row r="42" spans="1:5" ht="12.75">
      <c r="A42" s="753"/>
      <c r="B42" s="688"/>
      <c r="C42" s="457"/>
      <c r="D42" s="457"/>
      <c r="E42" s="170"/>
    </row>
    <row r="43" spans="1:5" ht="12.75">
      <c r="A43" s="753"/>
      <c r="B43" s="688"/>
      <c r="C43" s="457"/>
      <c r="D43" s="457"/>
      <c r="E43" s="170"/>
    </row>
    <row r="44" spans="1:5" ht="13.5" customHeight="1">
      <c r="A44" s="753"/>
      <c r="B44" s="612"/>
      <c r="C44" s="753"/>
      <c r="D44" s="753"/>
      <c r="E44" s="170"/>
    </row>
    <row r="45" spans="1:5" ht="13.5" customHeight="1">
      <c r="A45" s="753"/>
      <c r="B45" s="612"/>
      <c r="C45" s="753"/>
      <c r="D45" s="753"/>
      <c r="E45" s="170"/>
    </row>
    <row r="46" spans="1:5" ht="13.5" customHeight="1">
      <c r="A46" s="753"/>
      <c r="B46" s="612"/>
      <c r="C46" s="753"/>
      <c r="D46" s="753"/>
      <c r="E46" s="170"/>
    </row>
    <row r="47" spans="1:5" ht="13.5" customHeight="1">
      <c r="A47" s="753"/>
      <c r="B47" s="612"/>
      <c r="C47" s="753"/>
      <c r="D47" s="753"/>
      <c r="E47" s="170"/>
    </row>
    <row r="48" spans="1:5" ht="13.5" customHeight="1">
      <c r="A48" s="753"/>
      <c r="B48" s="612"/>
      <c r="C48" s="753"/>
      <c r="D48" s="753"/>
      <c r="E48" s="170"/>
    </row>
    <row r="49" spans="1:5" ht="13.5" customHeight="1">
      <c r="A49" s="753"/>
      <c r="B49" s="612"/>
      <c r="C49" s="753"/>
      <c r="D49" s="753"/>
      <c r="E49" s="170"/>
    </row>
    <row r="50" spans="1:5" ht="14.25">
      <c r="A50" s="2134" t="s">
        <v>423</v>
      </c>
      <c r="B50" s="2134"/>
      <c r="C50" s="2134"/>
      <c r="D50" s="2134"/>
      <c r="E50" s="170"/>
    </row>
    <row r="51" spans="1:5" ht="15.75">
      <c r="A51" s="2108" t="s">
        <v>424</v>
      </c>
      <c r="B51" s="2108"/>
      <c r="C51" s="2108"/>
      <c r="D51" s="2108"/>
      <c r="E51" s="2065"/>
    </row>
    <row r="52" spans="1:5" ht="13.5" thickBot="1">
      <c r="A52" s="753"/>
      <c r="B52" s="617"/>
      <c r="C52" s="170"/>
      <c r="D52" s="406" t="s">
        <v>313</v>
      </c>
      <c r="E52" s="170"/>
    </row>
    <row r="53" spans="1:5" ht="31.5" customHeight="1" thickBot="1">
      <c r="A53" s="357" t="s">
        <v>385</v>
      </c>
      <c r="B53" s="780" t="s">
        <v>228</v>
      </c>
      <c r="C53" s="780" t="s">
        <v>229</v>
      </c>
      <c r="D53" s="780" t="s">
        <v>233</v>
      </c>
      <c r="E53" s="407" t="s">
        <v>260</v>
      </c>
    </row>
    <row r="54" spans="1:5" ht="24" customHeight="1">
      <c r="A54" s="1187" t="s">
        <v>253</v>
      </c>
      <c r="B54" s="767"/>
      <c r="C54" s="582"/>
      <c r="D54" s="618"/>
      <c r="E54" s="582"/>
    </row>
    <row r="55" spans="1:5" ht="14.25" customHeight="1">
      <c r="A55" s="782" t="s">
        <v>1130</v>
      </c>
      <c r="B55" s="785">
        <v>60</v>
      </c>
      <c r="C55" s="785">
        <v>60</v>
      </c>
      <c r="D55" s="617">
        <v>0</v>
      </c>
      <c r="E55" s="494">
        <f>D55/C55</f>
        <v>0</v>
      </c>
    </row>
    <row r="56" spans="1:5" s="90" customFormat="1" ht="12.75">
      <c r="A56" s="749"/>
      <c r="B56" s="125"/>
      <c r="C56" s="125"/>
      <c r="D56" s="700"/>
      <c r="E56" s="494"/>
    </row>
    <row r="57" spans="1:5" ht="13.5" thickBot="1">
      <c r="A57" s="782"/>
      <c r="B57" s="159"/>
      <c r="C57" s="159"/>
      <c r="D57" s="617"/>
      <c r="E57" s="516"/>
    </row>
    <row r="58" spans="1:5" ht="25.5" customHeight="1" thickBot="1">
      <c r="A58" s="504" t="s">
        <v>904</v>
      </c>
      <c r="B58" s="784">
        <f>SUM(B53:B57)</f>
        <v>60</v>
      </c>
      <c r="C58" s="784">
        <f>SUM(C53:C57)</f>
        <v>60</v>
      </c>
      <c r="D58" s="784">
        <f>SUM(D53:D57)</f>
        <v>0</v>
      </c>
      <c r="E58" s="506">
        <f>D58/C58</f>
        <v>0</v>
      </c>
    </row>
    <row r="59" spans="1:5" ht="15.75" customHeight="1">
      <c r="A59" s="1354" t="s">
        <v>252</v>
      </c>
      <c r="B59" s="767">
        <f>SUM(B60:B61)</f>
        <v>0</v>
      </c>
      <c r="C59" s="767">
        <f>SUM(C60:C61)</f>
        <v>1325</v>
      </c>
      <c r="D59" s="767">
        <f>SUM(D60:D61)</f>
        <v>1325</v>
      </c>
      <c r="E59" s="1392">
        <f>D59/C59</f>
        <v>1</v>
      </c>
    </row>
    <row r="60" spans="1:5" s="90" customFormat="1" ht="12.75">
      <c r="A60" s="172" t="s">
        <v>1240</v>
      </c>
      <c r="B60" s="127">
        <v>0</v>
      </c>
      <c r="C60" s="127">
        <v>75</v>
      </c>
      <c r="D60" s="583">
        <v>75</v>
      </c>
      <c r="E60" s="494">
        <f>D60/C60</f>
        <v>1</v>
      </c>
    </row>
    <row r="61" spans="1:5" s="90" customFormat="1" ht="12.75">
      <c r="A61" s="172" t="s">
        <v>1490</v>
      </c>
      <c r="B61" s="125"/>
      <c r="C61" s="125">
        <v>1250</v>
      </c>
      <c r="D61" s="733">
        <v>1250</v>
      </c>
      <c r="E61" s="494">
        <f>D61/C61</f>
        <v>1</v>
      </c>
    </row>
    <row r="62" spans="1:5" ht="16.5" customHeight="1">
      <c r="A62" s="1355" t="s">
        <v>168</v>
      </c>
      <c r="B62" s="1105"/>
      <c r="C62" s="700"/>
      <c r="D62" s="676"/>
      <c r="E62" s="498"/>
    </row>
    <row r="63" spans="1:5" ht="16.5" customHeight="1">
      <c r="A63" s="996" t="s">
        <v>169</v>
      </c>
      <c r="B63" s="676">
        <v>800</v>
      </c>
      <c r="C63" s="700">
        <v>800</v>
      </c>
      <c r="D63" s="676">
        <v>877</v>
      </c>
      <c r="E63" s="498">
        <f aca="true" t="shared" si="2" ref="E63:E71">D63/C63</f>
        <v>1.09625</v>
      </c>
    </row>
    <row r="64" spans="1:5" ht="16.5" customHeight="1">
      <c r="A64" s="996" t="s">
        <v>1159</v>
      </c>
      <c r="B64" s="1105"/>
      <c r="C64" s="700">
        <v>250</v>
      </c>
      <c r="D64" s="676">
        <v>250</v>
      </c>
      <c r="E64" s="498">
        <f t="shared" si="2"/>
        <v>1</v>
      </c>
    </row>
    <row r="65" spans="1:5" ht="18" customHeight="1">
      <c r="A65" s="996" t="s">
        <v>170</v>
      </c>
      <c r="B65" s="1105"/>
      <c r="C65" s="700">
        <v>14</v>
      </c>
      <c r="D65" s="676">
        <v>14</v>
      </c>
      <c r="E65" s="498">
        <f t="shared" si="2"/>
        <v>1</v>
      </c>
    </row>
    <row r="66" spans="1:5" ht="15" customHeight="1">
      <c r="A66" s="996" t="s">
        <v>1160</v>
      </c>
      <c r="B66" s="1105"/>
      <c r="C66" s="700">
        <v>550</v>
      </c>
      <c r="D66" s="676">
        <v>550</v>
      </c>
      <c r="E66" s="498">
        <f t="shared" si="2"/>
        <v>1</v>
      </c>
    </row>
    <row r="67" spans="1:5" ht="15" customHeight="1">
      <c r="A67" s="996" t="s">
        <v>1161</v>
      </c>
      <c r="B67" s="1105"/>
      <c r="C67" s="700">
        <v>80</v>
      </c>
      <c r="D67" s="676">
        <v>80</v>
      </c>
      <c r="E67" s="498">
        <f t="shared" si="2"/>
        <v>1</v>
      </c>
    </row>
    <row r="68" spans="1:5" ht="15" customHeight="1">
      <c r="A68" s="996" t="s">
        <v>1401</v>
      </c>
      <c r="B68" s="1537"/>
      <c r="C68" s="700">
        <v>300</v>
      </c>
      <c r="D68" s="676">
        <v>300</v>
      </c>
      <c r="E68" s="498">
        <f t="shared" si="2"/>
        <v>1</v>
      </c>
    </row>
    <row r="69" spans="1:5" ht="15.75" customHeight="1">
      <c r="A69" s="996" t="s">
        <v>1298</v>
      </c>
      <c r="B69" s="1537"/>
      <c r="C69" s="700">
        <v>950</v>
      </c>
      <c r="D69" s="676">
        <v>950</v>
      </c>
      <c r="E69" s="498">
        <f t="shared" si="2"/>
        <v>1</v>
      </c>
    </row>
    <row r="70" spans="1:5" ht="13.5" customHeight="1">
      <c r="A70" s="996" t="s">
        <v>1402</v>
      </c>
      <c r="B70" s="1105"/>
      <c r="C70" s="617">
        <v>145</v>
      </c>
      <c r="D70" s="676">
        <v>145</v>
      </c>
      <c r="E70" s="1356">
        <f t="shared" si="2"/>
        <v>1</v>
      </c>
    </row>
    <row r="71" spans="1:5" ht="15" customHeight="1" thickBot="1">
      <c r="A71" s="996" t="s">
        <v>1403</v>
      </c>
      <c r="B71" s="450"/>
      <c r="C71" s="1174">
        <v>99</v>
      </c>
      <c r="D71" s="839">
        <v>99</v>
      </c>
      <c r="E71" s="987">
        <f t="shared" si="2"/>
        <v>1</v>
      </c>
    </row>
    <row r="72" spans="1:5" ht="27.75" customHeight="1" thickBot="1">
      <c r="A72" s="504" t="s">
        <v>905</v>
      </c>
      <c r="B72" s="448">
        <f>SUM(B60:B71)</f>
        <v>800</v>
      </c>
      <c r="C72" s="448">
        <f>SUM(C60:C71)</f>
        <v>4513</v>
      </c>
      <c r="D72" s="448">
        <f>SUM(D60:D71)</f>
        <v>4590</v>
      </c>
      <c r="E72" s="506">
        <f>D72/C72</f>
        <v>1.0170618214048306</v>
      </c>
    </row>
    <row r="73" spans="1:5" ht="21.75" customHeight="1" thickBot="1">
      <c r="A73" s="1136" t="s">
        <v>262</v>
      </c>
      <c r="B73" s="786"/>
      <c r="C73" s="583"/>
      <c r="D73" s="787"/>
      <c r="E73" s="488"/>
    </row>
    <row r="74" spans="1:5" ht="27.75" customHeight="1" thickBot="1">
      <c r="A74" s="504" t="s">
        <v>256</v>
      </c>
      <c r="B74" s="448">
        <f>B58+B72</f>
        <v>860</v>
      </c>
      <c r="C74" s="448">
        <f>C58+C72</f>
        <v>4573</v>
      </c>
      <c r="D74" s="448">
        <f>D58+D72</f>
        <v>4590</v>
      </c>
      <c r="E74" s="506">
        <f>D74/C74</f>
        <v>1.003717472118959</v>
      </c>
    </row>
    <row r="75" spans="1:5" ht="23.25" customHeight="1">
      <c r="A75" s="1357"/>
      <c r="B75" s="1358"/>
      <c r="C75" s="1358"/>
      <c r="D75" s="1358"/>
      <c r="E75" s="689"/>
    </row>
    <row r="76" spans="1:5" ht="16.5" customHeight="1">
      <c r="A76" s="1357"/>
      <c r="B76" s="1358"/>
      <c r="C76" s="1358"/>
      <c r="D76" s="1358"/>
      <c r="E76" s="689"/>
    </row>
    <row r="77" spans="1:5" ht="14.25">
      <c r="A77" s="437"/>
      <c r="B77" s="170"/>
      <c r="C77" s="437"/>
      <c r="D77" s="437" t="s">
        <v>425</v>
      </c>
      <c r="E77" s="170"/>
    </row>
    <row r="78" spans="1:5" ht="15.75">
      <c r="A78" s="2108" t="s">
        <v>460</v>
      </c>
      <c r="B78" s="2065"/>
      <c r="C78" s="2065"/>
      <c r="D78" s="2065"/>
      <c r="E78" s="2065"/>
    </row>
    <row r="79" spans="1:5" ht="13.5" customHeight="1" thickBot="1">
      <c r="A79" s="753"/>
      <c r="B79" s="170"/>
      <c r="C79" s="789"/>
      <c r="D79" s="790" t="s">
        <v>344</v>
      </c>
      <c r="E79" s="170"/>
    </row>
    <row r="80" spans="1:5" ht="13.5" thickBot="1">
      <c r="A80" s="2130" t="s">
        <v>385</v>
      </c>
      <c r="B80" s="2066" t="s">
        <v>377</v>
      </c>
      <c r="C80" s="2067"/>
      <c r="D80" s="2067"/>
      <c r="E80" s="2068"/>
    </row>
    <row r="81" spans="1:5" ht="27.75" customHeight="1" thickBot="1">
      <c r="A81" s="2075"/>
      <c r="B81" s="791" t="s">
        <v>228</v>
      </c>
      <c r="C81" s="792" t="s">
        <v>229</v>
      </c>
      <c r="D81" s="407" t="s">
        <v>233</v>
      </c>
      <c r="E81" s="792" t="s">
        <v>261</v>
      </c>
    </row>
    <row r="82" spans="1:5" ht="12.75">
      <c r="A82" s="173" t="s">
        <v>469</v>
      </c>
      <c r="B82" s="728">
        <v>95000</v>
      </c>
      <c r="C82" s="126">
        <v>95000</v>
      </c>
      <c r="D82" s="497">
        <v>121289</v>
      </c>
      <c r="E82" s="487">
        <f>D82/C82</f>
        <v>1.2767263157894737</v>
      </c>
    </row>
    <row r="83" spans="1:5" ht="12.75">
      <c r="A83" s="173" t="s">
        <v>470</v>
      </c>
      <c r="B83" s="491"/>
      <c r="C83" s="125"/>
      <c r="D83" s="241">
        <v>-22</v>
      </c>
      <c r="E83" s="488">
        <v>0</v>
      </c>
    </row>
    <row r="84" spans="1:5" ht="12.75">
      <c r="A84" s="172" t="s">
        <v>471</v>
      </c>
      <c r="B84" s="493">
        <v>18000</v>
      </c>
      <c r="C84" s="125">
        <v>18000</v>
      </c>
      <c r="D84" s="241">
        <v>21642</v>
      </c>
      <c r="E84" s="494">
        <f aca="true" t="shared" si="3" ref="E84:E90">D84/C84</f>
        <v>1.2023333333333333</v>
      </c>
    </row>
    <row r="85" spans="1:5" ht="24" customHeight="1">
      <c r="A85" s="1193" t="s">
        <v>255</v>
      </c>
      <c r="B85" s="493">
        <v>545000</v>
      </c>
      <c r="C85" s="659">
        <v>545000</v>
      </c>
      <c r="D85" s="686">
        <v>556702</v>
      </c>
      <c r="E85" s="494">
        <f t="shared" si="3"/>
        <v>1.0214715596330275</v>
      </c>
    </row>
    <row r="86" spans="1:5" ht="24.75" customHeight="1" thickBot="1">
      <c r="A86" s="1194" t="s">
        <v>254</v>
      </c>
      <c r="B86" s="621">
        <v>1000</v>
      </c>
      <c r="C86" s="646">
        <v>1000</v>
      </c>
      <c r="D86" s="1197">
        <v>2160</v>
      </c>
      <c r="E86" s="488">
        <f t="shared" si="3"/>
        <v>2.16</v>
      </c>
    </row>
    <row r="87" spans="1:5" ht="13.5" thickBot="1">
      <c r="A87" s="793" t="s">
        <v>144</v>
      </c>
      <c r="B87" s="619">
        <f>SUM(B82:B86)</f>
        <v>659000</v>
      </c>
      <c r="C87" s="445">
        <f>SUM(C82:C86)</f>
        <v>659000</v>
      </c>
      <c r="D87" s="588">
        <f>SUM(D82:D86)</f>
        <v>701771</v>
      </c>
      <c r="E87" s="506">
        <f t="shared" si="3"/>
        <v>1.0649028831562974</v>
      </c>
    </row>
    <row r="88" spans="1:5" ht="13.5" thickBot="1">
      <c r="A88" s="1103" t="s">
        <v>142</v>
      </c>
      <c r="B88" s="505">
        <v>5000</v>
      </c>
      <c r="C88" s="592">
        <v>5000</v>
      </c>
      <c r="D88" s="457">
        <v>5749</v>
      </c>
      <c r="E88" s="794">
        <f t="shared" si="3"/>
        <v>1.1498</v>
      </c>
    </row>
    <row r="89" spans="1:5" ht="13.5" thickBot="1">
      <c r="A89" s="1195" t="s">
        <v>143</v>
      </c>
      <c r="B89" s="629">
        <v>24564</v>
      </c>
      <c r="C89" s="593">
        <v>24609</v>
      </c>
      <c r="D89" s="630">
        <v>31010</v>
      </c>
      <c r="E89" s="724">
        <f t="shared" si="3"/>
        <v>1.2601080905359827</v>
      </c>
    </row>
    <row r="90" spans="1:5" ht="13.5" thickBot="1">
      <c r="A90" s="1196" t="s">
        <v>902</v>
      </c>
      <c r="B90" s="668">
        <v>1000</v>
      </c>
      <c r="C90" s="128">
        <v>1000</v>
      </c>
      <c r="D90" s="1198">
        <v>1036</v>
      </c>
      <c r="E90" s="678">
        <f t="shared" si="3"/>
        <v>1.036</v>
      </c>
    </row>
    <row r="91" spans="1:5" ht="12.75">
      <c r="A91" s="421"/>
      <c r="B91" s="514"/>
      <c r="C91" s="514"/>
      <c r="D91" s="514"/>
      <c r="E91" s="515"/>
    </row>
    <row r="92" spans="1:5" ht="12.75">
      <c r="A92" s="421"/>
      <c r="B92" s="514"/>
      <c r="C92" s="514"/>
      <c r="D92" s="514"/>
      <c r="E92" s="515"/>
    </row>
    <row r="93" spans="1:5" ht="12.75">
      <c r="A93" s="421"/>
      <c r="B93" s="514"/>
      <c r="C93" s="514"/>
      <c r="D93" s="514"/>
      <c r="E93" s="515"/>
    </row>
    <row r="94" spans="1:5" ht="14.25">
      <c r="A94" s="753"/>
      <c r="B94" s="170"/>
      <c r="C94" s="617"/>
      <c r="D94" s="795" t="s">
        <v>461</v>
      </c>
      <c r="E94" s="170"/>
    </row>
    <row r="95" spans="1:5" ht="21.75" customHeight="1">
      <c r="A95" s="2108" t="s">
        <v>462</v>
      </c>
      <c r="B95" s="2065"/>
      <c r="C95" s="2065"/>
      <c r="D95" s="2065"/>
      <c r="E95" s="2065"/>
    </row>
    <row r="96" spans="1:5" ht="21" customHeight="1" thickBot="1">
      <c r="A96" s="753"/>
      <c r="B96" s="170"/>
      <c r="C96" s="789"/>
      <c r="D96" s="790" t="s">
        <v>344</v>
      </c>
      <c r="E96" s="170"/>
    </row>
    <row r="97" spans="1:5" ht="13.5" thickBot="1">
      <c r="A97" s="2130" t="s">
        <v>385</v>
      </c>
      <c r="B97" s="2070" t="s">
        <v>377</v>
      </c>
      <c r="C97" s="2071"/>
      <c r="D97" s="2071"/>
      <c r="E97" s="2072"/>
    </row>
    <row r="98" spans="1:5" ht="25.5" customHeight="1" thickBot="1">
      <c r="A98" s="2075"/>
      <c r="B98" s="796" t="s">
        <v>228</v>
      </c>
      <c r="C98" s="792" t="s">
        <v>229</v>
      </c>
      <c r="D98" s="797" t="s">
        <v>233</v>
      </c>
      <c r="E98" s="798" t="s">
        <v>257</v>
      </c>
    </row>
    <row r="99" spans="1:5" ht="14.25" customHeight="1">
      <c r="A99" s="171" t="s">
        <v>463</v>
      </c>
      <c r="B99" s="728">
        <v>190789</v>
      </c>
      <c r="C99" s="127">
        <v>190789</v>
      </c>
      <c r="D99" s="127">
        <v>190789</v>
      </c>
      <c r="E99" s="625">
        <f>D99/C99</f>
        <v>1</v>
      </c>
    </row>
    <row r="100" spans="1:5" ht="14.25" customHeight="1">
      <c r="A100" s="172" t="s">
        <v>464</v>
      </c>
      <c r="B100" s="491">
        <v>241339</v>
      </c>
      <c r="C100" s="125">
        <v>221319</v>
      </c>
      <c r="D100" s="125">
        <v>221319</v>
      </c>
      <c r="E100" s="494">
        <f aca="true" t="shared" si="4" ref="E100:E106">D100/C100</f>
        <v>1</v>
      </c>
    </row>
    <row r="101" spans="1:5" ht="14.25" customHeight="1">
      <c r="A101" s="173" t="s">
        <v>259</v>
      </c>
      <c r="B101" s="491"/>
      <c r="C101" s="125"/>
      <c r="D101" s="241"/>
      <c r="E101" s="489">
        <v>0</v>
      </c>
    </row>
    <row r="102" spans="1:5" ht="14.25" customHeight="1">
      <c r="A102" s="173" t="s">
        <v>465</v>
      </c>
      <c r="B102" s="491">
        <v>95000</v>
      </c>
      <c r="C102" s="125">
        <v>95000</v>
      </c>
      <c r="D102" s="241">
        <v>93838</v>
      </c>
      <c r="E102" s="494">
        <f t="shared" si="4"/>
        <v>0.9877684210526316</v>
      </c>
    </row>
    <row r="103" spans="1:5" ht="14.25" customHeight="1">
      <c r="A103" s="173" t="s">
        <v>466</v>
      </c>
      <c r="B103" s="491"/>
      <c r="C103" s="125"/>
      <c r="D103" s="241">
        <v>0</v>
      </c>
      <c r="E103" s="489">
        <v>0</v>
      </c>
    </row>
    <row r="104" spans="1:5" ht="14.25" customHeight="1">
      <c r="A104" s="172" t="s">
        <v>258</v>
      </c>
      <c r="B104" s="493"/>
      <c r="C104" s="125"/>
      <c r="D104" s="241">
        <v>0</v>
      </c>
      <c r="E104" s="494">
        <v>0</v>
      </c>
    </row>
    <row r="105" spans="1:5" ht="14.25" customHeight="1" thickBot="1">
      <c r="A105" s="800" t="s">
        <v>467</v>
      </c>
      <c r="B105" s="496">
        <v>0</v>
      </c>
      <c r="C105" s="447">
        <v>0</v>
      </c>
      <c r="D105" s="490">
        <v>0</v>
      </c>
      <c r="E105" s="488">
        <v>0</v>
      </c>
    </row>
    <row r="106" spans="1:5" ht="18" customHeight="1" thickBot="1">
      <c r="A106" s="179" t="s">
        <v>468</v>
      </c>
      <c r="B106" s="505">
        <f>SUM(B99:B105)</f>
        <v>527128</v>
      </c>
      <c r="C106" s="505">
        <f>SUM(C99:C105)</f>
        <v>507108</v>
      </c>
      <c r="D106" s="505">
        <f>SUM(D99:D105)</f>
        <v>505946</v>
      </c>
      <c r="E106" s="506">
        <f t="shared" si="4"/>
        <v>0.9977085748992325</v>
      </c>
    </row>
    <row r="107" spans="1:5" ht="12.75">
      <c r="A107" s="170"/>
      <c r="B107" s="170"/>
      <c r="C107" s="617"/>
      <c r="D107" s="617"/>
      <c r="E107" s="170"/>
    </row>
  </sheetData>
  <sheetProtection/>
  <mergeCells count="10">
    <mergeCell ref="A2:D2"/>
    <mergeCell ref="A50:D50"/>
    <mergeCell ref="A51:E51"/>
    <mergeCell ref="A4:E4"/>
    <mergeCell ref="B97:E97"/>
    <mergeCell ref="A97:A98"/>
    <mergeCell ref="A78:E78"/>
    <mergeCell ref="A95:E95"/>
    <mergeCell ref="B80:E80"/>
    <mergeCell ref="A80:A8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 Lászlóné</dc:creator>
  <cp:keywords/>
  <dc:description/>
  <cp:lastModifiedBy>Mezőkövesd</cp:lastModifiedBy>
  <cp:lastPrinted>2010-04-23T05:58:48Z</cp:lastPrinted>
  <dcterms:created xsi:type="dcterms:W3CDTF">2006-01-29T20:13:55Z</dcterms:created>
  <dcterms:modified xsi:type="dcterms:W3CDTF">2011-02-07T08:45:06Z</dcterms:modified>
  <cp:category/>
  <cp:version/>
  <cp:contentType/>
  <cp:contentStatus/>
</cp:coreProperties>
</file>