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70" windowHeight="6360" firstSheet="31" activeTab="34"/>
  </bookViews>
  <sheets>
    <sheet name="1.sz. melléklet" sheetId="1" r:id="rId1"/>
    <sheet name="1.a.sz. melléklet" sheetId="2" r:id="rId2"/>
    <sheet name="1.b.sz.melléklet" sheetId="3" r:id="rId3"/>
    <sheet name="1.c.sz. melléklet" sheetId="4" r:id="rId4"/>
    <sheet name="1.d.sz.melléklet" sheetId="5" r:id="rId5"/>
    <sheet name="1.e-f.sz.melléklet" sheetId="6" r:id="rId6"/>
    <sheet name="1.g-h.sz. melléklet" sheetId="7" r:id="rId7"/>
    <sheet name="2.sz. melléklet" sheetId="8" r:id="rId8"/>
    <sheet name="2.a-d.sz. melléklet" sheetId="9" r:id="rId9"/>
    <sheet name="2.f-h.sz. melléklet" sheetId="10" r:id="rId10"/>
    <sheet name="2.e.sz.mell." sheetId="11" r:id="rId11"/>
    <sheet name="2.i-j.sz. mell." sheetId="12" r:id="rId12"/>
    <sheet name="2.k. sz. melléklet" sheetId="13" r:id="rId13"/>
    <sheet name="2.l.sz. melléklet" sheetId="14" r:id="rId14"/>
    <sheet name="2.m-n.sz. melléklet" sheetId="15" r:id="rId15"/>
    <sheet name="3.sz. melléklet" sheetId="16" r:id="rId16"/>
    <sheet name="4.sz. melléklet" sheetId="17" r:id="rId17"/>
    <sheet name="5.sz. melléklet" sheetId="18" r:id="rId18"/>
    <sheet name="6.sz. melléklet" sheetId="19" r:id="rId19"/>
    <sheet name="7.sz. melléklet" sheetId="20" r:id="rId20"/>
    <sheet name="8.sz. melléklet" sheetId="21" r:id="rId21"/>
    <sheet name="9.sz. melléklet" sheetId="22" r:id="rId22"/>
    <sheet name="10. sz. melléklet" sheetId="23" r:id="rId23"/>
    <sheet name="11.sz. melléklet" sheetId="24" r:id="rId24"/>
    <sheet name="12.sz. melléklet" sheetId="25" r:id="rId25"/>
    <sheet name="13.sz. melléklet" sheetId="26" r:id="rId26"/>
    <sheet name="14-15.sz. melléklet" sheetId="27" r:id="rId27"/>
    <sheet name="16a.sz. melléklet" sheetId="28" r:id="rId28"/>
    <sheet name="16.sz. melléklet" sheetId="29" r:id="rId29"/>
    <sheet name="17. sz. melléklet" sheetId="30" r:id="rId30"/>
    <sheet name="18-19. sz. melléklet" sheetId="31" r:id="rId31"/>
    <sheet name="20. sz. melléklet" sheetId="32" r:id="rId32"/>
    <sheet name="21.a.sz. melléklet" sheetId="33" r:id="rId33"/>
    <sheet name="21.b. sz. melléklet" sheetId="34" r:id="rId34"/>
    <sheet name="22.sz. melléklet" sheetId="35" r:id="rId35"/>
    <sheet name="23.sz. melléklet" sheetId="36" r:id="rId36"/>
  </sheets>
  <externalReferences>
    <externalReference r:id="rId39"/>
    <externalReference r:id="rId40"/>
    <externalReference r:id="rId41"/>
  </externalReferences>
  <definedNames/>
  <calcPr fullCalcOnLoad="1"/>
</workbook>
</file>

<file path=xl/sharedStrings.xml><?xml version="1.0" encoding="utf-8"?>
<sst xmlns="http://schemas.openxmlformats.org/spreadsheetml/2006/main" count="4840" uniqueCount="1493">
  <si>
    <t>Az Örmény Kisebbségi Önkormányzat 2008. évi költségvetése</t>
  </si>
  <si>
    <t>Bevételek alakulása  2008. év</t>
  </si>
  <si>
    <t xml:space="preserve">                 az önkormányzat által felvett hitelek állományáról 2008. év</t>
  </si>
  <si>
    <t xml:space="preserve">dec. 30-án </t>
  </si>
  <si>
    <t>tárgyév dec. 30-án</t>
  </si>
  <si>
    <t>21/a. sz. melléklet</t>
  </si>
  <si>
    <t>Ft-ban</t>
  </si>
  <si>
    <t>Évközi változás</t>
  </si>
  <si>
    <t>Eltérés</t>
  </si>
  <si>
    <t>mutató</t>
  </si>
  <si>
    <t>állami hzj.</t>
  </si>
  <si>
    <t>Települ.önk.üz.ig.és sport feladat</t>
  </si>
  <si>
    <t>Települ.önk.tömegközl.feladat</t>
  </si>
  <si>
    <t>Okmányir.és gyámügyig.alap.hzj.</t>
  </si>
  <si>
    <t>Okmányiroda működési kiadásai</t>
  </si>
  <si>
    <t>Igazg.-gyámügyig. Feladatok</t>
  </si>
  <si>
    <t>Építésgyi igazg. Feladatok</t>
  </si>
  <si>
    <t>Körjegyzőség működéséhez hzj.</t>
  </si>
  <si>
    <t>Lakott külterülettek kapcs. Feladatok</t>
  </si>
  <si>
    <t>Üdülőhelyi feladatok</t>
  </si>
  <si>
    <t>Bölcsödei ellátás</t>
  </si>
  <si>
    <t>Bölcsödei ingyenes étkeztetés</t>
  </si>
  <si>
    <t>Kollégiumi ellátás</t>
  </si>
  <si>
    <t>Kollégiumi ellátás 4hó</t>
  </si>
  <si>
    <t>Ált.isk.napközis foglalkoztatás</t>
  </si>
  <si>
    <t>Int. Tár. Iskolájába bejáró 1-4. Évf. 4 hó</t>
  </si>
  <si>
    <t>21/b.sz.melléklet</t>
  </si>
  <si>
    <t>Normatív kötött felhasználású támogatások elszámolása</t>
  </si>
  <si>
    <t>Támogatás jogcíme</t>
  </si>
  <si>
    <t>Önk.által</t>
  </si>
  <si>
    <t>Eltérés állami hzj.</t>
  </si>
  <si>
    <t xml:space="preserve">mutató </t>
  </si>
  <si>
    <t>dec.31-ig felh.        összeg</t>
  </si>
  <si>
    <t>feladattal terh.marad-    vány</t>
  </si>
  <si>
    <t>Ped.szakvizsga továbbképz.</t>
  </si>
  <si>
    <t>Pedagógiai szolgálat 8hó</t>
  </si>
  <si>
    <t>Pedagógiai szolgálat 4hó</t>
  </si>
  <si>
    <t>Szoc. Továbbképzés szakvizsg.</t>
  </si>
  <si>
    <t>Hiv.Önk.Tűzoltóságok támogatás</t>
  </si>
  <si>
    <t>22.sz. melléklet</t>
  </si>
  <si>
    <t>Pénzmaradvány kimutatása</t>
  </si>
  <si>
    <t>Városi Rendelő-intézet</t>
  </si>
  <si>
    <t>Tűzoltó-      ság</t>
  </si>
  <si>
    <t>Polgárm.    Hivatal</t>
  </si>
  <si>
    <t>Aktív és passzív pü-i elszám.</t>
  </si>
  <si>
    <t>Előző évek tartalék maradv.</t>
  </si>
  <si>
    <t>Tárgyévi helyesb.maradv.</t>
  </si>
  <si>
    <t>Intézmények befizetése(pm.elvonás)</t>
  </si>
  <si>
    <t>Kiutalatlan állami támogatás miatt</t>
  </si>
  <si>
    <t>Alulfinansz.miatti kiutalás</t>
  </si>
  <si>
    <t>Jóváhagyott maradvány</t>
  </si>
  <si>
    <t>Önkormányzat által elvont maradv.</t>
  </si>
  <si>
    <t>Intézménynek kiutalandó támog.</t>
  </si>
  <si>
    <t>Adóerőkép.+normat visszafiz.</t>
  </si>
  <si>
    <t>Módosított pénzmaradvány</t>
  </si>
  <si>
    <t>Javaslat felosztására:</t>
  </si>
  <si>
    <t>Személyi juttatás</t>
  </si>
  <si>
    <t>Munkaadót terhelő</t>
  </si>
  <si>
    <t>Spec.célú tám.</t>
  </si>
  <si>
    <t>Működési kiadás</t>
  </si>
  <si>
    <t>Felhalmozási kiadás</t>
  </si>
  <si>
    <t>Felhaszn.pénzmaradvány</t>
  </si>
  <si>
    <t>2 0 0 8.  é v</t>
  </si>
  <si>
    <t>23. sz. melléklet</t>
  </si>
  <si>
    <t>I. ESZKÖZÖK - FORRÁSOK</t>
  </si>
  <si>
    <t>eFt-ban</t>
  </si>
  <si>
    <t>E S Z K Ö Z Ö K</t>
  </si>
  <si>
    <t>Előző év</t>
  </si>
  <si>
    <t>Tárgyév</t>
  </si>
  <si>
    <t>A.</t>
  </si>
  <si>
    <t>BEFEKTETETT ESZKÖZÖK</t>
  </si>
  <si>
    <t>I.</t>
  </si>
  <si>
    <t>Immateriális javak</t>
  </si>
  <si>
    <r>
      <t xml:space="preserve">  a.) </t>
    </r>
    <r>
      <rPr>
        <i/>
        <sz val="9"/>
        <rFont val="Arial CE"/>
        <family val="2"/>
      </rPr>
      <t>Törzsvagyon</t>
    </r>
  </si>
  <si>
    <t xml:space="preserve">       Ebből:</t>
  </si>
  <si>
    <t xml:space="preserve">            a.a.) Forgalom képtelen</t>
  </si>
  <si>
    <r>
      <t xml:space="preserve">            </t>
    </r>
    <r>
      <rPr>
        <i/>
        <sz val="9"/>
        <rFont val="Arial CE"/>
        <family val="2"/>
      </rPr>
      <t>a.b.) Korlátozottan forgalomképes</t>
    </r>
  </si>
  <si>
    <t xml:space="preserve">   b.) Törzsvagyonon kívüli egyéb vagyon</t>
  </si>
  <si>
    <t xml:space="preserve">II. </t>
  </si>
  <si>
    <t>Tárgyi eszközök</t>
  </si>
  <si>
    <t>1. Ingatlanok és a kapcsolódó vagyoni értékű jogok</t>
  </si>
  <si>
    <t xml:space="preserve">    Ebből:</t>
  </si>
  <si>
    <r>
      <t xml:space="preserve">     a.) </t>
    </r>
    <r>
      <rPr>
        <i/>
        <sz val="9"/>
        <rFont val="Arial CE"/>
        <family val="2"/>
      </rPr>
      <t>Törzsvagyon</t>
    </r>
  </si>
  <si>
    <t xml:space="preserve">          Ebből:</t>
  </si>
  <si>
    <t xml:space="preserve">             a.a.) Forgalom képtelen</t>
  </si>
  <si>
    <r>
      <t xml:space="preserve">             </t>
    </r>
    <r>
      <rPr>
        <i/>
        <sz val="9"/>
        <rFont val="Arial CE"/>
        <family val="2"/>
      </rPr>
      <t>a.b.) Korlátozottan forgalomképes</t>
    </r>
  </si>
  <si>
    <t xml:space="preserve">     b.) Törzsvagyonon kívüli egyéb vagyon</t>
  </si>
  <si>
    <t>2. Gépek, berendezések és felszerelések</t>
  </si>
  <si>
    <t>3. Járművek</t>
  </si>
  <si>
    <t>4. Tenyészállatok</t>
  </si>
  <si>
    <t>5. Beruházások, felújítások</t>
  </si>
  <si>
    <t>6. Beruházásra adott előlegek</t>
  </si>
  <si>
    <t>7. Állami készletek, tartalékok</t>
  </si>
  <si>
    <t>8. Tárgyi eszközök értékhelyesbítése</t>
  </si>
  <si>
    <t>III.</t>
  </si>
  <si>
    <t>Befektetett pénzügyi eszközök</t>
  </si>
  <si>
    <t>1. Egyéb tartós részesedés</t>
  </si>
  <si>
    <t>2. Tartós hitelviszonyt megtestesítő értékpapír</t>
  </si>
  <si>
    <t>3. Tartósan adott kölcsön</t>
  </si>
  <si>
    <t>4. Hosszú lejáratú bankbetétek</t>
  </si>
  <si>
    <t>5. Egyéb hosszú lejárató követelések</t>
  </si>
  <si>
    <t>6. Befektetett pénzügyi eszközök értékehelyesbítése</t>
  </si>
  <si>
    <t>IV.</t>
  </si>
  <si>
    <t>Üzemeltetésre, kezelésre átadott, koncesszóba adott, vagyonkezelésbe vett eszközök</t>
  </si>
  <si>
    <t>B</t>
  </si>
  <si>
    <t>FORGÓESZKÖZÖK</t>
  </si>
  <si>
    <t xml:space="preserve"> Készletek</t>
  </si>
  <si>
    <t>II.</t>
  </si>
  <si>
    <t xml:space="preserve"> Követelések</t>
  </si>
  <si>
    <t xml:space="preserve">III. </t>
  </si>
  <si>
    <t>Értékpapírok</t>
  </si>
  <si>
    <t>Pénzeszközök</t>
  </si>
  <si>
    <t xml:space="preserve">V. </t>
  </si>
  <si>
    <t>Egyéb aktív pénzügyi elszámolások</t>
  </si>
  <si>
    <t>ESZKÖZÖK ÖSSZESEN</t>
  </si>
  <si>
    <t>F O R R Á S O K</t>
  </si>
  <si>
    <t>Tárgy év</t>
  </si>
  <si>
    <t>Induló tőke</t>
  </si>
  <si>
    <t xml:space="preserve"> Tőkeváltozások</t>
  </si>
  <si>
    <t>D.</t>
  </si>
  <si>
    <t>SAJÁT TŐKE ÖSSZESEN</t>
  </si>
  <si>
    <t>1. Költségvetési tartalék elszámolás</t>
  </si>
  <si>
    <t xml:space="preserve">     - tárgyévi költségvetési tartalék</t>
  </si>
  <si>
    <t xml:space="preserve">     - előző évi költségvetési tartalék</t>
  </si>
  <si>
    <t>2. Költségvetési pénzmaradvány</t>
  </si>
  <si>
    <t>KÖLTSÉGVETÉSI TARTALÉK ÖSSZESEN</t>
  </si>
  <si>
    <t>VÁLLALKOZÁSI TARTALÉK ÖSSZESEN</t>
  </si>
  <si>
    <t>E</t>
  </si>
  <si>
    <t>TARTALÉKOK ÖSSZESEN</t>
  </si>
  <si>
    <t>2. Egyéb hosszúlejáratú kötelezettség</t>
  </si>
  <si>
    <t xml:space="preserve"> HOSSZÚLEJÁRATÚ KÖTELEZETTSÉG</t>
  </si>
  <si>
    <t xml:space="preserve">   1. Rövid lejáratú hitelek</t>
  </si>
  <si>
    <t xml:space="preserve">   2. Kötelezettségek-szállító</t>
  </si>
  <si>
    <t xml:space="preserve">        - Tárgyévi költségvetési száll.</t>
  </si>
  <si>
    <t xml:space="preserve">        - Tárgyévet követő szállítói kötel.</t>
  </si>
  <si>
    <t xml:space="preserve">   2. Működési célú hitelek</t>
  </si>
  <si>
    <t xml:space="preserve">   3. Egyéb rövid lejáratú kötelezettség</t>
  </si>
  <si>
    <t xml:space="preserve">        - Fejl.hitel következő évi törl.</t>
  </si>
  <si>
    <t xml:space="preserve">        - Hosszú lejár. k.köv.é.terh.rész.</t>
  </si>
  <si>
    <t xml:space="preserve">        - Tárgyévi ktg.-t terh. röv. köt.</t>
  </si>
  <si>
    <t xml:space="preserve">        - Egyéb rövid lejár. köt.</t>
  </si>
  <si>
    <t xml:space="preserve"> RÖVID LEJÁRATÚ KÖTELEZETTSÉG</t>
  </si>
  <si>
    <t xml:space="preserve"> EGYÉB PASSZÍV PÉNZÜGYI ELSZÁMOLÁSOK</t>
  </si>
  <si>
    <t xml:space="preserve">                                                              </t>
  </si>
  <si>
    <t>F.</t>
  </si>
  <si>
    <t>KÖTELEZETTSÉGEK ÖSSZESEN</t>
  </si>
  <si>
    <t>FORRÁSOK ÖSSZESEN</t>
  </si>
  <si>
    <t>II."0"-RA LEÍRT, DE HASZNÁLATBAN LÉVŐ, ILLETVE HASZNÁLATON KÍVÜLI ESZKÖZÖK</t>
  </si>
  <si>
    <t>ÁLLOMÁNYA (BRUTTÓ ÉRTÉK)</t>
  </si>
  <si>
    <t>Ingatlanok, vagyoni értékű jogok</t>
  </si>
  <si>
    <t>Gépek, berendezések, felszerelések</t>
  </si>
  <si>
    <t>Járművek</t>
  </si>
  <si>
    <t>Tenyészállatok</t>
  </si>
  <si>
    <t>Átadott eszközök</t>
  </si>
  <si>
    <t>Ö s s z e s e n</t>
  </si>
  <si>
    <t>III. AZ ÖNKORMÁNYZAT TULAJDONÁBAN LÉVŐ,</t>
  </si>
  <si>
    <t>KÜLÖN JOGSZABÁLY ALAPJÁN</t>
  </si>
  <si>
    <t>ÉRTÉK NÉLKÜL NYILVÁNTARTOTT ESZKÖZÖK ÁLLOMÁNYA</t>
  </si>
  <si>
    <t>IV. A MÉRLEGBEN ÉRTÉKKEL NEM SZEREPLŐ KÖTELEZETTSÉGEK</t>
  </si>
  <si>
    <t xml:space="preserve">eFt-ban  </t>
  </si>
  <si>
    <t>a.) Kezességvállalás</t>
  </si>
  <si>
    <t xml:space="preserve">       - Keleti városrész szennyvízberuházás hitelt.</t>
  </si>
  <si>
    <t xml:space="preserve">       - Nyugati városrész szennyvízberuházás hitelt.</t>
  </si>
  <si>
    <t>Kezességvállalás összesen:</t>
  </si>
  <si>
    <t>b.) Garanciavállalás</t>
  </si>
  <si>
    <t xml:space="preserve"> Az önkormányzat 2008. évi vagyona</t>
  </si>
  <si>
    <t xml:space="preserve">       - MSE sportpálya hitelt.</t>
  </si>
  <si>
    <t xml:space="preserve">   - EKG készülék</t>
  </si>
  <si>
    <t xml:space="preserve">   - Kartoték szekrény</t>
  </si>
  <si>
    <t xml:space="preserve">   - Tanműhelyi eszk. fejlesztése (gépek, ber.)</t>
  </si>
  <si>
    <t>korrekciója</t>
  </si>
  <si>
    <t xml:space="preserve">Nyitó </t>
  </si>
  <si>
    <t xml:space="preserve">tétel </t>
  </si>
  <si>
    <t xml:space="preserve">          az önkormányzat által nyújtott hitelek (kölcsönök) állományáról 2008. év</t>
  </si>
  <si>
    <t>A fejlesztési hiteleken túl folyószámla hitel igénybevételére is sor került a beszámolási időszakban, azonban a felvétel és a visszafizetés összege megegyezett (64.005 eFt), ezért a számviteli előírások alapján egymással szemben került elszámolásra.</t>
  </si>
  <si>
    <t>Hitel-állomány 2008.12. 30-án</t>
  </si>
  <si>
    <t>Raiffeisen Bank</t>
  </si>
  <si>
    <t>Kötvény visszaf.</t>
  </si>
  <si>
    <t>az önkormányzat hitel-kötvény állományáról, lejárat szerinti bontásban</t>
  </si>
  <si>
    <t>Polgári Véd. Önkorm-tól támogatói nyilatkozat alapján</t>
  </si>
  <si>
    <t>Jármű (Zetor beszerzés, pótkocsi dec. pály)</t>
  </si>
  <si>
    <t>Szellemi termék vásárlás</t>
  </si>
  <si>
    <t>ügyviteli eszk.</t>
  </si>
  <si>
    <t>Interaktív tábla beszerzése</t>
  </si>
  <si>
    <t>Notebook beszerzés</t>
  </si>
  <si>
    <t>Wisc tesztkészlet</t>
  </si>
  <si>
    <t>Harsona beszerzése</t>
  </si>
  <si>
    <t>MÁAMIPSZ össz. Részbenönállóként</t>
  </si>
  <si>
    <t>Városi Könyvtár</t>
  </si>
  <si>
    <t>számítógép beszerzés mozgókönyvt. Fa.</t>
  </si>
  <si>
    <t>Városi Könyvtár össz. Részbenönállóként</t>
  </si>
  <si>
    <t>Sportcsarnok</t>
  </si>
  <si>
    <t>Eredményelző beszerzése</t>
  </si>
  <si>
    <t>Sportcsarnok összesen</t>
  </si>
  <si>
    <t>Városi Napköziotthonos Óvoda</t>
  </si>
  <si>
    <t>Udvari játékok beszerzése, homokozó</t>
  </si>
  <si>
    <t>Városi Napköziotthonos Óvoda össz.</t>
  </si>
  <si>
    <t>Mátyás király úti járda</t>
  </si>
  <si>
    <t>Mogyoró köz útfelújítás</t>
  </si>
  <si>
    <t>Csokonai-Radnóti-Vajda útfelújítás</t>
  </si>
  <si>
    <t>Anna köz 13. népi ház felújítás</t>
  </si>
  <si>
    <t xml:space="preserve">                               - Külügyminiszt. Lakoss. Rend. Leb.</t>
  </si>
  <si>
    <t>Városgondnokság-Munkaügyi Kp. Bértámog.</t>
  </si>
  <si>
    <t xml:space="preserve">                        - BAZ.M. Önk. Tömegsport támog.</t>
  </si>
  <si>
    <t xml:space="preserve">                        - Községi önk. Tanulói tk. Támog.</t>
  </si>
  <si>
    <t xml:space="preserve">          - AVOP piac II. mérföldkő támogatás</t>
  </si>
  <si>
    <t>Városi Könyvtár -mozgó könyvtári feladatra</t>
  </si>
  <si>
    <t xml:space="preserve"> - érettségi vizsg. Körzetközp.jegyzők támog.</t>
  </si>
  <si>
    <t>OKM érettségi vizsgák támog.</t>
  </si>
  <si>
    <t>SZISZI-től TISZK működéséhez</t>
  </si>
  <si>
    <t>City Rally pályázat</t>
  </si>
  <si>
    <t>Ifjúsági referens pályázat</t>
  </si>
  <si>
    <t>Középszintű érettségik lebonyolítására</t>
  </si>
  <si>
    <t>2007. évi norm. Elszám.</t>
  </si>
  <si>
    <t xml:space="preserve">                     - OKM utravaló ösztöndíj</t>
  </si>
  <si>
    <t>Tüo. Egyszeri juttatás</t>
  </si>
  <si>
    <t>Tüo. Nyugdíj tv. Vált. Miatti többletkiad. Tám.</t>
  </si>
  <si>
    <t>Tüo. Egyszeri juttatás támog.</t>
  </si>
  <si>
    <t xml:space="preserve">I/1. Intézm.műk. bevételek összesen </t>
  </si>
  <si>
    <t xml:space="preserve">1.5. Műk.célú pénze. átv. államh-on kívülről  </t>
  </si>
  <si>
    <t>IV. Támogat. kölcsön visszatér., ért.pap.ért. kibocs. bev.</t>
  </si>
  <si>
    <t xml:space="preserve">       Ebből: működési célú</t>
  </si>
  <si>
    <t xml:space="preserve">      Ebből: működési célú</t>
  </si>
  <si>
    <t xml:space="preserve">                felhalmozási célú</t>
  </si>
  <si>
    <t>V. Pénzforgalom nélküli bevételek össz.</t>
  </si>
  <si>
    <t xml:space="preserve">   Ebből: Műk.c.pénzeszk. átv. államházt. kívülről</t>
  </si>
  <si>
    <t xml:space="preserve">   Ebből: Felh.c.pénzeszk. átv. államházt. kívülről</t>
  </si>
  <si>
    <t xml:space="preserve">                 -felhalmozási célú</t>
  </si>
  <si>
    <t xml:space="preserve">      Ebből: Társad. Bizt. Alapból átvett</t>
  </si>
  <si>
    <t>2.2. Felhalmozási célú támog. értékű bevétel</t>
  </si>
  <si>
    <t>2.1. Működési célú támog. értékű átvétel</t>
  </si>
  <si>
    <t>4. Felhalm.c. pénzeszk.átv. államházt.kívülről</t>
  </si>
  <si>
    <t>2/l. melléklet</t>
  </si>
  <si>
    <t>Felújítási kiadási előirányzatok</t>
  </si>
  <si>
    <t>célonkénti részletezése</t>
  </si>
  <si>
    <t>Felújítási cél</t>
  </si>
  <si>
    <t>Intézmények összesen:</t>
  </si>
  <si>
    <t xml:space="preserve">IV/1. Működési célú támogatási kölcsön visszatérülése   </t>
  </si>
  <si>
    <t xml:space="preserve">      2/m. sz. melléklet</t>
  </si>
  <si>
    <t xml:space="preserve">IV/2. Felhalmozási célú támogatási kölcsön visszatérülése </t>
  </si>
  <si>
    <t xml:space="preserve">2.1. Kölcsön visszatérülése államháztartáson belülről </t>
  </si>
  <si>
    <t xml:space="preserve">2.1. Kölcsön visszatérülése államháztartáson kívülről </t>
  </si>
  <si>
    <t>IV/1. Működési célú támog. kölcsön visszatér. összesen</t>
  </si>
  <si>
    <t>IV/2. Felhalmozási célú támog.kölcsön visszatér. összesen</t>
  </si>
  <si>
    <t xml:space="preserve">      2/n. sz. melléklet</t>
  </si>
  <si>
    <t>KIADÁSOK                     JOGCÍMEI</t>
  </si>
  <si>
    <t xml:space="preserve">1/d. sz. melléklet </t>
  </si>
  <si>
    <t>4.sz. melléklet</t>
  </si>
  <si>
    <t>Beruházási feladat</t>
  </si>
  <si>
    <t>Szent László Gimnázium és Szakközépiskola</t>
  </si>
  <si>
    <t>Széchenyi István Szakképző Iskola</t>
  </si>
  <si>
    <t xml:space="preserve">Polgármesteri Hivatal  </t>
  </si>
  <si>
    <t>Polgármesteri Hivatal összesen:</t>
  </si>
  <si>
    <t>ÖNKORMÁNYZAT ÖSSZESEN:</t>
  </si>
  <si>
    <r>
      <t xml:space="preserve">     </t>
    </r>
    <r>
      <rPr>
        <b/>
        <u val="single"/>
        <sz val="10"/>
        <rFont val="Arial CE"/>
        <family val="2"/>
      </rPr>
      <t>5. sz. melléklet</t>
    </r>
  </si>
  <si>
    <t>Céltartalék összegének célonkénti részletezése</t>
  </si>
  <si>
    <t>M e g n e v e z é s</t>
  </si>
  <si>
    <t>Rendelőintézet: - Háziorv-tól,non-profit szervektől</t>
  </si>
  <si>
    <t>Járműértékesítés - Tűzoltóság</t>
  </si>
  <si>
    <t xml:space="preserve">   - Munkaügyi Központ</t>
  </si>
  <si>
    <t>Ebből: MEPI - Érdekeltségnöv.tám.</t>
  </si>
  <si>
    <t xml:space="preserve">           - Gödöllői Szt. István Egyet.</t>
  </si>
  <si>
    <t>Rendelő - TB alapból</t>
  </si>
  <si>
    <t xml:space="preserve">           - Munkaügyi Központ</t>
  </si>
  <si>
    <t>Tűzoltóság - Munkaügyi Központtól</t>
  </si>
  <si>
    <t>M Ű K Ö D É S</t>
  </si>
  <si>
    <t xml:space="preserve">Működési céltartalék összesen: </t>
  </si>
  <si>
    <t xml:space="preserve">Felhalmozás </t>
  </si>
  <si>
    <t>Pályázati önerő</t>
  </si>
  <si>
    <t xml:space="preserve">Felhalmozási céltartalék összesen: </t>
  </si>
  <si>
    <t xml:space="preserve">Céltartalék mindösszesen: </t>
  </si>
  <si>
    <r>
      <t xml:space="preserve">    </t>
    </r>
    <r>
      <rPr>
        <b/>
        <u val="single"/>
        <sz val="10"/>
        <rFont val="Arial CE"/>
        <family val="2"/>
      </rPr>
      <t>6. sz. melléklet</t>
    </r>
  </si>
  <si>
    <t>Költségvetési szervek létszámkerete</t>
  </si>
  <si>
    <t>Költségvetési szerv</t>
  </si>
  <si>
    <t>Önkormányzati Tűzoltóság</t>
  </si>
  <si>
    <t>Bayer Róbert Középiskolai Kollégium</t>
  </si>
  <si>
    <t>Közcélú foglalkoztatottak</t>
  </si>
  <si>
    <t>Városi Önkorm. Rendelőintézet</t>
  </si>
  <si>
    <t>Polgári Védelmi Társulás</t>
  </si>
  <si>
    <t>Bölcsőde</t>
  </si>
  <si>
    <t xml:space="preserve">Városi  Sportcsarnok és Szabadidőközpont </t>
  </si>
  <si>
    <t>Létszámkeret összesen</t>
  </si>
  <si>
    <t>7. sz. melléklet</t>
  </si>
  <si>
    <t>I. Működési célú bevételek és kiadások mérlege</t>
  </si>
  <si>
    <t>K i a d á s</t>
  </si>
  <si>
    <t>Személyi juttatások</t>
  </si>
  <si>
    <t>Felhalm.ÁFA visszatér.</t>
  </si>
  <si>
    <t>Munkaadót terhelő járulékok</t>
  </si>
  <si>
    <t>Dologi kiadások</t>
  </si>
  <si>
    <t>Magánszem.ép.adó 20 %</t>
  </si>
  <si>
    <t>ebből: - társad.és szocpol.juttat.</t>
  </si>
  <si>
    <t>Ellátottak pénzbeni jutt.</t>
  </si>
  <si>
    <t>Nyújtott kölcsönök</t>
  </si>
  <si>
    <t>Tartalékok</t>
  </si>
  <si>
    <t>Pénzmaradv.igénybevétele</t>
  </si>
  <si>
    <t xml:space="preserve">  - általános tartalék</t>
  </si>
  <si>
    <t xml:space="preserve">  - céltartalék</t>
  </si>
  <si>
    <t>Költségvetési bev.össz.</t>
  </si>
  <si>
    <t>Költségvetési kiadás össz.</t>
  </si>
  <si>
    <t>Hitelfelvétel /forráshiány/</t>
  </si>
  <si>
    <t>Hiteltörlesztés</t>
  </si>
  <si>
    <t>Teljesítés   %-a</t>
  </si>
  <si>
    <t>Módosított   előirányzat</t>
  </si>
  <si>
    <t>Módosított  előirányzat</t>
  </si>
  <si>
    <t>Teljesítés  %-a</t>
  </si>
  <si>
    <t xml:space="preserve">      1/g. sz. melléklet</t>
  </si>
  <si>
    <t xml:space="preserve">V. Kölcsön nyújtása   </t>
  </si>
  <si>
    <t xml:space="preserve">KIADÁSOK JOGCÍMEI </t>
  </si>
  <si>
    <t xml:space="preserve">1.1. Kölcsön nyújtása államháztartáson kívülre  </t>
  </si>
  <si>
    <t xml:space="preserve">        Kamatmentes kölcsön nyújtása</t>
  </si>
  <si>
    <t>1.1. Működési célú támogatási kölcsön nyújtása összesen</t>
  </si>
  <si>
    <t xml:space="preserve">1.2.Felhalmozási kölcsön nyújtása államháztartáson kívülre  </t>
  </si>
  <si>
    <t xml:space="preserve">     Dolgozók lakásép. kölcs.</t>
  </si>
  <si>
    <t xml:space="preserve">      Lakáscélú kölcsön nyújtása háztartásoknak</t>
  </si>
  <si>
    <t>1.2.Felhalmozási kölcsön nyújtása államháztartáson kívülre  összesen</t>
  </si>
  <si>
    <t>V. Kölcsön nyújtás mindösszesen</t>
  </si>
  <si>
    <t>1/h. melléklet</t>
  </si>
  <si>
    <t>II. Pénzügyi befektetés</t>
  </si>
  <si>
    <t>Városi Rendelőintézet</t>
  </si>
  <si>
    <t>MITIME Nonprofit Kft. Törzstőke</t>
  </si>
  <si>
    <t>Összesen:</t>
  </si>
  <si>
    <t>Teljesítés           %-a</t>
  </si>
  <si>
    <t>Óvodai nev. alaphzj.(2007.szept.1-től  8,3*2550000*4/12 1.nev.év.) 2-3-nevelési év 358*2550000*8/13</t>
  </si>
  <si>
    <t>Jótékonysági rendezvény</t>
  </si>
  <si>
    <t>Óvodai nev. alaphzj.(2007.szept.1-től  8,3*2550000*4/12 1.nev.év.) 1-2 nevelési év 105*2550000*4/12</t>
  </si>
  <si>
    <t>Óvodai nev. alaphzj.(2007.szept.1-től  8,3*2550000*4/12 1.nev.év.)3-nevelési év 350*2550000*4/12</t>
  </si>
  <si>
    <t>Isk.okt.alaph.1évf.132*2550000*8/12</t>
  </si>
  <si>
    <t>Isk.okt.alaph.2-3évf.260*2550000*8/12</t>
  </si>
  <si>
    <t>Isk.okt.alaph.4évf.173*2550000*8/12</t>
  </si>
  <si>
    <t>Isk.okt.alaph.1-2.évf.269*2550000*4/12</t>
  </si>
  <si>
    <t>Isk.okt.alaph.3évf.118*2550000*4/12</t>
  </si>
  <si>
    <t>Isk.okt.alaph.4évf.139*2550000*4/12</t>
  </si>
  <si>
    <t>Iskolai okt.5. Évfolyam 167*2550000*8/12</t>
  </si>
  <si>
    <t>Iskolai okt.6. Évfolyam 172*2550000*8/12</t>
  </si>
  <si>
    <t>Iskolai okt.7-8. Évfolyam 328*2550000*8/12</t>
  </si>
  <si>
    <t>Iskolai okt.5-6. Évfolyam 316*2550000*4/12</t>
  </si>
  <si>
    <t>Iskolai okt.7-8. Évfolyam 330*2550000*4/12</t>
  </si>
  <si>
    <t>sajátos.nev.igényű tan.nev.okt.2*240000*4/12</t>
  </si>
  <si>
    <t>testi, érzékszervi középsúlyos értelmi fogyatékos, autista  halmozottan fogyatékos 5*384000*8/12</t>
  </si>
  <si>
    <t>testi, érzékszervi középsúlyos értelmi fogyatékos, autista  halmozottan fogyatékos 4*384000*4/12</t>
  </si>
  <si>
    <t>beszédfogy. Enyhe ért.fogy. Viselkedés fejlődésének organikus okokra visszavez. És nem visszavez. Tartós és súlyos rendell. Miatt sajátos nev.ig. tan. 40*192000*8/12</t>
  </si>
  <si>
    <t>beszédfogy. Enyhe ért.fogy. Viselkedés fejlődésének organikus okokra visszavez. tartós és súlyos rendell. Miatt sajátos nev.ig. tan. 35*192000*4/12</t>
  </si>
  <si>
    <t>Viselkedés fejlődésének organikus okokra vissza nem vez.tartós és súlyos rendell. Miatt sajátos nev.ig. tan. 30*144000*4/12</t>
  </si>
  <si>
    <t>Isk. okt. 9. Évf.341*2550000*8/12</t>
  </si>
  <si>
    <t>Isk. okt. 10. Évf.362*2550000*8/12</t>
  </si>
  <si>
    <t>Isk. okt.11-139. Évf.508*2550000*8/12</t>
  </si>
  <si>
    <t>Isk.okt.9-10. Évf. 730*2550000*4/12</t>
  </si>
  <si>
    <t>Isk.okt.11-13. Évf. 549*2550000*4/12</t>
  </si>
  <si>
    <t>Isk. szak. Szakmai elm. Okt.9. Éfv.185*2550000*8/12</t>
  </si>
  <si>
    <t>Isk. szak. Szakmai elm. Okt.10-11-12. Éfv.136*2550000*8/12</t>
  </si>
  <si>
    <t>Isk.szak.szakm.elm.okt. 9.évf-10.évf. 315*2550000*4/12</t>
  </si>
  <si>
    <t>Isk.szak.szakm.elm.okt. 11.évf-12.évf. 35*2550000*4/12</t>
  </si>
  <si>
    <t>Isk. gyak. Okt.9-10.évf 121*40000 215*40000*8/12</t>
  </si>
  <si>
    <t>Isk. gyak. Okt.9-10.évf 121*40000 205*40000*4/12</t>
  </si>
  <si>
    <t>Isk.szak(szakm.gyak)(11*112.000)12*112000) 6*112000*4/12</t>
  </si>
  <si>
    <t xml:space="preserve">Isk.szak. (szak.gyak.) 93*156.800) 71*156800) 77*156800*8/12 </t>
  </si>
  <si>
    <t>Isk.szak. (szak.gyak.) 75*156800*4/12</t>
  </si>
  <si>
    <t>Isk.szak(szakm gyak)( 103*22.400) 156*22,400) 121*22400*8/12</t>
  </si>
  <si>
    <t>Isk.szak(szakm gyak)120*22400*4/12</t>
  </si>
  <si>
    <t>Iskol.szak. záró évf. képz. (49*67.200)46*67200) 63*67200*8/12</t>
  </si>
  <si>
    <t>Munkáltatói lakásépítési kölcsön</t>
  </si>
  <si>
    <t>Első lakáshozjutók támogatása</t>
  </si>
  <si>
    <t>Lakáscélú kamatmentes kölcsön</t>
  </si>
  <si>
    <r>
      <t xml:space="preserve">                               </t>
    </r>
    <r>
      <rPr>
        <sz val="10"/>
        <rFont val="Times New Roman"/>
        <family val="1"/>
      </rPr>
      <t xml:space="preserve">                               7. § (3) regisztrált szerv tám.</t>
    </r>
  </si>
  <si>
    <t>Készfizető kezességvállalás Szennyvíza.</t>
  </si>
  <si>
    <t>a 2008. évre tervezett közvetett támogatásokról</t>
  </si>
  <si>
    <t>a pénzeszközök 2008. évre tervezett változásáról</t>
  </si>
  <si>
    <t>Mezőkövesd város önkormányzata által 2008. évben nyújtandó</t>
  </si>
  <si>
    <t>2008. évi hitelfelvét.</t>
  </si>
  <si>
    <t>Fennálló hitel  2008. I. 1-jén</t>
  </si>
  <si>
    <t>Folyó- számla hitel</t>
  </si>
  <si>
    <t>Piac-EU Önerő Alap</t>
  </si>
  <si>
    <t>Piac-AVOP tám. megelőlege- zés</t>
  </si>
  <si>
    <t xml:space="preserve"> Piac építés fejl.h., . </t>
  </si>
  <si>
    <t>2008. évben induló beruh.</t>
  </si>
  <si>
    <t>Megszünt Viziközmű Társ.hit.</t>
  </si>
  <si>
    <t>Szennyvízberuházáshoz lakosságnak</t>
  </si>
  <si>
    <t>kamattámogatás</t>
  </si>
  <si>
    <t>Hosszú lejáratú hitelek, kölcsönök összesen</t>
  </si>
  <si>
    <t>kamatmentes kölcsön</t>
  </si>
  <si>
    <t>Rövid lejáratú kölcsönök összesen</t>
  </si>
  <si>
    <t>szennyvízberuh. Lakosságtól</t>
  </si>
  <si>
    <t>Teljesítés         %-a</t>
  </si>
  <si>
    <r>
      <t xml:space="preserve">                                                              10</t>
    </r>
    <r>
      <rPr>
        <sz val="11"/>
        <color indexed="8"/>
        <rFont val="Calibri"/>
        <family val="2"/>
      </rPr>
      <t xml:space="preserve">. § (3) </t>
    </r>
    <r>
      <rPr>
        <sz val="11"/>
        <color indexed="8"/>
        <rFont val="Times New Roman"/>
        <family val="1"/>
      </rPr>
      <t>munkan, beruh.</t>
    </r>
  </si>
  <si>
    <t>Iskol.szak. záró évf. képz.  60*67200*4/12</t>
  </si>
  <si>
    <t>Korai fejl gond.(5x240.000)( 5*240.000) 10*240000</t>
  </si>
  <si>
    <t>Fejlesztő felkészítés (  3*325.000)( 3*325000)2*325000</t>
  </si>
  <si>
    <t>Alapf.műv.zenem.ág.(321*105.000)295*105000) 252*105000*8/12</t>
  </si>
  <si>
    <t>Képzőm, táncm (141*59.000)144*50000*8/12/8*6) 152*40000*8/12</t>
  </si>
  <si>
    <t>Alapf.zeneműv. 275*2550000*4/12</t>
  </si>
  <si>
    <t>Képző, taáncműv.okt. 152*2500000*4/12</t>
  </si>
  <si>
    <t>Képző .min.int.zene 275*51000*4/12</t>
  </si>
  <si>
    <t>Képző.min.int.képző 152*20000*4/12</t>
  </si>
  <si>
    <t>Bentl kollég ell(103*318.000)99*318000) 78*318000*8/12</t>
  </si>
  <si>
    <t>Bentl kollég ell 78*2550000*4/12</t>
  </si>
  <si>
    <t>Kollég.lakhatási feltételek megt. 78*186000*4/12</t>
  </si>
  <si>
    <t>Ált.Isk. napk. Fogl.(353*23.000) 375*23000) 534*23000*8/12</t>
  </si>
  <si>
    <t>Ált.isk.napk. 1-4.évf. 391*2550000*4/12</t>
  </si>
  <si>
    <t>Ált.isk.napk. 5-8.évf. 140*2550000*4/12</t>
  </si>
  <si>
    <t>Nyelvi felkészítő tanf.(60*71.500) 61*71500 49*71500*8/12</t>
  </si>
  <si>
    <t>Nyelvi felkészítő tanf.35*71500*4/12</t>
  </si>
  <si>
    <t xml:space="preserve"> Kedvezményes étkeztetés    óvoda 173*55000</t>
  </si>
  <si>
    <t xml:space="preserve">                                              ált. iskola 235*55000</t>
  </si>
  <si>
    <t xml:space="preserve">                                              kollégium 44*55000</t>
  </si>
  <si>
    <t xml:space="preserve"> kieg.hzj. Rsz-es gyvt. Kedv. Részesülő 5.éf. Áltisk.ingy.étk. 27*16000</t>
  </si>
  <si>
    <t>Bejáró tanuló 805*15000*8/12</t>
  </si>
  <si>
    <t>Bejáró tanuló 820*18000*4/12</t>
  </si>
  <si>
    <t>Intfent. társ. ált. isk.(50*45000) 63*45.000) 162*45000*8/12</t>
  </si>
  <si>
    <t>Intfent. társ. ált. isk. bejáró1-4 évf. 29*45000 68*45000*4/12</t>
  </si>
  <si>
    <t>Intfent. társ. ált. isk. bejáró5. Évf. 23*45000*4/12</t>
  </si>
  <si>
    <t>Intfent. társ. ált. isk. bejáró6-8. Évf.68*45000*4/12</t>
  </si>
  <si>
    <t>Helyi közm.közgy felad.(17685*1166)17603*1135)17520*1135</t>
  </si>
  <si>
    <t>Lakott területtel kapcs feladatok(47*3800)( 44*3800) 44*3800</t>
  </si>
  <si>
    <t>Körzeti igazgatási feladatok</t>
  </si>
  <si>
    <t xml:space="preserve"> -körzetközpont</t>
  </si>
  <si>
    <t xml:space="preserve"> -okmányir.munkaáll.(32879*500)(36252x 504)39886*513*******</t>
  </si>
  <si>
    <t xml:space="preserve"> - körzetközpontnak gyám. ügy.felad     45326*280</t>
  </si>
  <si>
    <t xml:space="preserve"> - körzetközpontnak ép. ügy.felad alap hzj.     45301 *50</t>
  </si>
  <si>
    <t xml:space="preserve"> - körzetközpontnak ép. ügy.felad kieg.hzj      479 *7700</t>
  </si>
  <si>
    <t>Pénzbeni és termész. szoc. és gyerm.jóléti ellátások*********</t>
  </si>
  <si>
    <t>Szoc.étkezés 2007.dec.h-ban ellátott 140*82000</t>
  </si>
  <si>
    <t>Szoc.étkezés 2008-ban új ellátott nyugdíjmin.150%-át El nem érő 11*92500</t>
  </si>
  <si>
    <t>Szoc.étkezés 2008-ban új ellátott nyugdíjmin.150%-300% közötti jöv 11*82000</t>
  </si>
  <si>
    <t>Szoc.étkezés 2008-ban új ellátott nyugdíjmin.300%-át meghaladó 1*65000</t>
  </si>
  <si>
    <t>Házi segítségnyújtás 2007.dec.h-ban ellátott 12*190000</t>
  </si>
  <si>
    <t>Házi segítségnyújtás 2008-ban új ellátott nyugdíjmin.150%-át El nem érő 3*275000</t>
  </si>
  <si>
    <t>Házi segítségnyújtás 2008-ban új ellátott nyugdíjmin.150%-át meghaladó jöv. 3*173700</t>
  </si>
  <si>
    <t>Kiegészítő tám. ingyenes tankönyvellátáshoz   1289*10000</t>
  </si>
  <si>
    <t>Tanulói tankönyv. 2627*1000  2800*1000</t>
  </si>
  <si>
    <t>Települési, igazgatási, kommunális feladatok</t>
  </si>
  <si>
    <t xml:space="preserve"> 17.685*1400) (17603*1380) 17520*1430</t>
  </si>
  <si>
    <t>II/1.1. Normatív állami hozzájárulás</t>
  </si>
  <si>
    <t>II/1.4. Normatív kötött állami hozzájárulás részletezése</t>
  </si>
  <si>
    <t>Pedagógiai szakmai szolgáltatás</t>
  </si>
  <si>
    <t>Pedagógus szakvizsga és továbbképzés (303*11700</t>
  </si>
  <si>
    <t>Szociális továbbképzés szakvizsga   18 x 9.400 Ft</t>
  </si>
  <si>
    <t>Helyi önkormányzati hivatásos tűzoltóságok támogatása</t>
  </si>
  <si>
    <t>Személyi juttatáshoz (59*3774700) 59*</t>
  </si>
  <si>
    <t xml:space="preserve">e./ irodaszer, inform.eszk  (58*32380) (59x34893) </t>
  </si>
  <si>
    <t>1. 4. Kötött normatív támog. Össz.</t>
  </si>
  <si>
    <t>Bölcsődei ellátás  (47x462.900 Ft) (48*460.000)56*547.000</t>
  </si>
  <si>
    <t>Ingyenes bölcsődei étk. (15fő*31500 )(15*50.000)10*50000</t>
  </si>
  <si>
    <r>
      <t xml:space="preserve">Óvodai nev.alaphzj </t>
    </r>
    <r>
      <rPr>
        <sz val="8"/>
        <rFont val="Times New Roman"/>
        <family val="1"/>
      </rPr>
      <t>(451x199.000Ft)(453*199.000)111*2550000*8/12</t>
    </r>
  </si>
  <si>
    <r>
      <t>a./ készenl.szolg.(59*3603785)( 59*3917582</t>
    </r>
    <r>
      <rPr>
        <b/>
        <i/>
        <sz val="10"/>
        <rFont val="Times New Roman"/>
        <family val="1"/>
      </rPr>
      <t>) 62*3920172</t>
    </r>
  </si>
  <si>
    <r>
      <t>b./ járm. üzem, karb( 86678*115</t>
    </r>
    <r>
      <rPr>
        <b/>
        <i/>
        <sz val="10"/>
        <rFont val="Times New Roman"/>
        <family val="1"/>
      </rPr>
      <t>)8</t>
    </r>
    <r>
      <rPr>
        <sz val="10"/>
        <rFont val="Times New Roman"/>
        <family val="1"/>
      </rPr>
      <t xml:space="preserve">4855*115) </t>
    </r>
    <r>
      <rPr>
        <b/>
        <sz val="10"/>
        <rFont val="Times New Roman"/>
        <family val="1"/>
      </rPr>
      <t>84548*115</t>
    </r>
  </si>
  <si>
    <t>Körjegyz. műk alaphzj. 12*370000</t>
  </si>
  <si>
    <t>Hozzájár.tömegkfelad 17520*515</t>
  </si>
  <si>
    <t>Üdülőhelyi feladatok 14.000.000*2</t>
  </si>
  <si>
    <t>c./ különleges szerek kötelező műszaki felülvizsgálata, javítása 3*500000</t>
  </si>
  <si>
    <r>
      <t>a./ tűzoltólakt.üzem.</t>
    </r>
    <r>
      <rPr>
        <b/>
        <sz val="10"/>
        <rFont val="Times New Roman"/>
        <family val="1"/>
      </rPr>
      <t>1083*4717</t>
    </r>
  </si>
  <si>
    <t>Bayer R. Élelm. Közp. Kollégium</t>
  </si>
  <si>
    <t>Jóváh.létszám 2008. 01.01./fő/</t>
  </si>
  <si>
    <t>10/A. sz. melléklet</t>
  </si>
  <si>
    <t xml:space="preserve">  - Átvett pénz (pály.tám.)</t>
  </si>
  <si>
    <t>10/B. sz. melléklet</t>
  </si>
  <si>
    <t>Dologi kiadás</t>
  </si>
  <si>
    <t>Társadalmi szervek támogatása</t>
  </si>
  <si>
    <t>Összes kiadás:</t>
  </si>
  <si>
    <t xml:space="preserve">1991. évi LXXXII. tv. Mozgáskorl. mentesség </t>
  </si>
  <si>
    <t xml:space="preserve">Nyitó pénzkészlet 2008.január 1-jén </t>
  </si>
  <si>
    <r>
      <t xml:space="preserve"> </t>
    </r>
    <r>
      <rPr>
        <b/>
        <u val="single"/>
        <sz val="10"/>
        <rFont val="Times New Roman"/>
        <family val="1"/>
      </rPr>
      <t>3. sz. melléklet</t>
    </r>
  </si>
  <si>
    <t xml:space="preserve">    - PV támogtói nyilatk. Alapján </t>
  </si>
  <si>
    <t>A 2008. évi normatív állami hozzájárulás elszámolása</t>
  </si>
  <si>
    <t>2008. év terv</t>
  </si>
  <si>
    <t>2008. év tény</t>
  </si>
  <si>
    <t>kieg.hozzájárulás építésügyi,ig. feladatokhoz</t>
  </si>
  <si>
    <t>közművelődési, közgyűjt. Feladatok</t>
  </si>
  <si>
    <t>pénzbeli szociális juttatások</t>
  </si>
  <si>
    <t>Szoc. és gyerm.j. a. szolg. Szoc.étk 2007.dec.</t>
  </si>
  <si>
    <t>Szoc. és gy.j.a. sz. szoc.étk.nyugdíjm.150%-ig</t>
  </si>
  <si>
    <t>Szoc.és gy.j.a.sz.szoc.étk. Nyugdíjm.150%és300%</t>
  </si>
  <si>
    <t>Szoc.ésgy.j.a.sz.szoc.étk.nyug.m.300%megh.</t>
  </si>
  <si>
    <t>Házi segítségnyújtás 2007.dec.hóban r.ell.</t>
  </si>
  <si>
    <t>Házi segítségnyújtás nyugdíjm.150%-ig</t>
  </si>
  <si>
    <t>Házi segítségnyújtás nyugdíjm.150%-át megh.</t>
  </si>
  <si>
    <t>alap hzj. Óvoda 1. nev.év</t>
  </si>
  <si>
    <t>alap hzj.óvoda 2-3.nev.év</t>
  </si>
  <si>
    <t>Iskolai okt. 1. Évfolyam</t>
  </si>
  <si>
    <t>Iskolai okt. 2-3. Évfolyam</t>
  </si>
  <si>
    <t>Iskolai okt. 4.  Évfolyam</t>
  </si>
  <si>
    <t>Iskolai okt. 5. évfolyam</t>
  </si>
  <si>
    <t>Iskolai okt. 6. évfolyam</t>
  </si>
  <si>
    <t>Iskolai okt. 7-8. évfolyam</t>
  </si>
  <si>
    <t>alap hzj. Óvoda 1-2. nev. Év 4 hó</t>
  </si>
  <si>
    <t>alap hzj. Óvóda  3. nev.év 4hó</t>
  </si>
  <si>
    <t>ált.isk. 1-2. évfolyam 4 hó</t>
  </si>
  <si>
    <t>ált.isk. 3.  évfolyam  4 hó</t>
  </si>
  <si>
    <t>ált.isk. 4. évfolyam  4 hó</t>
  </si>
  <si>
    <t>ált.isk. 5-6. évfolyam  4 hó</t>
  </si>
  <si>
    <t>ált.isk. 7-8. évfolyam  4 hó</t>
  </si>
  <si>
    <t>alap hzj. Középfokú isk. 9. évfolyam</t>
  </si>
  <si>
    <t>alap hzj. Középfokú isk. 10. évfolyam</t>
  </si>
  <si>
    <t>alap hzj. Középfokú isk. 11-13. évfolyam</t>
  </si>
  <si>
    <t>alap hzj. Középfokú isk. 9-10. évf. 4 hó</t>
  </si>
  <si>
    <t>alap hzj. Középfokú isk. 11-13. évf. 4 hó</t>
  </si>
  <si>
    <t>szakképzés elm.képzés felz. 9.évf.szakisk.1.évf.</t>
  </si>
  <si>
    <t>szakképzés elm.képzés szakisk.2-3. évf.</t>
  </si>
  <si>
    <t>szakkép.elm.kép.felz. 9. évf. szakk.1. évf. 4 hó</t>
  </si>
  <si>
    <t>szakkép.elm.kép. Szakk .3-4. évf. 4 hó</t>
  </si>
  <si>
    <t>isk. gyak. okt.szakkép. Szakk.9-10.évf.</t>
  </si>
  <si>
    <t>isk.gyak.okt.szakkép. Szakk. 9-10.évf. 4 hó</t>
  </si>
  <si>
    <t>szakmai gyak.képzés 1-2. szakképz.év 4 hó</t>
  </si>
  <si>
    <t>szakmai gyak.képzés 1 évf. képzés</t>
  </si>
  <si>
    <t>szakmai gyak.képzés 1 évf. képzés 4 hó</t>
  </si>
  <si>
    <t>szakmai gyak.képzés utolsó évf.</t>
  </si>
  <si>
    <t>szakmai gyak.képzés utolsó évf. 4 hó</t>
  </si>
  <si>
    <t>szakmai gyak.képzés nem önkorm.tanműh.</t>
  </si>
  <si>
    <t>szakmai gyak.képzés nem önk. tanműh. 4 hó</t>
  </si>
  <si>
    <t>sajátos nev.ig.magántanuló 8 hó</t>
  </si>
  <si>
    <t>sajátos nev.ig. magántaluló 4 hó</t>
  </si>
  <si>
    <t>sajátos nev.ig.gyógyped.nev-ből vissszah. 4 hó</t>
  </si>
  <si>
    <t>sajátos nev.ig.testi,érzékszervi, autista 8 hó</t>
  </si>
  <si>
    <t>sajátos nev.ig.testi érzékszervi, autista 4 hó</t>
  </si>
  <si>
    <t>sajátos nev.ig.beszédf.enyhe ért.fogy. Óvoda</t>
  </si>
  <si>
    <t>sajátos nev.ig.beszédf.enyhe ért.fogy. Óvoda 4 hó</t>
  </si>
  <si>
    <t>sajátos nev.ig.beszédf.enyhe ért.fogy.ált.isk.</t>
  </si>
  <si>
    <t>sajátos nev.ig.beszédf.enyhe ért.fogy.ál.isk.4hó</t>
  </si>
  <si>
    <t>sajátos nev.ig. tartós és súlyos rendell. 4 hó</t>
  </si>
  <si>
    <t>korai fejlesztés,gondozás</t>
  </si>
  <si>
    <t>korai fejlesztés,gondozás 4 hó</t>
  </si>
  <si>
    <t xml:space="preserve">fejlesztő felkészítés </t>
  </si>
  <si>
    <t>fejlesztő felkészítés 4 hó</t>
  </si>
  <si>
    <t>nyelvi felkészítő</t>
  </si>
  <si>
    <t>nyelvi felkészítő 4 hó</t>
  </si>
  <si>
    <t>Alapfokú műv.okt.zene min.int.</t>
  </si>
  <si>
    <t>Alapfokú műv.okt.képzőm.tánc min.int.</t>
  </si>
  <si>
    <t>Alapfokú műv.okt.zene min.int. 4 hó</t>
  </si>
  <si>
    <t>Alapfokú műv.okt.képzőm.tánc min.int. 4 hó</t>
  </si>
  <si>
    <t>napközis fogl. Ált.isk. 1-4. évf. 4 hó</t>
  </si>
  <si>
    <t>napközis fogl. Ált.isk. 5-8. évf. 4 hó</t>
  </si>
  <si>
    <t>ped.módsz.tám.mín.műv.okt. zene 4 hó</t>
  </si>
  <si>
    <t>ped.módsz.tám.mín.műv.okt. képzőm.tánc 4 hó</t>
  </si>
  <si>
    <t>Bejáró tanulók 8 hó</t>
  </si>
  <si>
    <t>Bejáró tanulók 4 hó</t>
  </si>
  <si>
    <t>Int. Tár. Iskolájába bejáró tanulók 8 hó</t>
  </si>
  <si>
    <t>Int. Tár. Iskolájába bejáró 5. Évf. 4 hó</t>
  </si>
  <si>
    <t>Int. Tár. Iskolájába bejáró 6-8. Évf. 4hó</t>
  </si>
  <si>
    <t>kedvezményes étkeztetés óvoda 8 hó</t>
  </si>
  <si>
    <t>kedvezményes étkeztetés ált. isk. 8 hó</t>
  </si>
  <si>
    <t>kedvezményes étkeztetés középisk. 8 hó</t>
  </si>
  <si>
    <t>kedvezményes étkeztetés kollégium 8 hó</t>
  </si>
  <si>
    <t>kedvezményes étkeztetés óvoda 4 hó</t>
  </si>
  <si>
    <t>kedvezményes étkeztetés ált. isk. 4 hó</t>
  </si>
  <si>
    <t>kedvezményes étkeztetés középisk. 4 hó</t>
  </si>
  <si>
    <t>kedvezményes étkeztetés kollégium 4 hó</t>
  </si>
  <si>
    <t>kiegészítő hozz. Rendsz.gyv. Kedv. 5. évf.</t>
  </si>
  <si>
    <t>Ingyenes tankönyv</t>
  </si>
  <si>
    <t>hozzájárulás tanulói tankönyv</t>
  </si>
  <si>
    <t>kollégiumi lakhatás felt. megteremtése 4 hó</t>
  </si>
  <si>
    <t>2008.év terv</t>
  </si>
  <si>
    <t>Szakmai és informatikai fejl. Feladatok</t>
  </si>
  <si>
    <t>Teljesítménymotivációs pályázat</t>
  </si>
  <si>
    <t>BM EU önerőalap támog. Piac</t>
  </si>
  <si>
    <t>Tüo. Szakközépisk. Beszámítás</t>
  </si>
  <si>
    <t>EU-s pályázatok önereje (kötvény kib.)</t>
  </si>
  <si>
    <t xml:space="preserve">        -Kisebbségi ö k.vidéki önkorm-tól</t>
  </si>
  <si>
    <t xml:space="preserve">                    -záró pénzkészlet átvétel</t>
  </si>
  <si>
    <t xml:space="preserve">                                 -Záró pénzkészlet átv.</t>
  </si>
  <si>
    <t xml:space="preserve">                     - záró pénzkészlet átvét</t>
  </si>
  <si>
    <t xml:space="preserve">                         - záró pénzkészlet átvez.</t>
  </si>
  <si>
    <t xml:space="preserve">Széchenyi I. Szakképző Isk. - Isk. pártolói </t>
  </si>
  <si>
    <t>Zongora vásárlás támog.</t>
  </si>
  <si>
    <t>Bankszlák közötti átvez.(int.fin)</t>
  </si>
  <si>
    <t>MáAMIPSZ: pedszakszolg. Fe.</t>
  </si>
  <si>
    <t>Bankszlák közötti átvez.</t>
  </si>
  <si>
    <t>Bankszlák közötti átv.</t>
  </si>
  <si>
    <t xml:space="preserve">    - SZISZI: záró pénzkészl. Átad-</t>
  </si>
  <si>
    <t xml:space="preserve">    - Gimi: záró pénzkészl. Átad-</t>
  </si>
  <si>
    <t xml:space="preserve">    - Kollég. : Záró pénzkészlet átad</t>
  </si>
  <si>
    <t xml:space="preserve">    - MEPI: záró pénhzkészl. Átad</t>
  </si>
  <si>
    <t>Önkormányzati támogatás, ill. bankszla átvez.</t>
  </si>
  <si>
    <t>Számítógép vásárláshoz hozzájár.</t>
  </si>
  <si>
    <t xml:space="preserve"> SZISZI decentralizált pályázati támog. NSZI-től</t>
  </si>
  <si>
    <t>VG ZRT részvény + Közkincstár részvényvásárlás</t>
  </si>
  <si>
    <t>Zsóry szennyvízbeköt.</t>
  </si>
  <si>
    <t>Térfigyelő rendszer kiépítése</t>
  </si>
  <si>
    <t>Kincstári szoftver+számítástech. gépek beszerzése</t>
  </si>
  <si>
    <t>ADY E.  út felújítás</t>
  </si>
  <si>
    <t xml:space="preserve">          Útfelújítás összesen</t>
  </si>
  <si>
    <t>Víz-,csatorna felujitás</t>
  </si>
  <si>
    <t xml:space="preserve">          Települési vízellátás összesen</t>
  </si>
  <si>
    <t xml:space="preserve">         Önk. Ingatl. Felúj. össz.(Városg.)</t>
  </si>
  <si>
    <t>video-endoszkóp beszerzése</t>
  </si>
  <si>
    <t xml:space="preserve">   - Tanműhelyi eszközellátottság fejlesztése (gépek, ber.)</t>
  </si>
  <si>
    <t>Piaccsarnok kivitelezési ktge  (áthúzódó)</t>
  </si>
  <si>
    <t>Szemünk fénye program</t>
  </si>
  <si>
    <t>Tűzoltó gyakorlópálya</t>
  </si>
  <si>
    <t xml:space="preserve">              Városgazd. Szolg. mindösszesen</t>
  </si>
  <si>
    <t xml:space="preserve">              Közvilágítási feladatok összesen</t>
  </si>
  <si>
    <t xml:space="preserve">                  Fürdő és Strandszolg. Összesen</t>
  </si>
  <si>
    <t xml:space="preserve">             Önkormányzati igazgatás összesen</t>
  </si>
  <si>
    <t>TISZK beruházás</t>
  </si>
  <si>
    <t xml:space="preserve">             TISZK feladatok összesen</t>
  </si>
  <si>
    <t xml:space="preserve">   - Ügyviteli és számtech. eszk. Besz.</t>
  </si>
  <si>
    <t xml:space="preserve">    - SZISZI TISZK műk-re</t>
  </si>
  <si>
    <t xml:space="preserve">    - Rendelőint-nek bérfejl.re</t>
  </si>
  <si>
    <t>Mindösszesen:</t>
  </si>
  <si>
    <t>Ebből: - Nonprofit szervek tám. (pályázat alapján) működésre + rendezvénre</t>
  </si>
  <si>
    <t xml:space="preserve">          - Művelődési Közalapítvány</t>
  </si>
  <si>
    <t xml:space="preserve">          - MÉDIA KHT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</si>
  <si>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</si>
  <si>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</si>
  <si>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</si>
  <si>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Kisebbségi önkorm.(cigány) tám.</t>
  </si>
  <si>
    <t xml:space="preserve">          - Könyvkiadás támogatása</t>
  </si>
  <si>
    <t xml:space="preserve">          - Cigány Kisebbségi Önk.-Társ.sz.</t>
  </si>
  <si>
    <t xml:space="preserve">          - MKC támogatása</t>
  </si>
  <si>
    <t xml:space="preserve">          - MSE támogatása</t>
  </si>
  <si>
    <t xml:space="preserve">          - Egyéb-támogtói nyilatkozat alapj.</t>
  </si>
  <si>
    <t xml:space="preserve">          - Gyermekétkeztetési Alapítvány</t>
  </si>
  <si>
    <t xml:space="preserve">          - Örmény Kisebbségi Önk.-Társ. Sz.</t>
  </si>
  <si>
    <t xml:space="preserve">          - Víziközmű társ. Működésére</t>
  </si>
  <si>
    <t xml:space="preserve">          - TISZK műk-re MITISZK-nek</t>
  </si>
  <si>
    <t xml:space="preserve">          - LAKSZÖVnek önk. Ing. után</t>
  </si>
  <si>
    <t>Működési célú összesen</t>
  </si>
  <si>
    <t xml:space="preserve"> Ebből:- Szennyvízcs. alap.tám.nyugati</t>
  </si>
  <si>
    <t xml:space="preserve">          - Önerős gázépítő közösség</t>
  </si>
  <si>
    <t xml:space="preserve">          - Lakásépítés támogatása</t>
  </si>
  <si>
    <t xml:space="preserve">          -LAKSZÖVnek önk. lakásra</t>
  </si>
  <si>
    <t xml:space="preserve">  Sportpálya felújítása</t>
  </si>
  <si>
    <t xml:space="preserve">    - Szódavízkészítő gép</t>
  </si>
  <si>
    <t>Bayer Róbert Városi Kollégium és Élelm.K.</t>
  </si>
  <si>
    <r>
      <t xml:space="preserve">  </t>
    </r>
    <r>
      <rPr>
        <sz val="10"/>
        <rFont val="Times New Roman"/>
        <family val="1"/>
      </rPr>
      <t xml:space="preserve"> - Főzőüst beszerzés</t>
    </r>
  </si>
  <si>
    <t>Rendelőintézet-akadálymentesítés</t>
  </si>
  <si>
    <t>Bárdos L. Tagisk.-akadálymentesítés</t>
  </si>
  <si>
    <t>Egri Úti tagóvoda-akadálymentesítés</t>
  </si>
  <si>
    <t>Bayer R. Kollég.-akadálymentesítés</t>
  </si>
  <si>
    <t>Gyula úti orvosi rend.-akadálymentesítés</t>
  </si>
  <si>
    <t>Mező F. tagiskola- energetikai korszerűsítés</t>
  </si>
  <si>
    <t>OTP  tőkegar. pénzpiaci alapok</t>
  </si>
  <si>
    <t xml:space="preserve">          - Közműfejl. Lakosságnak</t>
  </si>
  <si>
    <r>
      <t xml:space="preserve">       -</t>
    </r>
    <r>
      <rPr>
        <sz val="10"/>
        <rFont val="Times New Roman"/>
        <family val="1"/>
      </rPr>
      <t xml:space="preserve"> Társad., szoc.pol. kiadás</t>
    </r>
  </si>
  <si>
    <t>4. Hosszú lejáratú hitel kamata</t>
  </si>
  <si>
    <t>Kisebbségi Önkorm.tám.-Cigány</t>
  </si>
  <si>
    <t xml:space="preserve">                                           - Örmény</t>
  </si>
  <si>
    <t>1.5.2. Céltámogatás: egészségügyi gép.</t>
  </si>
  <si>
    <t xml:space="preserve">    - Önkorm-tól bérfejlre.</t>
  </si>
  <si>
    <t xml:space="preserve">          - TKT-tól mozgókönyvtárra</t>
  </si>
  <si>
    <t xml:space="preserve"> - Vidéki önkorm. Tagisk. Műkre</t>
  </si>
  <si>
    <t xml:space="preserve"> - létszámcsökk.pály. Tám.</t>
  </si>
  <si>
    <t xml:space="preserve"> - Kisebbségi önk.pály.tám.</t>
  </si>
  <si>
    <t xml:space="preserve"> - Bérfejl.és 13. havi fedezetére</t>
  </si>
  <si>
    <t>Ebből: - Marx K. úti ingatlan</t>
  </si>
  <si>
    <t xml:space="preserve">           - Ady E. út</t>
  </si>
  <si>
    <t xml:space="preserve">           - Damjanich út</t>
  </si>
  <si>
    <t xml:space="preserve">           - Térségi integr. Közp</t>
  </si>
  <si>
    <t xml:space="preserve">           - Eü. Gép. Műsz. Céltám 2007.évi</t>
  </si>
  <si>
    <t xml:space="preserve">           - Eü. Gép. Műsz. Vidéki önkorm. </t>
  </si>
  <si>
    <t>Tőkegarantált pénzpiaci alapok értékesités</t>
  </si>
  <si>
    <t>Rendelőintézet - Alapítványtól</t>
  </si>
  <si>
    <t xml:space="preserve">           ebből: talajterh. Díj</t>
  </si>
  <si>
    <t>TISZK</t>
  </si>
  <si>
    <t>Házi segítségnyújtás</t>
  </si>
  <si>
    <t>érdekeltségnövelő támogatás önrész</t>
  </si>
  <si>
    <t>energia árváltozásra</t>
  </si>
  <si>
    <t>EU-s pályázatok önereje</t>
  </si>
  <si>
    <t xml:space="preserve">                                                -okt. közal. Pály.tám</t>
  </si>
  <si>
    <t>Bayer R. -Tempus Közalapítvány ösztöndíj</t>
  </si>
  <si>
    <t>I/1.5. Működési célú pénzeszköz átvétel      államháztartáson kívülről int. összesen</t>
  </si>
  <si>
    <t>I/1.5. Működési célú pénzeszköz átvétel      államháztartáson kívülről PH összesen</t>
  </si>
  <si>
    <t>vizitdíj visszatér</t>
  </si>
  <si>
    <t>Prémium évek támog</t>
  </si>
  <si>
    <t>Népszavazás lebonyolít.</t>
  </si>
  <si>
    <t xml:space="preserve">    - TEKI tám. - Damjanich út</t>
  </si>
  <si>
    <t>Széch.I.Szakk.-OKM-tól</t>
  </si>
  <si>
    <t xml:space="preserve">           - OKM útravaló p.</t>
  </si>
  <si>
    <t xml:space="preserve">           - MOB verseny</t>
  </si>
  <si>
    <t xml:space="preserve">           - Nemzeti utánpótl. Labdarúgást.</t>
  </si>
  <si>
    <t xml:space="preserve">            -Rendelőintézet-akadálymentesítés</t>
  </si>
  <si>
    <t xml:space="preserve">            -Egri Úti tagóvoda-akadálymentesítés</t>
  </si>
  <si>
    <t xml:space="preserve">            -Bayer R. Kollég.-akadálymentesítés</t>
  </si>
  <si>
    <t xml:space="preserve">            -Bárdos L. Tagisk.-akadálymentesítés</t>
  </si>
  <si>
    <t xml:space="preserve">           -Mező F. tagiskola- energetikai korsz.s</t>
  </si>
  <si>
    <t>Ingatlanért.         - SZISZI</t>
  </si>
  <si>
    <t>Szent László Gimnázium -SZKHJ-től</t>
  </si>
  <si>
    <t>ebből: - forráshiány</t>
  </si>
  <si>
    <t xml:space="preserve">                                         középisk, szakközép                                        75*55000</t>
  </si>
  <si>
    <t>*</t>
  </si>
  <si>
    <t>benyújtandó pályázatokhoz kapcs.  Tervek</t>
  </si>
  <si>
    <t>Mátyás kir. 65. telek vásárlás</t>
  </si>
  <si>
    <t xml:space="preserve">                                           - Cigány pályázati</t>
  </si>
  <si>
    <t>Nyári gyermekétkeztetés</t>
  </si>
  <si>
    <t xml:space="preserve">   - CÉDE tém. - Marx K. út 1.</t>
  </si>
  <si>
    <t>Létszámcsökk. Kiad.megtér</t>
  </si>
  <si>
    <t>Tüo. Bérkiad.hoz hozzájárulás</t>
  </si>
  <si>
    <t xml:space="preserve">érettségi vizsgadíjak </t>
  </si>
  <si>
    <t>Eseti keresetkieg.</t>
  </si>
  <si>
    <t>Bérpolitikai int. Támog.</t>
  </si>
  <si>
    <t>13. havi kereset megtér.</t>
  </si>
  <si>
    <t xml:space="preserve">  - Kp-i kv-i szervtől népszavazásra</t>
  </si>
  <si>
    <t xml:space="preserve">  - közhasznú munkvégz. Tám. Munkaügyi Kp.</t>
  </si>
  <si>
    <t xml:space="preserve">  - HEFOP pályázat tám.</t>
  </si>
  <si>
    <t>Gimnázium: NSZI-Decentr.Szakképz.pályázat (2007év)</t>
  </si>
  <si>
    <t>Mezőkövesdi Pénzügyi Iroda</t>
  </si>
  <si>
    <t>MÁAMIPSZ-fűkasza</t>
  </si>
  <si>
    <t>(épület, háló, gyep,öntözőrendszer)</t>
  </si>
  <si>
    <t xml:space="preserve">           -Miskolci Egyetem gyak.vez.képzés</t>
  </si>
  <si>
    <t>MEPI: BAZ.M.Közokt.Közalp.-taneszköz</t>
  </si>
  <si>
    <t>Bayer R. Koll. - kollOKA-XI-267 pályázat</t>
  </si>
  <si>
    <r>
      <t xml:space="preserve">  - </t>
    </r>
    <r>
      <rPr>
        <sz val="10"/>
        <rFont val="Times New Roman"/>
        <family val="1"/>
      </rPr>
      <t>számítógépek kollOKA-XI-267 pályázatból</t>
    </r>
  </si>
  <si>
    <t>Piac-AVOP tám. Megelőlegezés</t>
  </si>
  <si>
    <t>Piac-Fejlesztési  célhitel</t>
  </si>
  <si>
    <t>Piac-EU Önerő alap</t>
  </si>
  <si>
    <t>Folyószámlahitel</t>
  </si>
  <si>
    <t>Zsóry fejl. 2005. évi</t>
  </si>
  <si>
    <t>Piac-fejl. hitel</t>
  </si>
  <si>
    <t>TEUT tám. - utakra</t>
  </si>
  <si>
    <t xml:space="preserve">    - SZISZI szakami vizsga lebonyolítás tám.</t>
  </si>
  <si>
    <t xml:space="preserve">    - Gimi szakmai vizsga lebonyolítás tám.</t>
  </si>
  <si>
    <t xml:space="preserve">    - SZISZI érettségi vizsga</t>
  </si>
  <si>
    <t xml:space="preserve">    - Gimi érettségi vizsga</t>
  </si>
  <si>
    <t xml:space="preserve">    - nyári gyermekétk. tám.</t>
  </si>
  <si>
    <t xml:space="preserve">    - érdekeltsénövelő tám.</t>
  </si>
  <si>
    <t xml:space="preserve">          -vizitdíj visszatér. Lakosságnak</t>
  </si>
  <si>
    <t>Játszótéri eszközök beszerzése</t>
  </si>
  <si>
    <t xml:space="preserve">          -TKT-tól Tüdőgondozó terveire</t>
  </si>
  <si>
    <t>Zsóry bankgarancia</t>
  </si>
  <si>
    <t xml:space="preserve">    Taniroda felújítása</t>
  </si>
  <si>
    <t>Nyitó pénzkészlet 2008. január 1-jén</t>
  </si>
  <si>
    <t>Záró pénzkészlet terverett 2008. december 31.</t>
  </si>
  <si>
    <t xml:space="preserve">Záró pénzkészlet 2008. szept. 31-én </t>
  </si>
  <si>
    <t>Mepi</t>
  </si>
  <si>
    <t xml:space="preserve">          - Szannyvízcsatorna Alapítvány</t>
  </si>
  <si>
    <t>Egészségügyi ellát. Egyéb fa.</t>
  </si>
  <si>
    <t xml:space="preserve">    - előző évi kiegészítés</t>
  </si>
  <si>
    <t xml:space="preserve"> - kieg. Gyermekvéd. Támog.</t>
  </si>
  <si>
    <t xml:space="preserve"> - 2007. évi adóerőkép. Miatti kieg.+kamatkül.</t>
  </si>
  <si>
    <t xml:space="preserve">Ingatlan értékesités </t>
  </si>
  <si>
    <t>Keleti városrész LTP megszűnése</t>
  </si>
  <si>
    <t>termőföld értékesítés</t>
  </si>
  <si>
    <t xml:space="preserve">          - VG Rt-nek lakossági vízár támog.</t>
  </si>
  <si>
    <t>Műk.célú bevétel összesen:</t>
  </si>
  <si>
    <t>Műk.célú kiadás összesen:</t>
  </si>
  <si>
    <t>II. Felhalmozási célú bevételek és kiadások mérlege</t>
  </si>
  <si>
    <t>Felhalm. és tőke jell.bev.</t>
  </si>
  <si>
    <t>Beruházás</t>
  </si>
  <si>
    <t>Felújítás</t>
  </si>
  <si>
    <t>Pénzügyi befektetések</t>
  </si>
  <si>
    <t>Átvett pénzeszk.egyéb szerv.-től</t>
  </si>
  <si>
    <t>Pénzmaradvány igénybevétel</t>
  </si>
  <si>
    <t>Nyújtott kölcsön visszatér.</t>
  </si>
  <si>
    <t>Hosszú lejáratú hitelek kamata</t>
  </si>
  <si>
    <t>Átengedett közp.-i adók</t>
  </si>
  <si>
    <t>a./ általános tartalék</t>
  </si>
  <si>
    <t>b./ céltartalék</t>
  </si>
  <si>
    <t>Felhalm.kiad.ÁFA visszatér.</t>
  </si>
  <si>
    <t>Költségvetési bevét.össz.</t>
  </si>
  <si>
    <t>Épületfenntartás</t>
  </si>
  <si>
    <t>Ingatlan haszn.</t>
  </si>
  <si>
    <t>Önkorm. Ig. tev.</t>
  </si>
  <si>
    <t>Kisebbségi önkorm.</t>
  </si>
  <si>
    <t>Önkorm. ellátó tev.</t>
  </si>
  <si>
    <t>Szakmai kiseg. tev.</t>
  </si>
  <si>
    <t xml:space="preserve">Ebből: felh. hitel kamata </t>
  </si>
  <si>
    <t xml:space="preserve"> Ebből: - Társadalom-, szociálp. kiad.</t>
  </si>
  <si>
    <t>4. Hosszú lej. hitelek kamata</t>
  </si>
  <si>
    <t>Városgazd. Szolg.</t>
  </si>
  <si>
    <t>Települési Vízellátás</t>
  </si>
  <si>
    <t>Fogorvosi szolg.</t>
  </si>
  <si>
    <t>Iskolaeü. ellátás</t>
  </si>
  <si>
    <t xml:space="preserve">Rendsz. pénzb. szoc. </t>
  </si>
  <si>
    <t>Ebből:felh. hitel kamata</t>
  </si>
  <si>
    <t xml:space="preserve"> Ebből:Társadalom-, szociálp. kiad.</t>
  </si>
  <si>
    <t xml:space="preserve">Rendsz. gyermekv. </t>
  </si>
  <si>
    <t>Ebből:-Társad. szociálp. kiad.</t>
  </si>
  <si>
    <t>Ebből: felh. hitel kamata</t>
  </si>
  <si>
    <t>Ebből:-Társad., szociálp. kiad.</t>
  </si>
  <si>
    <t>Szennyvízelvezetés</t>
  </si>
  <si>
    <t>Ebből: Társadalom-, szociálp. kiad.</t>
  </si>
  <si>
    <t>Kulturális sport</t>
  </si>
  <si>
    <t>Ebből:-Társ.-, szociálp. kiad.</t>
  </si>
  <si>
    <t>Ebből:felh.hitel kamata</t>
  </si>
  <si>
    <t>Ebből:- Társadalom-, szociálp. kiad.</t>
  </si>
  <si>
    <t>Ebből: felh.hitel kamata</t>
  </si>
  <si>
    <t>Ebből:hosszú lej. hitel kamata</t>
  </si>
  <si>
    <t>4. Hosszú lejáratú hitelek kamata</t>
  </si>
  <si>
    <t>Ebből: hosszú lej. hitel kamata</t>
  </si>
  <si>
    <t>Ebből: hosszú lej. hitel kamat</t>
  </si>
  <si>
    <t>Költségvetési kiad.össz.</t>
  </si>
  <si>
    <t>Hitelfelvétel</t>
  </si>
  <si>
    <t>Felhalm.bevét.össz.</t>
  </si>
  <si>
    <t>Felhalm.célú kiad.össz.</t>
  </si>
  <si>
    <t>Költségvetési bevét.mindössz.</t>
  </si>
  <si>
    <t>Költségvetési kiad.mindössz.</t>
  </si>
  <si>
    <t>Hiteltörlesztés összesen</t>
  </si>
  <si>
    <t>Önkorm.bevét.mindössz.</t>
  </si>
  <si>
    <t>Önkorm.kiadás mindössz.</t>
  </si>
  <si>
    <t>ebből: - rövid lejáratú hit.kamata</t>
  </si>
  <si>
    <t xml:space="preserve">         - ért. tárgyie.áfabefiz</t>
  </si>
  <si>
    <t>Értékesített tárgyie.áfabefiz.</t>
  </si>
  <si>
    <t>Működési bevételek</t>
  </si>
  <si>
    <t>Támog. támog.ért.bevételek</t>
  </si>
  <si>
    <t>ebből:lakáshoz jut.tám.SZJA 100 %-a</t>
  </si>
  <si>
    <t xml:space="preserve">       felhalm. támog.</t>
  </si>
  <si>
    <t>Tűzoltóság (PV): Vállalkozásoktól</t>
  </si>
  <si>
    <t>MEPI gazdasági ágazat</t>
  </si>
  <si>
    <t>3. Előző évi költségv. visszatér.</t>
  </si>
  <si>
    <t>II/2. Támogatás értékű bev.</t>
  </si>
  <si>
    <t>3. Előző évi költségv.viszatér.</t>
  </si>
  <si>
    <t>Széchenyi István Szakképző Isk. - SZKHJ</t>
  </si>
  <si>
    <t xml:space="preserve">   - Szoftverek vásárlása</t>
  </si>
  <si>
    <t xml:space="preserve">   - Egyéb gépek, berendezések</t>
  </si>
  <si>
    <t>Ö s s z e s e n:</t>
  </si>
  <si>
    <t>Bayer Róbert Kollégium és Élelmezési Központ</t>
  </si>
  <si>
    <t>Inézményi karbantartás</t>
  </si>
  <si>
    <t>Önkorm. Vagyon bérbeadás (Zsóry víz,-csat.+egyéb saj. Bev.)</t>
  </si>
  <si>
    <t>Önkormányzati lakás értékesités</t>
  </si>
  <si>
    <t>Kamatmentes kölcsön -háztartásoktól</t>
  </si>
  <si>
    <t>Dolg.lak.ép.,vás.-ra folyósitott kőlcsön</t>
  </si>
  <si>
    <t>Lakáshitel - háztartásoktól</t>
  </si>
  <si>
    <t>Első lakás - háztartásoktól</t>
  </si>
  <si>
    <t>Lakáscélu - háztartásoktól</t>
  </si>
  <si>
    <t xml:space="preserve"> - Iskolatej tám.</t>
  </si>
  <si>
    <t xml:space="preserve"> - Okt.Miniszt.érettségi tám.</t>
  </si>
  <si>
    <t>II.Támogatások, támog.ért.bev.  Visszatér.</t>
  </si>
  <si>
    <t>III. Felhalmozási és tőke jellegű bev.(1+..4)</t>
  </si>
  <si>
    <t>KÖLTSÉGVETÉSI BEVÉTELEK ÖSSZ.(I…+VI.)</t>
  </si>
  <si>
    <t>III/1. Tárgyi eszk.immat.jav. ért.össz.</t>
  </si>
  <si>
    <t>Támogtás értékű kiadás</t>
  </si>
  <si>
    <t>Önkorm. Felhalm támog.</t>
  </si>
  <si>
    <t>Támogatás értékű bevételek</t>
  </si>
  <si>
    <t>Luxusadó 20%-a</t>
  </si>
  <si>
    <t>Speciális célú támogatás</t>
  </si>
  <si>
    <t>Pénzeszközátadás</t>
  </si>
  <si>
    <t>Támogatás értékű kiadás</t>
  </si>
  <si>
    <t>Pénzeszköz átadás áh.kív.</t>
  </si>
  <si>
    <t xml:space="preserve">I. Működési célú bevételek és kiadások </t>
  </si>
  <si>
    <t>Intézményi működési bevételek</t>
  </si>
  <si>
    <t>Önkormányzat sajátos működési bevétele</t>
  </si>
  <si>
    <t>Önkorm. költségv.-i támogat., átenged. szem jöv.adó</t>
  </si>
  <si>
    <t xml:space="preserve">Működési célú pénzeszk. átvétel államházt. kívülről </t>
  </si>
  <si>
    <t xml:space="preserve">Támogatásértékű működési bevétel </t>
  </si>
  <si>
    <t xml:space="preserve">Továbbadási célú (lebonyolítási) működ. bevétel </t>
  </si>
  <si>
    <t>Könyvtári, közm.érdnövn.tám.</t>
  </si>
  <si>
    <t>Lakossági víz,csat. szolg.tám.</t>
  </si>
  <si>
    <t>Lakossági közműfejleszt.</t>
  </si>
  <si>
    <t>II.1.6. ÖNHIKI</t>
  </si>
  <si>
    <t>OTP Bank Nyrt.</t>
  </si>
  <si>
    <t>MEPI Gazdasági ágazat</t>
  </si>
  <si>
    <t xml:space="preserve">Működési célú kölcsön visszatérülése, igénybevétele </t>
  </si>
  <si>
    <t>Rövid lejáratú hitel</t>
  </si>
  <si>
    <t xml:space="preserve">Rövid lejár. értékpapírok értékesítése, kibocsátása </t>
  </si>
  <si>
    <t>Működési célú előző évi pénzmaradvány igénybevétele</t>
  </si>
  <si>
    <t xml:space="preserve">Működési célú bevételek összesen: </t>
  </si>
  <si>
    <t xml:space="preserve">Dologi kiadások és egyéb folyó kiadások </t>
  </si>
  <si>
    <t>Működési célú pénzeszköz átadás államházt. kívülre</t>
  </si>
  <si>
    <t>Támogatásértékű működési kiadás</t>
  </si>
  <si>
    <t>Továbbadási célú (lebonyolítási) működ. kiadás</t>
  </si>
  <si>
    <t>Ellátottak pénzbeni juttatása</t>
  </si>
  <si>
    <t xml:space="preserve">Működési célú kölcsönök nyújtása és törlesztése </t>
  </si>
  <si>
    <t xml:space="preserve">Rövid lejáratú hitelek visszafizetése </t>
  </si>
  <si>
    <t>Rövid lejáratú hitelek kamata</t>
  </si>
  <si>
    <t xml:space="preserve">Rövid lejáratú értékpapírok beváltása, vásárlása </t>
  </si>
  <si>
    <t xml:space="preserve">Működési célú kiadások összesen: </t>
  </si>
  <si>
    <t>II. Felhalmozási  célú bevét. és kiad.</t>
  </si>
  <si>
    <t>Önkormányzat felhalmozási és tőke jellegű bevételei</t>
  </si>
  <si>
    <t>Önkormányzatok sajátos felhalm. és tőke jell. bevét.</t>
  </si>
  <si>
    <t xml:space="preserve">Fejlesztési célú támogatások </t>
  </si>
  <si>
    <t>Felhalm.-i célú pénzeszköz átvétel államháztart. kívülről</t>
  </si>
  <si>
    <t xml:space="preserve">Támogatásértékű felhalmozási bevétel </t>
  </si>
  <si>
    <t>Továbbadási (lebonyolítási) célú felhalmozási bevétel</t>
  </si>
  <si>
    <t>Felhalmozási áfa visszatérülés</t>
  </si>
  <si>
    <t>Értékesített tárgyi eszk., immateriális javak áfa-ja</t>
  </si>
  <si>
    <t>Felhalm. célú kölcsönök visszatérülése, igénybevétele</t>
  </si>
  <si>
    <t xml:space="preserve">Hosszú lejáratú értékpapírok kibocsátása </t>
  </si>
  <si>
    <t xml:space="preserve">Felhalm.-i célú pénzmaradvány igénybevétele </t>
  </si>
  <si>
    <t>Felhalmozási célú bevételek összesen:</t>
  </si>
  <si>
    <t>Felhalmozási kiadások (áfa-val  együtt)</t>
  </si>
  <si>
    <t>Felújítási kiadások (áfa-val együtt)</t>
  </si>
  <si>
    <t>Értékesített tárgyi eszk. áfa-ja miatti befizetés</t>
  </si>
  <si>
    <t>Felhalm.-i célú pénzeszköz átadás államházt.kívülre</t>
  </si>
  <si>
    <t>Támogatásértékű felhalmozási kiadás</t>
  </si>
  <si>
    <t>Továbbadási (lebonyolítási) célú felhalmozási kiadás</t>
  </si>
  <si>
    <t xml:space="preserve">Felhalmozási célú kölcsönök nyújtása és törlesztése </t>
  </si>
  <si>
    <t>Hosszú lejáratú hitel visszafizetése</t>
  </si>
  <si>
    <t>Hosszú lejáratú hitel kamata</t>
  </si>
  <si>
    <t xml:space="preserve">Tartalékok </t>
  </si>
  <si>
    <t>Felhalmozási célú kiadások összesen:</t>
  </si>
  <si>
    <t>Önkormányzat bevételei összesen:</t>
  </si>
  <si>
    <t>Önkormányzat kiadásai összesen:</t>
  </si>
  <si>
    <r>
      <t xml:space="preserve">                                </t>
    </r>
    <r>
      <rPr>
        <b/>
        <sz val="12"/>
        <rFont val="Times New Roman"/>
        <family val="1"/>
      </rPr>
      <t xml:space="preserve">Megnevezés            </t>
    </r>
  </si>
  <si>
    <t>A költségvetési évet követő 2 év várható előirányzatai</t>
  </si>
  <si>
    <t xml:space="preserve">                 8.sz. melléklet</t>
  </si>
  <si>
    <t xml:space="preserve">Hosszú lejáratú értékpapírok vásárlása </t>
  </si>
  <si>
    <t>Hosszúlejáratú hitel felvétel</t>
  </si>
  <si>
    <t>Bevételek alakulása</t>
  </si>
  <si>
    <t xml:space="preserve">  - Központi támogatás</t>
  </si>
  <si>
    <t xml:space="preserve">  - Önkormányzati támogatás</t>
  </si>
  <si>
    <t xml:space="preserve">  - Átvett pénz</t>
  </si>
  <si>
    <t>Ö s s z e s   b e v é t e l</t>
  </si>
  <si>
    <t>Eszközbeszerzés - irodaszer</t>
  </si>
  <si>
    <t>Ö s s z e s   k i a d á s</t>
  </si>
  <si>
    <t>12. sz. melléklet</t>
  </si>
  <si>
    <t xml:space="preserve">Mezőkövesd város képviselő-testületének hitelállománya </t>
  </si>
  <si>
    <t>és visszafizetési kötelezettsége</t>
  </si>
  <si>
    <t>Adatok ezer Ft-ban</t>
  </si>
  <si>
    <t>Működési hitel</t>
  </si>
  <si>
    <t>Fejlesztési hitel</t>
  </si>
  <si>
    <t>Hitelek összesen</t>
  </si>
  <si>
    <t>Egyéb működési hitel</t>
  </si>
  <si>
    <t>II/2. Támogatás értékű bevételek részletezése</t>
  </si>
  <si>
    <t>Zsóry fürdő 2003.</t>
  </si>
  <si>
    <t>13.sz. melléklet</t>
  </si>
  <si>
    <t>K I M U T A T Á S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</si>
  <si>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</si>
  <si>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</si>
  <si>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</si>
  <si>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</si>
  <si>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</si>
  <si>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</si>
  <si>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Dolgozók lakásép., felújítási kölcsöne</t>
  </si>
  <si>
    <t>Kölcsönnyújtás (szennyvíz)</t>
  </si>
  <si>
    <t xml:space="preserve">  14. sz. melléklet</t>
  </si>
  <si>
    <t>Közvetett támogatás megnevezése</t>
  </si>
  <si>
    <t>Közvetett támogatás tervezett összege</t>
  </si>
  <si>
    <t xml:space="preserve">Adókedvezmények iparűzési adónál: </t>
  </si>
  <si>
    <t xml:space="preserve">54/2004. (XII.16.) ÖK. sz. rend. 7. § (2) bek. 25 %-os kedv. </t>
  </si>
  <si>
    <t xml:space="preserve">54/2004. (XII.16.) ÖK. sz. rend. 7. § (3)-(6) bek. Regiszt. </t>
  </si>
  <si>
    <t xml:space="preserve">Adókedvezmény, mentesség gépjárműadónál: </t>
  </si>
  <si>
    <t xml:space="preserve">1991. évi LXXXII.tv. Környezetvéd. Oszt. </t>
  </si>
  <si>
    <t xml:space="preserve">1991. évi LXXXII. tv. Mozgáskobl. mentesség </t>
  </si>
  <si>
    <t xml:space="preserve">Összesen </t>
  </si>
  <si>
    <t xml:space="preserve">  15. sz. melléklet</t>
  </si>
  <si>
    <t xml:space="preserve">M e g n e v e z é s </t>
  </si>
  <si>
    <t>Kv-i elsz.</t>
  </si>
  <si>
    <t xml:space="preserve">Összes bevétel tervezett összege </t>
  </si>
  <si>
    <t xml:space="preserve">Összes kiadás tervezett összege </t>
  </si>
  <si>
    <t xml:space="preserve">54/2004. (XII.16.) ÖK. sz. rend. 10 § (3( bek. beruh. Kedv.) </t>
  </si>
  <si>
    <t>Eredeti előir.</t>
  </si>
  <si>
    <t>Mód. előir.</t>
  </si>
  <si>
    <t>Telj. %-a</t>
  </si>
  <si>
    <t>III. Támog. értékű kiadás államháztart.belülre</t>
  </si>
  <si>
    <t>Költségv. kiadások összesen</t>
  </si>
  <si>
    <t xml:space="preserve">    Ebből: -működési célú</t>
  </si>
  <si>
    <t xml:space="preserve">                -felhalm. célú</t>
  </si>
  <si>
    <t>Mód.előir.</t>
  </si>
  <si>
    <t>Telj.%-a</t>
  </si>
  <si>
    <t>II. Támogatások, támog.értékű bevételek, visszatérülések</t>
  </si>
  <si>
    <t>V. Pénzforg. nélküli bevételek</t>
  </si>
  <si>
    <t>Feladatok összesen</t>
  </si>
  <si>
    <t>Adóelengedések</t>
  </si>
  <si>
    <t>16. sz. melléklet</t>
  </si>
  <si>
    <t xml:space="preserve">        KIMUTATÁS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</si>
  <si>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</si>
  <si>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</si>
  <si>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</si>
  <si>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</si>
  <si>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</si>
  <si>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</si>
  <si>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</si>
  <si>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Támogatás értékű bevételek mindösszesen</t>
  </si>
  <si>
    <t>hitel tárgyévi</t>
  </si>
  <si>
    <t>összege tárgyév</t>
  </si>
  <si>
    <t xml:space="preserve">jan. 1-jén </t>
  </si>
  <si>
    <t xml:space="preserve">összege </t>
  </si>
  <si>
    <t>xxxxxxxx</t>
  </si>
  <si>
    <t>17. sz. melléklet</t>
  </si>
  <si>
    <t xml:space="preserve">         KIMUTATÁS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</si>
  <si>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</si>
  <si>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</si>
  <si>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</si>
  <si>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</si>
  <si>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</si>
  <si>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</si>
  <si>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</si>
  <si>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</si>
  <si>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</si>
  <si>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</si>
  <si>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18. sz.melléklet</t>
  </si>
  <si>
    <t xml:space="preserve">a közvetett támogatásokról </t>
  </si>
  <si>
    <t xml:space="preserve">Közvetett támogatás megnevezése </t>
  </si>
  <si>
    <t xml:space="preserve">                            Összeg </t>
  </si>
  <si>
    <t>Tervezett</t>
  </si>
  <si>
    <t>Tényleges</t>
  </si>
  <si>
    <t>ebből: lakáshoz jut.és lak.fennt.tám.SZJA 50 %-a</t>
  </si>
  <si>
    <t xml:space="preserve">Magánsz.komm.adója 100 % </t>
  </si>
  <si>
    <t xml:space="preserve">          -hosszú lejár.hit.kamata</t>
  </si>
  <si>
    <t>Nyújtott kölcs.visszatér.</t>
  </si>
  <si>
    <t>19. sz.melléklet</t>
  </si>
  <si>
    <t>a pénzeszközök változásáról</t>
  </si>
  <si>
    <t xml:space="preserve">                       Ezer Ft-ban</t>
  </si>
  <si>
    <t xml:space="preserve">Tényleges </t>
  </si>
  <si>
    <t>Összes bevétel összege</t>
  </si>
  <si>
    <t>Összes kiadás összege</t>
  </si>
  <si>
    <t>20.sz. melléklet</t>
  </si>
  <si>
    <t>Több éves kihatással járó döntések számszerűsítése</t>
  </si>
  <si>
    <t>Mköv. Szennyvíz. A. támogatására Ny-i vár.r.</t>
  </si>
  <si>
    <t>Ö S S Z E S E N :</t>
  </si>
  <si>
    <t>I./2.3.Pótlékok, bírságok</t>
  </si>
  <si>
    <t>I./2.4. Egyéb sajátos bevételek</t>
  </si>
  <si>
    <t xml:space="preserve">I./2.1. Helyi adó bevételek összesen </t>
  </si>
  <si>
    <t>Intézmények összesen</t>
  </si>
  <si>
    <t xml:space="preserve">Intézmények összesen </t>
  </si>
  <si>
    <t>PÉNZESZK.ÁTAD.ÁH. KÍVÜLRE</t>
  </si>
  <si>
    <t xml:space="preserve">II. Felhalm. kiadás összesen </t>
  </si>
  <si>
    <t>IV. Pénzeszk.átadás összesen</t>
  </si>
  <si>
    <t>III. Támogatás ért.kiadás össz.</t>
  </si>
  <si>
    <t xml:space="preserve">                 felhalmozási célú</t>
  </si>
  <si>
    <t>IV.Támogatási kölcs.visszatér.    értékpapír ért.kibocs. bevétele</t>
  </si>
  <si>
    <t xml:space="preserve">1.3. Egyes jöved.pótló támogatások </t>
  </si>
  <si>
    <t>1.4. Normatív kötött felhaszn.támog.</t>
  </si>
  <si>
    <t>1. Tárgyi eszk.immat.javak értékes.</t>
  </si>
  <si>
    <t xml:space="preserve">2. Önk.saj.felhalm.és tőke jell.bev. </t>
  </si>
  <si>
    <t>1. Működési c.kölcsön visszatér.</t>
  </si>
  <si>
    <t>2. Felhalm. c.kölcsön visszatérül.</t>
  </si>
  <si>
    <t xml:space="preserve">V. Pénzforg.nélküli bevételek </t>
  </si>
  <si>
    <t xml:space="preserve">1. Előző évi pénzmar.igénybevétele </t>
  </si>
  <si>
    <t xml:space="preserve">2. Fejleszt.c.hitel igénybevétele </t>
  </si>
  <si>
    <t>4. Felhalm.c.pénz.átvét.ÁH-on kív.</t>
  </si>
  <si>
    <t>2. Önkorm.sajátos műk. (2.1..+2.4)</t>
  </si>
  <si>
    <t>2.2. Felhalm.célú tám.értékű bevétel</t>
  </si>
  <si>
    <t xml:space="preserve">2. Támogatás értékű bev.(2.1.+2.2) </t>
  </si>
  <si>
    <t>2.1. Működési célú tám.értékű átvétel</t>
  </si>
  <si>
    <t>16/a.sz. melléklet</t>
  </si>
  <si>
    <t>Részben önállóan gazd. Int.</t>
  </si>
  <si>
    <t>SZISZI: - iskolai pártolói tagdíjak</t>
  </si>
  <si>
    <t>MÁAMIPSZ: Hungarofest Kht. Reneszánsz túrák</t>
  </si>
  <si>
    <t xml:space="preserve">                     -Útravaló ösztöndíj</t>
  </si>
  <si>
    <t>Gimnázium: -Munkaügyi Kp-tól bértámog.</t>
  </si>
  <si>
    <t>Gimnázium: NSZI decentralizált tám.</t>
  </si>
  <si>
    <t>Intézmény összesen:</t>
  </si>
  <si>
    <t xml:space="preserve">           - László K. úti tájház felúj.</t>
  </si>
  <si>
    <t>Járműértékesítés - Rendelőint.</t>
  </si>
  <si>
    <t>Tűzoltóság-Alapítványtól</t>
  </si>
  <si>
    <t xml:space="preserve">költségvetési bevételei </t>
  </si>
  <si>
    <t>Ph-hoz tartozó részbenönálló int. Összesen:</t>
  </si>
  <si>
    <t>Árvíz és belvíz károk enyhítésének tám. (2006)</t>
  </si>
  <si>
    <t>Tanulási nehézségekkel küzdő gyerekek felzárk.</t>
  </si>
  <si>
    <t>II.1.7. Villamosenergia áremelés ellentételezése</t>
  </si>
  <si>
    <t xml:space="preserve">          - Gyula úti orvosi rend.-akadálymentesítés</t>
  </si>
  <si>
    <t>Művészetokt. Támog.</t>
  </si>
  <si>
    <t>3. Értékpapírok értékesítése</t>
  </si>
  <si>
    <t>2. Felhalm. C. kölcsön. Visszat.</t>
  </si>
  <si>
    <t>2. Felhalm. C.kölcs. Visszat.</t>
  </si>
  <si>
    <t>3. Értékpapírok érték.</t>
  </si>
  <si>
    <t>2. Felhalm. C. kölcs. Visszat.</t>
  </si>
  <si>
    <t>2. felh. C.kölcs. visszatér</t>
  </si>
  <si>
    <t>2. Felh. C. kölcs. Visszat.</t>
  </si>
  <si>
    <t>2. Felh. Célú kölcsön visszat.</t>
  </si>
  <si>
    <t>2. Felh. Célú kölcsön. Visszat.</t>
  </si>
  <si>
    <t>2. Felh. Célú kölcs. Visszat.</t>
  </si>
  <si>
    <t>2. Fel. Célú kölcs. Visszat.</t>
  </si>
  <si>
    <t>2. Felh. Célú kölcs. Visszatér</t>
  </si>
  <si>
    <t>2. Felh. Célú kölcsön visszatér.</t>
  </si>
  <si>
    <t>Megj.: PH adata nem tartalmazza a központosított bev. Ill. az önk. Sajátos felh. Bevételeit.</t>
  </si>
  <si>
    <t>2. Felh célú kölcs. Visszatér</t>
  </si>
  <si>
    <t>1.6. ÖNHIKI előleg</t>
  </si>
  <si>
    <t>1.7. Villamosenergia áremelés ellentételezése</t>
  </si>
  <si>
    <t>1.7 Villamosenergia áremelés ellentételezése</t>
  </si>
  <si>
    <t>1. Önk. költségv.-i támog. (1.1..+1.7)</t>
  </si>
  <si>
    <t>Mártíok u. 29.</t>
  </si>
  <si>
    <t>Baye K. vill.energ. Rsz.</t>
  </si>
  <si>
    <t>Sportpálya öntöző rendszer</t>
  </si>
  <si>
    <t>Tüőgondozó átalakítás tervei</t>
  </si>
  <si>
    <t>Szennyvízbekötés Varjú út</t>
  </si>
  <si>
    <t xml:space="preserve">             Szennyvíelvezetés összesen</t>
  </si>
  <si>
    <t>Hitelintézet megnevezése</t>
  </si>
  <si>
    <t>Hitel lejárata</t>
  </si>
  <si>
    <t>Zsóry beruh.hitel</t>
  </si>
  <si>
    <t>16 lakásos bérlakásépítés fejl.</t>
  </si>
  <si>
    <t>xxxxxxxxxxxxxxxxxxxxx</t>
  </si>
  <si>
    <t>KÖLTSÉGVETÉSI BEVÉTELEK ÖSSZ.         (I…+VI.)</t>
  </si>
  <si>
    <t xml:space="preserve">III.Tám..ért.kiad.össz. </t>
  </si>
  <si>
    <t>Felvétel    éve</t>
  </si>
  <si>
    <t>Hitel vissza-fizetési köt.</t>
  </si>
  <si>
    <t>Út-járda ép.önk.ing-ok felúj.  2004.</t>
  </si>
  <si>
    <t>16 lakásos bérlakás-építés</t>
  </si>
  <si>
    <t>Gépjármű hitel - Tűzoltóság</t>
  </si>
  <si>
    <t>Gépjármű hitel - Tűzoltó-ság</t>
  </si>
  <si>
    <t>Zsóry fürdő      2005.</t>
  </si>
  <si>
    <t>Városi könyvtár</t>
  </si>
  <si>
    <t>Városi Sportcsarnok</t>
  </si>
  <si>
    <t>Teljesítés    %-a</t>
  </si>
  <si>
    <t xml:space="preserve">1.1. Kölcsön visszatérülése államházt-on belülről  </t>
  </si>
  <si>
    <t xml:space="preserve">1.2. Kölcsön visszatérülése államházt-on kívülről </t>
  </si>
  <si>
    <t>Polgármesteri Hivatal összesen</t>
  </si>
  <si>
    <t>Beruházási kiadási előirányzatok feladatonkénti részletezése</t>
  </si>
  <si>
    <t xml:space="preserve">Teljesítés </t>
  </si>
  <si>
    <t>KÖZPONTI TÁMOGATÁS</t>
  </si>
  <si>
    <t>ÖNKORMÁNYZATI TÁMOGATÁS</t>
  </si>
  <si>
    <t>Zsóry beruh. hitel</t>
  </si>
  <si>
    <t>16 lak.bérlakásép. fejl. hitel.</t>
  </si>
  <si>
    <t>Utak, önk-i ing. felúj.</t>
  </si>
  <si>
    <t>Víziközmű Társ. hitel</t>
  </si>
  <si>
    <t>Zsóry fejl. hitel 2005.</t>
  </si>
  <si>
    <t xml:space="preserve">                felhalm. célú</t>
  </si>
  <si>
    <t>1.4. Hozam és kamatbev.</t>
  </si>
  <si>
    <t xml:space="preserve">I/1. Intézm.műk.bev.össz. </t>
  </si>
  <si>
    <t>1. Műk.célú kölcs.visszatér.</t>
  </si>
  <si>
    <t xml:space="preserve">2. Fejl.célú hitel igénybevétele </t>
  </si>
  <si>
    <t>III./4. Felhalmozási célú pénzeszköz átvétel államháztartáson kívülről mindösszesen</t>
  </si>
  <si>
    <t>Teljesítés     %-a</t>
  </si>
  <si>
    <t>2.1. Műk.célú támog.ért.átvétel</t>
  </si>
  <si>
    <t>Széchenyi I. Szakképző Iskola</t>
  </si>
  <si>
    <t xml:space="preserve">      Ebből: TB Alapból átvett</t>
  </si>
  <si>
    <t>2.2. Felhalm.célú tám.ért.bev.</t>
  </si>
  <si>
    <t>1. Műk.célú kölcsön visszatér.</t>
  </si>
  <si>
    <t xml:space="preserve">1. Műk.célú hitel igénybevétele </t>
  </si>
  <si>
    <t xml:space="preserve">2. Fejleszt.célú hitel igénybev. </t>
  </si>
  <si>
    <t>1. Előző évi pénzmar.igénybev.</t>
  </si>
  <si>
    <t xml:space="preserve">1. Műk.célú hitel igénybev. </t>
  </si>
  <si>
    <t xml:space="preserve">1. Mű. célú hitel igénybev. </t>
  </si>
  <si>
    <t>IV. Támogatási kölcs.visszatér.</t>
  </si>
  <si>
    <t>Működési célú kölcsön visszatér.</t>
  </si>
  <si>
    <t>Felhalmozási célú kölcsön visszatér.</t>
  </si>
  <si>
    <t>Teljesítés            %-a</t>
  </si>
  <si>
    <t xml:space="preserve">Polgármesteri Hivatal összesen: </t>
  </si>
  <si>
    <t>Eredeti előirányzat</t>
  </si>
  <si>
    <t>Módosított előirányzat</t>
  </si>
  <si>
    <t>Műv.Közp., Mozi</t>
  </si>
  <si>
    <t>Eseti pénzb. gyerm.véd</t>
  </si>
  <si>
    <t>Eseti pénzb.szoc</t>
  </si>
  <si>
    <t>Önkorm. elszám.</t>
  </si>
  <si>
    <t>Teljesítés</t>
  </si>
  <si>
    <t>Teljesítés %-a</t>
  </si>
  <si>
    <t>2.1. Működési bev.össz.</t>
  </si>
  <si>
    <t>2.1. Működési bevét.össz.</t>
  </si>
  <si>
    <t>Ebből:- Többcélú Kist.Társ.tól átvett</t>
  </si>
  <si>
    <t>2.2. Felhalmozási bev.összesen</t>
  </si>
  <si>
    <t xml:space="preserve">  - Egerlövőtől átvett</t>
  </si>
  <si>
    <t xml:space="preserve">  - PV-hez vidéki önkorm.-tól</t>
  </si>
  <si>
    <t xml:space="preserve">  - Iskola eü.-re TB-től</t>
  </si>
  <si>
    <t xml:space="preserve"> - Kp-i kv-i szervtől Otthonteremt.tám.   </t>
  </si>
  <si>
    <t xml:space="preserve"> - Kp-i kv-i szervtől Mozgáskorl. tám.</t>
  </si>
  <si>
    <t>INTÉZMÉNYEK ÖSZESEN</t>
  </si>
  <si>
    <t>Rendelőintézet</t>
  </si>
  <si>
    <t>Teljesítés          %-a</t>
  </si>
  <si>
    <t xml:space="preserve">költségvetési kiadási előirányzatai  </t>
  </si>
  <si>
    <t>Gyámhivatal, Okmányiroda</t>
  </si>
  <si>
    <t xml:space="preserve">II/1.5. Fejlesztési célú támog. összesen </t>
  </si>
  <si>
    <t>Közvilágítás</t>
  </si>
  <si>
    <t xml:space="preserve">    - Polg.Hiv.Többc.Kist.Társ.</t>
  </si>
  <si>
    <t>Teljesítés             %-a</t>
  </si>
  <si>
    <t>POLGÁRMESTERI HIVATAL ÖSSZESEN</t>
  </si>
  <si>
    <t>INTÉZMÉNYEK ÖSSZESEN</t>
  </si>
  <si>
    <t>2.1.6. Iparűzési adó ideiglenes jelleggel végzett                                                                iparűzési tevékenység után (napi átalány)</t>
  </si>
  <si>
    <t>2.1.5. Iparűzési adó állandó jelleggel végzett           iparűzési tevékenység után</t>
  </si>
  <si>
    <t>I/1.5. Működési célú pénzeszköz átvétel      államháztartáson kívülről összesen</t>
  </si>
  <si>
    <t>Teljesítés       %-a</t>
  </si>
  <si>
    <t xml:space="preserve">2.2.6. Termőföld bérbeadásából szárm. jöv.adó </t>
  </si>
  <si>
    <t xml:space="preserve">2.2.3. Szem.jöv.adó norm.módon elosztott része </t>
  </si>
  <si>
    <t>Teljesítés      %-a</t>
  </si>
  <si>
    <t>Széchenyi I. Szakképző Isk.- Isk.pártolói tagd.</t>
  </si>
  <si>
    <t>Teljesítés        %-a</t>
  </si>
  <si>
    <t>ÖNKORMÁNYZAT ÖSSZESEN</t>
  </si>
  <si>
    <t>I. INTÉZMÉNYEK</t>
  </si>
  <si>
    <t>II. POLGÁRMESTERI HIVATAL</t>
  </si>
  <si>
    <t>1/e. melléklet</t>
  </si>
  <si>
    <t xml:space="preserve">III.Támog.ért.kiad.össz. </t>
  </si>
  <si>
    <t>IV.Pénzeszk.átad.össz.</t>
  </si>
  <si>
    <t>V.Nyújtott kölcs.össz.</t>
  </si>
  <si>
    <t>VI. Tartalékok össz.</t>
  </si>
  <si>
    <t>Működési célú hiteltörl.</t>
  </si>
  <si>
    <t>VII. Hiteltörlesztés össz.</t>
  </si>
  <si>
    <t>Felhalm. célú hitel törl.</t>
  </si>
  <si>
    <t>4. Hosszú lej.hit.kamata</t>
  </si>
  <si>
    <t>4. Hosszú lej.hit. kamata</t>
  </si>
  <si>
    <t xml:space="preserve">II. Felhalm. kiad. össz. </t>
  </si>
  <si>
    <t>I. Műk. kiadás össz.</t>
  </si>
  <si>
    <t xml:space="preserve">II. Felhalm.kiad. össz. </t>
  </si>
  <si>
    <t>Munkanélk. ellátások</t>
  </si>
  <si>
    <t>I. Működ. kiadás össz.</t>
  </si>
  <si>
    <t>Fürdő és strandszolg.</t>
  </si>
  <si>
    <t>Tartalék hiteltörlesztés</t>
  </si>
  <si>
    <t>I. Működ.kiadás össz.</t>
  </si>
  <si>
    <t>Múzeumi tevékenység</t>
  </si>
  <si>
    <t>2/e/1. sz. melléklet</t>
  </si>
  <si>
    <t>2/e/2. sz. melléklet</t>
  </si>
  <si>
    <t>CIB CREDIT Rt.</t>
  </si>
  <si>
    <t>1/f. melléklet</t>
  </si>
  <si>
    <t>Önkormányzat összesen:</t>
  </si>
  <si>
    <t>1.6. ÖNHIKI támogatás</t>
  </si>
  <si>
    <t>Magánszem.komm.adója      100 %</t>
  </si>
  <si>
    <t>Magánsz.építm.és telekadó       20 %</t>
  </si>
  <si>
    <t>Taninform szoftver beszerzés</t>
  </si>
  <si>
    <t>Akác úti csapadékvz elvezetés kiépítése</t>
  </si>
  <si>
    <t>Dózsa György úti járda építése</t>
  </si>
  <si>
    <t>Alkotmány úti járda építé</t>
  </si>
  <si>
    <t xml:space="preserve">Harsányi K. </t>
  </si>
  <si>
    <t>Ribizli, Kertész utak építése</t>
  </si>
  <si>
    <r>
      <t xml:space="preserve">    </t>
    </r>
    <r>
      <rPr>
        <b/>
        <sz val="10"/>
        <rFont val="Times New Roman"/>
        <family val="1"/>
      </rPr>
      <t xml:space="preserve">          Helyi közuta létesítése</t>
    </r>
  </si>
  <si>
    <t>Barack u.58. ingatlan vásárlás</t>
  </si>
  <si>
    <t xml:space="preserve">             Ingatlanhasznosítás össsen</t>
  </si>
  <si>
    <t>Tüzoltó pálya vásárlás</t>
  </si>
  <si>
    <t>Zongora vásálás</t>
  </si>
  <si>
    <t xml:space="preserve">             Oktatási feladatok összesen</t>
  </si>
  <si>
    <t>1.1. Hatósági jogkörhöz köthető működési bevételek</t>
  </si>
  <si>
    <t>II/1.3. Egyes jöv. pótló támogatások</t>
  </si>
  <si>
    <t>I. Működési bevételek</t>
  </si>
  <si>
    <t>Megnevezés</t>
  </si>
  <si>
    <t>III. Felhalmozási és tőke jellegű bevételek</t>
  </si>
  <si>
    <t>IV. Támogatási kölcsönök visszatérülése, értékpapírok értékesítésének, kibocsátásának bevétele</t>
  </si>
  <si>
    <t>I. Működési kiadások</t>
  </si>
  <si>
    <t>II. Felhalmozási kiadások</t>
  </si>
  <si>
    <t>IV. Pénzeszközátadás államháztartáson kívülre</t>
  </si>
  <si>
    <t>V. Nyújtott kölcsönök</t>
  </si>
  <si>
    <t>VI. Tartalékok</t>
  </si>
  <si>
    <t xml:space="preserve">      Általános tartalék</t>
  </si>
  <si>
    <t xml:space="preserve">      Céltartalék</t>
  </si>
  <si>
    <t>KIADÁS</t>
  </si>
  <si>
    <t>BEVÉTEL</t>
  </si>
  <si>
    <t>1. sz. melléklet</t>
  </si>
  <si>
    <t>Költségvetés mérlege</t>
  </si>
  <si>
    <t>Költségvetési bevételek összesen</t>
  </si>
  <si>
    <t>VI. Hitelfelvétel</t>
  </si>
  <si>
    <t>VII. Hiteltörlesztés</t>
  </si>
  <si>
    <t>Bevételek mindösszesen</t>
  </si>
  <si>
    <t>Kiadások mindösszesen</t>
  </si>
  <si>
    <t>Ezer Ft-ban</t>
  </si>
  <si>
    <t>KIADÁSOK</t>
  </si>
  <si>
    <t>JOGCÍMEI</t>
  </si>
  <si>
    <t>MŰKÖDÉSI KIADÁSOK</t>
  </si>
  <si>
    <t>1. Személyi juttatás</t>
  </si>
  <si>
    <t>2. Munkaadót terh. járulékok</t>
  </si>
  <si>
    <t>3. Dologi kiadás</t>
  </si>
  <si>
    <t>4. Ellátottak pénzbeli juttatásai</t>
  </si>
  <si>
    <t>5. Speciális célú támogatás</t>
  </si>
  <si>
    <t xml:space="preserve">Ebből: </t>
  </si>
  <si>
    <t>I. Működési kiad. összesen</t>
  </si>
  <si>
    <t>FELHALMOZÁSI KIADÁSOK</t>
  </si>
  <si>
    <t>1. Beruházás</t>
  </si>
  <si>
    <t>2. Felujítás</t>
  </si>
  <si>
    <t xml:space="preserve">3. Pénzügyi befektetés  </t>
  </si>
  <si>
    <t>4. Hosszúlej. hitelek kamata</t>
  </si>
  <si>
    <t>TÁMOGATÁS ÉRTÉKŰ KIADÁS</t>
  </si>
  <si>
    <t xml:space="preserve">1. Működési célú </t>
  </si>
  <si>
    <t xml:space="preserve">2. Felhalmozási célú </t>
  </si>
  <si>
    <t>NYÚJTOTT KÖLCSÖNÖK</t>
  </si>
  <si>
    <t>Működési célra</t>
  </si>
  <si>
    <t>Felhalmozási célra</t>
  </si>
  <si>
    <t>V. Nyújtott kölcsönök összesen</t>
  </si>
  <si>
    <t>TARTALÉKOK</t>
  </si>
  <si>
    <t>Általános tartalék</t>
  </si>
  <si>
    <t>Céltartalék</t>
  </si>
  <si>
    <t>VI. Tartalékok összesen</t>
  </si>
  <si>
    <t>KIADÁS ÖSSZESEN</t>
  </si>
  <si>
    <t>VII. Hitel törlesztés</t>
  </si>
  <si>
    <t xml:space="preserve">   1/a. sz. melléklet</t>
  </si>
  <si>
    <t xml:space="preserve">előirányzatai  </t>
  </si>
  <si>
    <t xml:space="preserve">Ezer Ft-ban </t>
  </si>
  <si>
    <t xml:space="preserve">    Ebből:hosszú lej. hitel kamata</t>
  </si>
  <si>
    <t>5. Speciálos célú támogatás</t>
  </si>
  <si>
    <t xml:space="preserve"> - Társadalom-, szociálp. kiad.</t>
  </si>
  <si>
    <t>I. Működési kiad. össz.</t>
  </si>
  <si>
    <t>2. Felújítás</t>
  </si>
  <si>
    <t xml:space="preserve">II. Felhalmozási kiad. össz. </t>
  </si>
  <si>
    <t>TÁMOGATÁS ÉRTÉK. KIADÁS</t>
  </si>
  <si>
    <t xml:space="preserve">III. Támog. ért. kiad. össz. </t>
  </si>
  <si>
    <t>PÉNZESZKÖZ ÁTADÁS</t>
  </si>
  <si>
    <t>IV. Pénzeszköz átadás össz.</t>
  </si>
  <si>
    <t>1. Működési célra</t>
  </si>
  <si>
    <t>2. Felhalmozási célra</t>
  </si>
  <si>
    <t>V. Nyújtott kölcsönök össz.</t>
  </si>
  <si>
    <t xml:space="preserve">1/b. sz. melléklet </t>
  </si>
  <si>
    <t>MEPI</t>
  </si>
  <si>
    <t>Szent László Gimnázium</t>
  </si>
  <si>
    <t>Széchenyi  Szakképző Iskola</t>
  </si>
  <si>
    <t>KIADÁS MINDÖSSZESEN</t>
  </si>
  <si>
    <t>1/b. sz. melléklet</t>
  </si>
  <si>
    <t>Tűzoltóság</t>
  </si>
  <si>
    <t>Önállóan gazdálkodó intézmények összesen</t>
  </si>
  <si>
    <t>1/c. sz. melléklet</t>
  </si>
  <si>
    <t>Városi Óvoda</t>
  </si>
  <si>
    <t>MÁAMIPSZ</t>
  </si>
  <si>
    <t>Könyvtár</t>
  </si>
  <si>
    <t>Városi Bölcsőde</t>
  </si>
  <si>
    <t xml:space="preserve">1/c. sz. melléklet </t>
  </si>
  <si>
    <t xml:space="preserve">   előirányzatai  feladatonként</t>
  </si>
  <si>
    <t>I. Működési kiadás összesen</t>
  </si>
  <si>
    <t xml:space="preserve">2. Felhalmozási célra </t>
  </si>
  <si>
    <t>1. Általános tartalék</t>
  </si>
  <si>
    <t>2. Céltartalék</t>
  </si>
  <si>
    <t xml:space="preserve">III. Támogatás értékű kiadás </t>
  </si>
  <si>
    <t>Támogatott megnevezése</t>
  </si>
  <si>
    <t>Polgármesteri Hivatal</t>
  </si>
  <si>
    <t>Önkormányzat összesen</t>
  </si>
  <si>
    <t>1. Működési célú összesen</t>
  </si>
  <si>
    <t>Ebből:</t>
  </si>
  <si>
    <t xml:space="preserve">2. Felhalmozási célú összesen </t>
  </si>
  <si>
    <t>Összesen</t>
  </si>
  <si>
    <t xml:space="preserve">IV. Pénzeszközátadás államháztartáson kívülre </t>
  </si>
  <si>
    <t>2. Felhalmozási célú összesen</t>
  </si>
  <si>
    <t xml:space="preserve">                  2.sz. melléklet</t>
  </si>
  <si>
    <t xml:space="preserve">  BEVÉTELEK JOGCÍMEI</t>
  </si>
  <si>
    <t>Önkormányzat</t>
  </si>
  <si>
    <t xml:space="preserve">I. Működési bevételek (1+2) </t>
  </si>
  <si>
    <t>1. Intézményi működési bevételek</t>
  </si>
  <si>
    <t xml:space="preserve">2.1. Helyi adók </t>
  </si>
  <si>
    <t xml:space="preserve">2.2. Átengedett központi adók </t>
  </si>
  <si>
    <t xml:space="preserve">2.3. Pótlékok, birságok </t>
  </si>
  <si>
    <t xml:space="preserve">2.4. Egyéb sajátos bevételek </t>
  </si>
  <si>
    <t xml:space="preserve">1.1. Normatív támogatások </t>
  </si>
  <si>
    <t xml:space="preserve">1.2. Központosított előirányzatok </t>
  </si>
  <si>
    <t xml:space="preserve">1.5. Fejlesztési célú támogatások </t>
  </si>
  <si>
    <t xml:space="preserve">3. Kiegészítések, visszatérülések </t>
  </si>
  <si>
    <t xml:space="preserve">3. Pénzügyi befektetés bevételei </t>
  </si>
  <si>
    <t xml:space="preserve">3. Értékpapírok értékesítése </t>
  </si>
  <si>
    <t xml:space="preserve">VI. Hitelek (1+2) </t>
  </si>
  <si>
    <t xml:space="preserve">1. Működési célú hitel igénybevétele </t>
  </si>
  <si>
    <t>KIADÁSOK ÖSSZESEN:</t>
  </si>
  <si>
    <t>KIADÁS MINDÖSSZESEN:</t>
  </si>
  <si>
    <t>MEPI összesen</t>
  </si>
  <si>
    <t>Polgári Védelem</t>
  </si>
  <si>
    <t>KÖLTSÉGVETÉSI KIADÁS ÖSSZESEN</t>
  </si>
  <si>
    <t>KIADÁSOK JOGCÍMEI</t>
  </si>
  <si>
    <t>Helyi közutak</t>
  </si>
  <si>
    <t>Üdültetés</t>
  </si>
  <si>
    <t>Oktatási célok</t>
  </si>
  <si>
    <t xml:space="preserve">      Ebből: -működési célú</t>
  </si>
  <si>
    <t>HITEL TÖRLESZTÉS</t>
  </si>
  <si>
    <t>Működési célú hitel törlesztés</t>
  </si>
  <si>
    <t>Felahalmozási célú hitel törlesztés</t>
  </si>
  <si>
    <t>VII. Hiteltörlesztés összesen</t>
  </si>
  <si>
    <t>HITELTÖRLESZTÉS</t>
  </si>
  <si>
    <t>Felhalmozási célú hitel törl.</t>
  </si>
  <si>
    <t>BEVÉTELEK MINDÖSSZESEN (I…+VI.)</t>
  </si>
  <si>
    <t xml:space="preserve">                  2/a. sz. melléklet</t>
  </si>
  <si>
    <t xml:space="preserve"> </t>
  </si>
  <si>
    <t xml:space="preserve">               I/1. Intézményi működési bevételek részletezése </t>
  </si>
  <si>
    <t xml:space="preserve">1.2. Egyéb saját bevételek </t>
  </si>
  <si>
    <t>1.3. Általános forgalmi adó bevételek, visszatérülések</t>
  </si>
  <si>
    <t>1.4. Hozam és kamatbevételek</t>
  </si>
  <si>
    <t xml:space="preserve">1.5. Műk. célú pénzeszk. átvétel államházt.-on kívülről  </t>
  </si>
  <si>
    <t xml:space="preserve">I/1. Intézményi működési bevételek összesen </t>
  </si>
  <si>
    <t xml:space="preserve">2/b. sz. melléklet </t>
  </si>
  <si>
    <t xml:space="preserve">I/1.5. Működési célú pénzeszköz átvétel államháztartáson kívülről </t>
  </si>
  <si>
    <t>2/c. sz. melléklet</t>
  </si>
  <si>
    <t>Kisebbségi alkalmazott foglalk.</t>
  </si>
  <si>
    <t>Karbantartás</t>
  </si>
  <si>
    <t>Közéleti szakember képzés</t>
  </si>
  <si>
    <t>Irodai rezsi</t>
  </si>
  <si>
    <t>2008. évi kiküldetés, saját szgk. Haszn.</t>
  </si>
  <si>
    <t>Roma Ki mMit Tud, Roma Nap</t>
  </si>
  <si>
    <t>2008-ban hátrányos helyzetű iskolások füzetcsomag vásárlása, pótlása</t>
  </si>
  <si>
    <t>Koszorúzás</t>
  </si>
  <si>
    <t>Rászoruló iskolás tanulók tanulm. Kiránd.</t>
  </si>
  <si>
    <t>Kisértékű tárgyi eszk. Irodabútor besz.</t>
  </si>
  <si>
    <t>Sporttámogás</t>
  </si>
  <si>
    <t>Személyi jellegű kiadás</t>
  </si>
  <si>
    <t xml:space="preserve">Munkaadókat terhelő járulák </t>
  </si>
  <si>
    <t>Dologi jellegű kiadás</t>
  </si>
  <si>
    <t>Működési kiadás össz.</t>
  </si>
  <si>
    <t>2008.év</t>
  </si>
  <si>
    <t>2009. év</t>
  </si>
  <si>
    <t>2010. év</t>
  </si>
  <si>
    <t xml:space="preserve">    - tanulási nehézségekkel küzdő gy. Felzárkóz</t>
  </si>
  <si>
    <t xml:space="preserve">          - Árvíz és belvíz károk tám (2006)</t>
  </si>
  <si>
    <t>Általános iskolák vagyonvédelmi rendszere</t>
  </si>
  <si>
    <t>László K. út 20. tájház felújítás</t>
  </si>
  <si>
    <t>Szakfeladatok összesen</t>
  </si>
  <si>
    <t>Részben önállóan gazd. Int. Össz.</t>
  </si>
  <si>
    <t>Az önkormányzat 2008. I-III. negyedévi kiadási előirányzatai összesen</t>
  </si>
  <si>
    <t>Megjegyzés: A MEPI, a Szent László Gimnázium, a Széchenyi István Szakképző Iskola és a Bayer Róbert Kollégium előirányzatait csak 2008. június 30-ig tartalmazza a melléklet.</t>
  </si>
  <si>
    <t>költségvetési kiadási előirányzatai  (2008. június 30-ig)</t>
  </si>
  <si>
    <t>költségvetési kiadási előirányzatai  (2008. július 1-től)</t>
  </si>
  <si>
    <t>Városgondnokság</t>
  </si>
  <si>
    <t xml:space="preserve">Szent László Gimnázium </t>
  </si>
  <si>
    <t>Széchenyi István Szakképző</t>
  </si>
  <si>
    <t>Bayer Róbert Kollégium és Élelmezési Közp.</t>
  </si>
  <si>
    <t>PH-hoz tartozó részben önállóan gazd. Int. Összesen</t>
  </si>
  <si>
    <t>Részben önállóan gaz. Int. Mindösszesen</t>
  </si>
  <si>
    <t xml:space="preserve">    Ebből: felh. Hitel kamat</t>
  </si>
  <si>
    <t xml:space="preserve">    Ebből: </t>
  </si>
  <si>
    <t>PH-hoz t. részben önállóan gazd. Int. Össz.</t>
  </si>
  <si>
    <t>Polgármesteri Hivatal Mindösszesen</t>
  </si>
  <si>
    <t xml:space="preserve">    - SZISZI TISZK működésére</t>
  </si>
  <si>
    <t>Széchenyi: - szakmai vizsgák fedezetére ÖK-tól</t>
  </si>
  <si>
    <t xml:space="preserve">                    - OKM Útravaló ösztöndíjtámogatás</t>
  </si>
  <si>
    <t xml:space="preserve">                    - érettségi vizsgák fedezetére ÖK-tól</t>
  </si>
  <si>
    <t>Városi Könyvtár: - érdekeltségnövelő támogatás</t>
  </si>
  <si>
    <t xml:space="preserve">                               - mozgókönyvtári feladat ellátására</t>
  </si>
  <si>
    <t>MÁAMIPSZ:-Baz m-i Ped.szaksz. hely.óradij</t>
  </si>
  <si>
    <t xml:space="preserve">                         -Baz m-i Munkaügyi K. -bértámogatás</t>
  </si>
  <si>
    <t xml:space="preserve">                         -OKM utravaló ösztöndij</t>
  </si>
  <si>
    <t xml:space="preserve">                         -OKM:tan.neh.küzk.gy. felzárk.tám.</t>
  </si>
  <si>
    <t>Gimnázium: - szakmai vizsgák fedezetére ÖK-tól</t>
  </si>
  <si>
    <t xml:space="preserve">                     - munkaügyi központ bértámogatás</t>
  </si>
  <si>
    <t xml:space="preserve">                     - érettségi vizsgák fedezetére ÖK-tól</t>
  </si>
  <si>
    <t>Bayer R.Koll: - nyári gyermekétkeztetés</t>
  </si>
  <si>
    <t xml:space="preserve">                        - OKM Útravaló ösztöndíjtámogatás</t>
  </si>
  <si>
    <t>Szent László Gimnázium - SZKHJ</t>
  </si>
  <si>
    <t>PH-hoz tartozó részbenönálló int.</t>
  </si>
  <si>
    <t>költségvetési bevételei (2008. június 30-ig)</t>
  </si>
  <si>
    <t>költségvetési bevételei (2008. június 30.)</t>
  </si>
  <si>
    <t>költségvetési bevételei (2008. július 1-től)</t>
  </si>
  <si>
    <t>költségvetési bevételei (2008. július 1-től.)</t>
  </si>
  <si>
    <t>Széchenyi I. Szakképző</t>
  </si>
  <si>
    <t>Bayer R. Kollégium és Élelm.k.</t>
  </si>
  <si>
    <t>PH-hoz tart. Részbenön. Össz.</t>
  </si>
  <si>
    <t>Polgármesteri Hivatal mindösszesen</t>
  </si>
  <si>
    <t xml:space="preserve">    - fénymásoló beszerzés</t>
  </si>
  <si>
    <t xml:space="preserve">   - Ügyviteli és számtech. eszk. Beszerzése</t>
  </si>
  <si>
    <t>Részben önálló összesen:</t>
  </si>
  <si>
    <t xml:space="preserve">    Önálló inézményként ö s s z e s e n :</t>
  </si>
  <si>
    <t xml:space="preserve">     Részben önálló összesen:</t>
  </si>
  <si>
    <t xml:space="preserve">    Önálló intézményként ö s s z e s e n:</t>
  </si>
  <si>
    <t xml:space="preserve">    Önálló intézméyként  ö s s z e s e n:</t>
  </si>
  <si>
    <t xml:space="preserve">    - Főzőüst beszerzés</t>
  </si>
  <si>
    <r>
      <t xml:space="preserve">    - </t>
    </r>
    <r>
      <rPr>
        <sz val="10"/>
        <rFont val="Times New Roman"/>
        <family val="1"/>
      </rPr>
      <t>Ipari hűtőgép beszerzés</t>
    </r>
  </si>
  <si>
    <t xml:space="preserve">   Részben Önálló intézményként Összesen:</t>
  </si>
  <si>
    <t>Polgármesteri Hivatal szakfeladat összesen:</t>
  </si>
  <si>
    <t>PH-hoz tartozó részben önálló int. Összesen:</t>
  </si>
  <si>
    <t>Polgármestei Hivatal szakfeladat összesen</t>
  </si>
  <si>
    <t>PH-hoz tartozó részbenönálló intézmények:</t>
  </si>
  <si>
    <t>Szent László Gimnázium összesen:</t>
  </si>
  <si>
    <t xml:space="preserve">   - 4 db szekcionált garázskapu</t>
  </si>
  <si>
    <t xml:space="preserve">          I/2.1. Helyi adó bevételek részletezése </t>
  </si>
  <si>
    <t>2/d. sz. melléklet</t>
  </si>
  <si>
    <t xml:space="preserve"> I/2.2. Átengedett központi adók részletezése </t>
  </si>
  <si>
    <t xml:space="preserve">2.2.1. Személyi jöv.adó helyben maradó része </t>
  </si>
  <si>
    <t xml:space="preserve">2.2.2. Jövedelemkülönbségek mérséklése (+, -) </t>
  </si>
  <si>
    <t xml:space="preserve">2.2.4. Gépjárműadó </t>
  </si>
  <si>
    <t>2.2.5. Luxusadó</t>
  </si>
  <si>
    <t xml:space="preserve">2.2.7. Átengedett egyéb központi adók </t>
  </si>
  <si>
    <t xml:space="preserve">I/2.2. Átengedett központi adók összesen </t>
  </si>
  <si>
    <t>2.1.1. Építményadó</t>
  </si>
  <si>
    <t>2.1.3. Magánszemélyek kommunális adója</t>
  </si>
  <si>
    <t>2.1.4. Idegenforgalmi adó tartózkodás után</t>
  </si>
  <si>
    <t xml:space="preserve">                Ezer Ft-ban </t>
  </si>
  <si>
    <t xml:space="preserve">BEVÉTELEK JOGCÍMEI </t>
  </si>
  <si>
    <t xml:space="preserve">      2/f. sz. melléklet</t>
  </si>
  <si>
    <t xml:space="preserve">II/1.2. Központosított előirányzatok részletezése </t>
  </si>
  <si>
    <t>II/1.2. Központosított előirányzatok összesen</t>
  </si>
  <si>
    <t xml:space="preserve">       2/g. sz. melléklet</t>
  </si>
  <si>
    <t xml:space="preserve">II/1.5. Fejlesztési célú támogatások részletezése </t>
  </si>
  <si>
    <t xml:space="preserve">               Ezer Ft-ban </t>
  </si>
  <si>
    <t xml:space="preserve">1.5.1. Címzett támogatás </t>
  </si>
  <si>
    <t>1.5.3. A helyi önk.-ok fejlesztési és vis maior feladatainak támogatása</t>
  </si>
  <si>
    <t xml:space="preserve">       2/h. sz. melléklet</t>
  </si>
  <si>
    <t>II/2. Támogatás értékű bevételek</t>
  </si>
  <si>
    <t>II/1.1. Normatív állami hozzájárulás részletezése</t>
  </si>
  <si>
    <t>BEVÉTELEK JOGCÍMEI</t>
  </si>
  <si>
    <t>1.4. Normatív kötött felh.támog.</t>
  </si>
  <si>
    <t>Önk. által szervezett közcélú foglalkoztatás támogatása</t>
  </si>
  <si>
    <t>Ö s s z e s e n :</t>
  </si>
  <si>
    <t>III/4. Felhalmozási célú pénzeszköz átvétel államháztartáson kívülről</t>
  </si>
  <si>
    <t>III/1. Tárgyi eszközök, immateriális javak értékesítésének részletezése</t>
  </si>
  <si>
    <t>ÉRTÉKESÍTENDŐ TÁRGYI ESZKÖZÖK, IMMATERIÁLIS JAVAK MEGNEVEZÉSE</t>
  </si>
  <si>
    <t>B e v é t e l</t>
  </si>
  <si>
    <t xml:space="preserve">Intézmény összesen: </t>
  </si>
  <si>
    <t xml:space="preserve">III/2. Önkormányzatok sajátos felhalmozási és tőke jellegű bevételeinek </t>
  </si>
  <si>
    <t>részletezése</t>
  </si>
  <si>
    <t>III/2. Önkormányzatok sajátos felhalmozási és tőke jellegű bevétel összesen</t>
  </si>
  <si>
    <t xml:space="preserve">III/3. Pénzügyi befektetés bevételének részletezése </t>
  </si>
  <si>
    <t>2/i./1. sz. melléklet</t>
  </si>
  <si>
    <t>2/i./2. sz. melléklet</t>
  </si>
  <si>
    <t>2/i./3. sz. melléklet</t>
  </si>
  <si>
    <t>III/2. Pénzügyi befektetés bevétele összesen</t>
  </si>
  <si>
    <t>2/j. sz. melléklet</t>
  </si>
  <si>
    <t>2/i./4. sz. melléklet</t>
  </si>
  <si>
    <t>ezer Ft-ban</t>
  </si>
  <si>
    <t xml:space="preserve">IV. Támogatási kölcsönök visszatérülése </t>
  </si>
  <si>
    <t>2/k. melléklet</t>
  </si>
  <si>
    <t>költségvetési bevételei</t>
  </si>
  <si>
    <t>I/1. Intézményi működési  bevét.összesen</t>
  </si>
  <si>
    <t>1. Tárgyi eszk., immat.javak értékesítése</t>
  </si>
  <si>
    <t>III. Felhalmozási és tőke jell.bev.össz.</t>
  </si>
  <si>
    <t>1. Előző évi pénzmaradvány igénybevétele</t>
  </si>
  <si>
    <t>Intézmények</t>
  </si>
  <si>
    <t>Damjanich út felújítás</t>
  </si>
  <si>
    <t>Marx K. úti épület homlokzat felújítás</t>
  </si>
  <si>
    <t>Piaccsarnok műszaki ellenőri díja (áthúzódó)</t>
  </si>
  <si>
    <t>Eü. Gép-műszer beszerzés (áthúzódó)</t>
  </si>
  <si>
    <t>Közvilágítás bővítés (áthúzódó)</t>
  </si>
  <si>
    <t>Zsóry vízkezelő berendezés (áthúzódó)</t>
  </si>
  <si>
    <t>Intézményi bevételek összesen</t>
  </si>
  <si>
    <t>Önkormányzati támogatás</t>
  </si>
  <si>
    <t>Intézményi bevételek mindösszesen</t>
  </si>
  <si>
    <t>1.1. Hatósági jogkörh. köt.műk. bevételek</t>
  </si>
  <si>
    <t>1.3. Általános forg. adó bevételek, visszatér.</t>
  </si>
  <si>
    <t>2008. év</t>
  </si>
  <si>
    <t>Az önkormányzat 2008. évi kiadási előirányzatai összesen</t>
  </si>
  <si>
    <t>Önállóan gazdálkodó intézmények  2008. évi költségvetési kiadási</t>
  </si>
  <si>
    <t>Önállóan gazdálkodó intézmények  2008.évi költségvetési kiadási</t>
  </si>
  <si>
    <t xml:space="preserve"> Részben önállóan gazdálkodó intézmények  2008.évi </t>
  </si>
  <si>
    <t>Részben önállóan gazdálkodó intézmények 2008. évi</t>
  </si>
  <si>
    <t xml:space="preserve"> Részben önállóan gazdálkodó intézmények  2008. évi </t>
  </si>
  <si>
    <t xml:space="preserve">                        A Polgármesteri Hivatal 2008. évi költségvetési kiadási</t>
  </si>
  <si>
    <t xml:space="preserve">     Az önkormányzat 2008. évi bevételi előirányzatai összesen</t>
  </si>
  <si>
    <t>Önállóan gazdálkodó költségvetési intézmények 2008. évi</t>
  </si>
  <si>
    <t>Önállóan gazdálkodó költségvetési intézmények 2008.  évi</t>
  </si>
  <si>
    <t>Részben-önállóan gazdálkodó költségvetési intézmények 2008. évi</t>
  </si>
  <si>
    <t>Jóváh.létszám 2008. 12.30./fő/</t>
  </si>
  <si>
    <t>tényl.létszám 2008. 12.30./fő/</t>
  </si>
  <si>
    <t>A Cigány Kisebbségi Önkormányzat 2008. évi bevételei és kiadásai</t>
  </si>
  <si>
    <t>Kiadások alakulása  2008. év</t>
  </si>
  <si>
    <t>Polgármesteri Hivatal mindösszesen:</t>
  </si>
  <si>
    <t>2.2. Felhalmozási bev.Polg.Hiv. + részben önálló int . összesen</t>
  </si>
  <si>
    <t>2008.évi záró pénzkészlet</t>
  </si>
  <si>
    <t>1. Fejlesztési célú hitelek, kötvény</t>
  </si>
  <si>
    <t>könyvtári könyvek (db)</t>
  </si>
  <si>
    <t>Képzőművészeti alkotások (db)</t>
  </si>
  <si>
    <t>Megjegyzés: 152.686 eFt-ot a Polgármesteri Hivatalnál az előző években képződött negatív pénzmaradvány csökkentésére kell fordítani.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</si>
</sst>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.0"/>
    <numFmt numFmtId="166" formatCode="0.0"/>
    <numFmt numFmtId="167" formatCode="#,##0_ ;\-#,##0\ "/>
  </numFmts>
  <fonts count="9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9"/>
      <name val="Arial"/>
      <family val="2"/>
    </font>
    <font>
      <b/>
      <sz val="11"/>
      <name val="Arial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  <font>
      <i/>
      <sz val="10"/>
      <name val="Arial CE"/>
      <family val="0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1"/>
      <name val="Times New Roman"/>
      <family val="1"/>
    </font>
    <font>
      <b/>
      <u val="single"/>
      <sz val="11"/>
      <name val="Arial CE"/>
      <family val="2"/>
    </font>
    <font>
      <b/>
      <sz val="7"/>
      <name val="Arial CE"/>
      <family val="2"/>
    </font>
    <font>
      <b/>
      <sz val="8"/>
      <name val="Arial"/>
      <family val="2"/>
    </font>
    <font>
      <i/>
      <sz val="8"/>
      <name val="Arial CE"/>
      <family val="2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10"/>
      <name val="Times New Roman CE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Times New Roman"/>
      <family val="1"/>
    </font>
    <font>
      <sz val="9"/>
      <name val="Arial CE"/>
      <family val="2"/>
    </font>
    <font>
      <b/>
      <u val="single"/>
      <sz val="9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sz val="6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0" fillId="22" borderId="7" applyNumberFormat="0" applyFont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6" fillId="29" borderId="0" applyNumberFormat="0" applyBorder="0" applyAlignment="0" applyProtection="0"/>
    <xf numFmtId="0" fontId="87" fillId="30" borderId="8" applyNumberFormat="0" applyAlignment="0" applyProtection="0"/>
    <xf numFmtId="0" fontId="88" fillId="0" borderId="0" applyNumberFormat="0" applyFill="0" applyBorder="0" applyAlignment="0" applyProtection="0"/>
    <xf numFmtId="0" fontId="12" fillId="0" borderId="0" applyProtection="0">
      <alignment/>
    </xf>
    <xf numFmtId="0" fontId="8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31" borderId="0" applyNumberFormat="0" applyBorder="0" applyAlignment="0" applyProtection="0"/>
    <xf numFmtId="0" fontId="91" fillId="32" borderId="0" applyNumberFormat="0" applyBorder="0" applyAlignment="0" applyProtection="0"/>
    <xf numFmtId="0" fontId="92" fillId="30" borderId="1" applyNumberFormat="0" applyAlignment="0" applyProtection="0"/>
    <xf numFmtId="9" fontId="0" fillId="0" borderId="0" applyFont="0" applyFill="0" applyBorder="0" applyAlignment="0" applyProtection="0"/>
  </cellStyleXfs>
  <cellXfs count="227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1" fillId="0" borderId="17" xfId="0" applyFont="1" applyBorder="1" applyAlignment="1">
      <alignment/>
    </xf>
    <xf numFmtId="0" fontId="0" fillId="0" borderId="17" xfId="0" applyBorder="1" applyAlignment="1">
      <alignment/>
    </xf>
    <xf numFmtId="0" fontId="11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1" fillId="0" borderId="15" xfId="0" applyFont="1" applyBorder="1" applyAlignment="1">
      <alignment/>
    </xf>
    <xf numFmtId="0" fontId="12" fillId="0" borderId="1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0" fillId="0" borderId="23" xfId="0" applyBorder="1" applyAlignment="1">
      <alignment/>
    </xf>
    <xf numFmtId="0" fontId="11" fillId="0" borderId="12" xfId="0" applyFont="1" applyBorder="1" applyAlignment="1">
      <alignment/>
    </xf>
    <xf numFmtId="0" fontId="11" fillId="0" borderId="18" xfId="0" applyFont="1" applyBorder="1" applyAlignment="1">
      <alignment/>
    </xf>
    <xf numFmtId="0" fontId="0" fillId="0" borderId="24" xfId="0" applyBorder="1" applyAlignment="1">
      <alignment/>
    </xf>
    <xf numFmtId="0" fontId="12" fillId="0" borderId="10" xfId="0" applyFont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9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1" fillId="0" borderId="28" xfId="0" applyFont="1" applyBorder="1" applyAlignment="1">
      <alignment/>
    </xf>
    <xf numFmtId="0" fontId="11" fillId="33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0" fontId="11" fillId="0" borderId="30" xfId="0" applyFont="1" applyBorder="1" applyAlignment="1">
      <alignment/>
    </xf>
    <xf numFmtId="0" fontId="0" fillId="0" borderId="0" xfId="0" applyAlignment="1">
      <alignment/>
    </xf>
    <xf numFmtId="0" fontId="11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1" fillId="33" borderId="17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33" borderId="28" xfId="0" applyFont="1" applyFill="1" applyBorder="1" applyAlignment="1">
      <alignment/>
    </xf>
    <xf numFmtId="0" fontId="11" fillId="0" borderId="28" xfId="0" applyFont="1" applyBorder="1" applyAlignment="1">
      <alignment/>
    </xf>
    <xf numFmtId="0" fontId="0" fillId="33" borderId="0" xfId="0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9" xfId="0" applyNumberFormat="1" applyBorder="1" applyAlignment="1">
      <alignment/>
    </xf>
    <xf numFmtId="3" fontId="0" fillId="33" borderId="28" xfId="0" applyNumberFormat="1" applyFill="1" applyBorder="1" applyAlignment="1">
      <alignment/>
    </xf>
    <xf numFmtId="0" fontId="12" fillId="0" borderId="22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0" fontId="11" fillId="0" borderId="18" xfId="0" applyFont="1" applyBorder="1" applyAlignment="1">
      <alignment/>
    </xf>
    <xf numFmtId="0" fontId="0" fillId="0" borderId="13" xfId="0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17" xfId="0" applyFont="1" applyBorder="1" applyAlignment="1">
      <alignment horizontal="center" vertical="center"/>
    </xf>
    <xf numFmtId="0" fontId="12" fillId="0" borderId="22" xfId="0" applyFont="1" applyBorder="1" applyAlignment="1">
      <alignment wrapText="1"/>
    </xf>
    <xf numFmtId="0" fontId="9" fillId="0" borderId="13" xfId="0" applyFont="1" applyBorder="1" applyAlignment="1">
      <alignment horizontal="center"/>
    </xf>
    <xf numFmtId="3" fontId="9" fillId="0" borderId="20" xfId="0" applyNumberFormat="1" applyFont="1" applyBorder="1" applyAlignment="1">
      <alignment horizontal="right"/>
    </xf>
    <xf numFmtId="3" fontId="9" fillId="0" borderId="38" xfId="0" applyNumberFormat="1" applyFont="1" applyBorder="1" applyAlignment="1">
      <alignment horizontal="right"/>
    </xf>
    <xf numFmtId="0" fontId="9" fillId="0" borderId="22" xfId="0" applyFont="1" applyBorder="1" applyAlignment="1">
      <alignment vertical="center"/>
    </xf>
    <xf numFmtId="0" fontId="5" fillId="0" borderId="17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0" fillId="0" borderId="28" xfId="0" applyFont="1" applyBorder="1" applyAlignment="1">
      <alignment vertical="center"/>
    </xf>
    <xf numFmtId="3" fontId="0" fillId="0" borderId="12" xfId="0" applyNumberFormat="1" applyBorder="1" applyAlignment="1">
      <alignment/>
    </xf>
    <xf numFmtId="3" fontId="5" fillId="0" borderId="17" xfId="0" applyNumberFormat="1" applyFont="1" applyBorder="1" applyAlignment="1">
      <alignment/>
    </xf>
    <xf numFmtId="3" fontId="12" fillId="0" borderId="3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3" fontId="0" fillId="33" borderId="0" xfId="0" applyNumberFormat="1" applyFill="1" applyBorder="1" applyAlignment="1">
      <alignment/>
    </xf>
    <xf numFmtId="0" fontId="19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17" xfId="0" applyFont="1" applyBorder="1" applyAlignment="1">
      <alignment horizontal="center" vertical="center"/>
    </xf>
    <xf numFmtId="0" fontId="12" fillId="0" borderId="0" xfId="54">
      <alignment/>
    </xf>
    <xf numFmtId="0" fontId="18" fillId="0" borderId="0" xfId="54" applyFont="1" applyAlignment="1">
      <alignment horizontal="centerContinuous"/>
    </xf>
    <xf numFmtId="0" fontId="11" fillId="0" borderId="0" xfId="54" applyFont="1" applyAlignment="1">
      <alignment horizontal="centerContinuous"/>
    </xf>
    <xf numFmtId="0" fontId="11" fillId="0" borderId="39" xfId="54" applyFont="1" applyBorder="1" applyAlignment="1">
      <alignment horizontal="centerContinuous"/>
    </xf>
    <xf numFmtId="0" fontId="11" fillId="0" borderId="40" xfId="54" applyFont="1" applyBorder="1" applyAlignment="1">
      <alignment horizontal="centerContinuous"/>
    </xf>
    <xf numFmtId="3" fontId="12" fillId="0" borderId="13" xfId="54" applyNumberFormat="1" applyBorder="1">
      <alignment/>
    </xf>
    <xf numFmtId="3" fontId="12" fillId="0" borderId="29" xfId="54" applyNumberFormat="1" applyBorder="1">
      <alignment/>
    </xf>
    <xf numFmtId="3" fontId="12" fillId="0" borderId="10" xfId="54" applyNumberFormat="1" applyBorder="1">
      <alignment/>
    </xf>
    <xf numFmtId="3" fontId="11" fillId="0" borderId="41" xfId="54" applyNumberFormat="1" applyFont="1" applyBorder="1">
      <alignment/>
    </xf>
    <xf numFmtId="0" fontId="12" fillId="0" borderId="18" xfId="54" applyBorder="1">
      <alignment/>
    </xf>
    <xf numFmtId="3" fontId="12" fillId="0" borderId="18" xfId="54" applyNumberFormat="1" applyBorder="1">
      <alignment/>
    </xf>
    <xf numFmtId="3" fontId="12" fillId="0" borderId="32" xfId="54" applyNumberFormat="1" applyBorder="1">
      <alignment/>
    </xf>
    <xf numFmtId="3" fontId="12" fillId="0" borderId="17" xfId="54" applyNumberFormat="1" applyFont="1" applyBorder="1">
      <alignment/>
    </xf>
    <xf numFmtId="3" fontId="12" fillId="0" borderId="26" xfId="54" applyNumberFormat="1" applyFont="1" applyBorder="1">
      <alignment/>
    </xf>
    <xf numFmtId="3" fontId="20" fillId="0" borderId="15" xfId="0" applyNumberFormat="1" applyFont="1" applyBorder="1" applyAlignment="1">
      <alignment/>
    </xf>
    <xf numFmtId="3" fontId="20" fillId="0" borderId="13" xfId="0" applyNumberFormat="1" applyFont="1" applyBorder="1" applyAlignment="1">
      <alignment/>
    </xf>
    <xf numFmtId="3" fontId="20" fillId="0" borderId="18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3" fontId="20" fillId="0" borderId="17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33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9" fillId="0" borderId="13" xfId="0" applyNumberFormat="1" applyFont="1" applyBorder="1" applyAlignment="1">
      <alignment horizontal="right"/>
    </xf>
    <xf numFmtId="0" fontId="12" fillId="0" borderId="30" xfId="0" applyFont="1" applyBorder="1" applyAlignment="1">
      <alignment horizontal="left" vertical="center" wrapText="1"/>
    </xf>
    <xf numFmtId="3" fontId="9" fillId="0" borderId="37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3" fontId="0" fillId="0" borderId="44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20" fillId="0" borderId="19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18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3" fontId="23" fillId="33" borderId="17" xfId="0" applyNumberFormat="1" applyFont="1" applyFill="1" applyBorder="1" applyAlignment="1">
      <alignment/>
    </xf>
    <xf numFmtId="3" fontId="22" fillId="33" borderId="17" xfId="0" applyNumberFormat="1" applyFont="1" applyFill="1" applyBorder="1" applyAlignment="1">
      <alignment/>
    </xf>
    <xf numFmtId="0" fontId="11" fillId="0" borderId="28" xfId="0" applyFont="1" applyBorder="1" applyAlignment="1">
      <alignment horizontal="left" vertical="center" wrapText="1"/>
    </xf>
    <xf numFmtId="3" fontId="11" fillId="0" borderId="17" xfId="0" applyNumberFormat="1" applyFont="1" applyBorder="1" applyAlignment="1">
      <alignment horizontal="right" vertical="center"/>
    </xf>
    <xf numFmtId="3" fontId="11" fillId="0" borderId="17" xfId="54" applyNumberFormat="1" applyFont="1" applyBorder="1">
      <alignment/>
    </xf>
    <xf numFmtId="3" fontId="11" fillId="0" borderId="26" xfId="54" applyNumberFormat="1" applyFont="1" applyBorder="1">
      <alignment/>
    </xf>
    <xf numFmtId="0" fontId="20" fillId="0" borderId="0" xfId="0" applyFont="1" applyAlignment="1">
      <alignment/>
    </xf>
    <xf numFmtId="0" fontId="20" fillId="0" borderId="20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38" xfId="0" applyFont="1" applyBorder="1" applyAlignment="1">
      <alignment/>
    </xf>
    <xf numFmtId="0" fontId="21" fillId="33" borderId="28" xfId="0" applyFont="1" applyFill="1" applyBorder="1" applyAlignment="1">
      <alignment/>
    </xf>
    <xf numFmtId="0" fontId="21" fillId="0" borderId="28" xfId="0" applyFont="1" applyBorder="1" applyAlignment="1">
      <alignment/>
    </xf>
    <xf numFmtId="0" fontId="20" fillId="0" borderId="33" xfId="0" applyFont="1" applyBorder="1" applyAlignment="1">
      <alignment/>
    </xf>
    <xf numFmtId="0" fontId="21" fillId="33" borderId="23" xfId="0" applyFont="1" applyFill="1" applyBorder="1" applyAlignment="1">
      <alignment/>
    </xf>
    <xf numFmtId="0" fontId="1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1" fillId="0" borderId="12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3" fontId="20" fillId="0" borderId="0" xfId="0" applyNumberFormat="1" applyFont="1" applyAlignment="1">
      <alignment/>
    </xf>
    <xf numFmtId="3" fontId="21" fillId="33" borderId="17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10" fillId="0" borderId="28" xfId="0" applyFont="1" applyBorder="1" applyAlignment="1">
      <alignment/>
    </xf>
    <xf numFmtId="0" fontId="18" fillId="0" borderId="0" xfId="0" applyFont="1" applyAlignment="1">
      <alignment horizontal="centerContinuous"/>
    </xf>
    <xf numFmtId="0" fontId="11" fillId="0" borderId="17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19" fillId="0" borderId="0" xfId="0" applyFont="1" applyAlignment="1">
      <alignment/>
    </xf>
    <xf numFmtId="0" fontId="10" fillId="0" borderId="25" xfId="0" applyFont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27" fillId="0" borderId="0" xfId="0" applyFont="1" applyAlignment="1">
      <alignment horizontal="center"/>
    </xf>
    <xf numFmtId="0" fontId="11" fillId="0" borderId="0" xfId="0" applyFont="1" applyAlignment="1">
      <alignment/>
    </xf>
    <xf numFmtId="164" fontId="12" fillId="0" borderId="10" xfId="40" applyNumberFormat="1" applyFont="1" applyBorder="1" applyAlignment="1">
      <alignment/>
    </xf>
    <xf numFmtId="0" fontId="27" fillId="0" borderId="0" xfId="0" applyFont="1" applyAlignment="1">
      <alignment/>
    </xf>
    <xf numFmtId="0" fontId="11" fillId="0" borderId="28" xfId="0" applyFont="1" applyBorder="1" applyAlignment="1">
      <alignment vertical="center"/>
    </xf>
    <xf numFmtId="164" fontId="12" fillId="0" borderId="18" xfId="40" applyNumberFormat="1" applyFont="1" applyBorder="1" applyAlignment="1">
      <alignment/>
    </xf>
    <xf numFmtId="164" fontId="12" fillId="0" borderId="15" xfId="40" applyNumberFormat="1" applyFont="1" applyBorder="1" applyAlignment="1">
      <alignment/>
    </xf>
    <xf numFmtId="164" fontId="12" fillId="0" borderId="16" xfId="4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31" xfId="0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21" xfId="0" applyFont="1" applyBorder="1" applyAlignment="1">
      <alignment vertical="center"/>
    </xf>
    <xf numFmtId="3" fontId="5" fillId="0" borderId="25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3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vertical="center" wrapText="1"/>
    </xf>
    <xf numFmtId="3" fontId="12" fillId="0" borderId="10" xfId="40" applyNumberFormat="1" applyFont="1" applyBorder="1" applyAlignment="1">
      <alignment horizontal="right"/>
    </xf>
    <xf numFmtId="3" fontId="9" fillId="0" borderId="10" xfId="40" applyNumberFormat="1" applyFont="1" applyBorder="1" applyAlignment="1">
      <alignment horizontal="right"/>
    </xf>
    <xf numFmtId="3" fontId="9" fillId="0" borderId="13" xfId="40" applyNumberFormat="1" applyFont="1" applyBorder="1" applyAlignment="1">
      <alignment horizontal="right"/>
    </xf>
    <xf numFmtId="3" fontId="9" fillId="0" borderId="16" xfId="40" applyNumberFormat="1" applyFont="1" applyBorder="1" applyAlignment="1">
      <alignment horizontal="right"/>
    </xf>
    <xf numFmtId="3" fontId="10" fillId="0" borderId="17" xfId="40" applyNumberFormat="1" applyFont="1" applyBorder="1" applyAlignment="1">
      <alignment horizontal="right"/>
    </xf>
    <xf numFmtId="0" fontId="5" fillId="0" borderId="25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20" fillId="0" borderId="13" xfId="0" applyFont="1" applyBorder="1" applyAlignment="1">
      <alignment vertical="center" wrapText="1"/>
    </xf>
    <xf numFmtId="3" fontId="21" fillId="0" borderId="13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9" fillId="0" borderId="34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3" fontId="10" fillId="0" borderId="0" xfId="40" applyNumberFormat="1" applyFont="1" applyBorder="1" applyAlignment="1">
      <alignment horizontal="right" vertical="center"/>
    </xf>
    <xf numFmtId="0" fontId="11" fillId="0" borderId="45" xfId="0" applyFont="1" applyBorder="1" applyAlignment="1">
      <alignment/>
    </xf>
    <xf numFmtId="0" fontId="11" fillId="0" borderId="36" xfId="0" applyFont="1" applyBorder="1" applyAlignment="1">
      <alignment/>
    </xf>
    <xf numFmtId="3" fontId="22" fillId="0" borderId="20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0" fontId="9" fillId="0" borderId="31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3" fontId="12" fillId="0" borderId="11" xfId="40" applyNumberFormat="1" applyFont="1" applyBorder="1" applyAlignment="1">
      <alignment horizontal="right"/>
    </xf>
    <xf numFmtId="0" fontId="11" fillId="0" borderId="17" xfId="54" applyFont="1" applyBorder="1" applyAlignment="1">
      <alignment vertical="center"/>
    </xf>
    <xf numFmtId="3" fontId="12" fillId="0" borderId="15" xfId="54" applyNumberFormat="1" applyFont="1" applyBorder="1">
      <alignment/>
    </xf>
    <xf numFmtId="3" fontId="12" fillId="0" borderId="27" xfId="54" applyNumberFormat="1" applyBorder="1">
      <alignment/>
    </xf>
    <xf numFmtId="0" fontId="21" fillId="0" borderId="0" xfId="0" applyFont="1" applyAlignment="1">
      <alignment horizontal="right"/>
    </xf>
    <xf numFmtId="0" fontId="23" fillId="0" borderId="28" xfId="0" applyFont="1" applyBorder="1" applyAlignment="1">
      <alignment vertical="center"/>
    </xf>
    <xf numFmtId="164" fontId="22" fillId="0" borderId="0" xfId="40" applyNumberFormat="1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1" xfId="0" applyFont="1" applyBorder="1" applyAlignment="1">
      <alignment vertical="center" wrapText="1"/>
    </xf>
    <xf numFmtId="3" fontId="20" fillId="0" borderId="37" xfId="0" applyNumberFormat="1" applyFont="1" applyBorder="1" applyAlignment="1">
      <alignment/>
    </xf>
    <xf numFmtId="0" fontId="10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10" fillId="0" borderId="17" xfId="4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0" fillId="0" borderId="22" xfId="0" applyBorder="1" applyAlignment="1">
      <alignment vertical="center" wrapText="1"/>
    </xf>
    <xf numFmtId="0" fontId="5" fillId="0" borderId="19" xfId="0" applyFont="1" applyBorder="1" applyAlignment="1">
      <alignment horizontal="center" wrapText="1"/>
    </xf>
    <xf numFmtId="3" fontId="5" fillId="0" borderId="28" xfId="0" applyNumberFormat="1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12" fillId="0" borderId="36" xfId="0" applyFont="1" applyBorder="1" applyAlignment="1">
      <alignment/>
    </xf>
    <xf numFmtId="0" fontId="12" fillId="0" borderId="23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36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3" fontId="5" fillId="0" borderId="42" xfId="0" applyNumberFormat="1" applyFont="1" applyBorder="1" applyAlignment="1">
      <alignment/>
    </xf>
    <xf numFmtId="0" fontId="11" fillId="0" borderId="45" xfId="0" applyFont="1" applyBorder="1" applyAlignment="1">
      <alignment/>
    </xf>
    <xf numFmtId="0" fontId="9" fillId="0" borderId="0" xfId="0" applyFont="1" applyAlignment="1">
      <alignment horizontal="right"/>
    </xf>
    <xf numFmtId="0" fontId="11" fillId="0" borderId="30" xfId="0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2" fillId="0" borderId="36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46" xfId="0" applyFont="1" applyBorder="1" applyAlignment="1">
      <alignment/>
    </xf>
    <xf numFmtId="3" fontId="5" fillId="0" borderId="12" xfId="0" applyNumberFormat="1" applyFont="1" applyBorder="1" applyAlignment="1">
      <alignment horizontal="center" wrapText="1"/>
    </xf>
    <xf numFmtId="3" fontId="5" fillId="0" borderId="33" xfId="0" applyNumberFormat="1" applyFont="1" applyBorder="1" applyAlignment="1">
      <alignment horizontal="center" wrapText="1"/>
    </xf>
    <xf numFmtId="0" fontId="11" fillId="0" borderId="13" xfId="0" applyFont="1" applyBorder="1" applyAlignment="1">
      <alignment/>
    </xf>
    <xf numFmtId="0" fontId="11" fillId="33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3" fontId="5" fillId="0" borderId="47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0" fillId="33" borderId="0" xfId="0" applyNumberFormat="1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0" fontId="0" fillId="0" borderId="0" xfId="0" applyAlignment="1">
      <alignment vertical="center"/>
    </xf>
    <xf numFmtId="3" fontId="3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31" fillId="33" borderId="0" xfId="0" applyNumberFormat="1" applyFont="1" applyFill="1" applyBorder="1" applyAlignment="1">
      <alignment/>
    </xf>
    <xf numFmtId="3" fontId="5" fillId="0" borderId="25" xfId="0" applyNumberFormat="1" applyFont="1" applyBorder="1" applyAlignment="1">
      <alignment/>
    </xf>
    <xf numFmtId="0" fontId="11" fillId="0" borderId="28" xfId="0" applyFont="1" applyBorder="1" applyAlignment="1">
      <alignment wrapText="1"/>
    </xf>
    <xf numFmtId="0" fontId="0" fillId="0" borderId="0" xfId="0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11" fillId="0" borderId="0" xfId="0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24" fillId="33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39" xfId="0" applyFont="1" applyBorder="1" applyAlignment="1">
      <alignment/>
    </xf>
    <xf numFmtId="0" fontId="0" fillId="0" borderId="49" xfId="0" applyBorder="1" applyAlignment="1">
      <alignment/>
    </xf>
    <xf numFmtId="0" fontId="5" fillId="0" borderId="28" xfId="0" applyFont="1" applyBorder="1" applyAlignment="1">
      <alignment wrapText="1"/>
    </xf>
    <xf numFmtId="0" fontId="12" fillId="0" borderId="18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1" fillId="0" borderId="17" xfId="0" applyFont="1" applyBorder="1" applyAlignment="1">
      <alignment horizontal="left" vertical="center" wrapText="1"/>
    </xf>
    <xf numFmtId="0" fontId="0" fillId="0" borderId="20" xfId="0" applyBorder="1" applyAlignment="1">
      <alignment wrapText="1"/>
    </xf>
    <xf numFmtId="3" fontId="9" fillId="0" borderId="18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3" fontId="10" fillId="0" borderId="17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vertical="center" wrapText="1"/>
    </xf>
    <xf numFmtId="0" fontId="16" fillId="0" borderId="28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3" fontId="9" fillId="0" borderId="18" xfId="0" applyNumberFormat="1" applyFont="1" applyBorder="1" applyAlignment="1">
      <alignment horizontal="right" vertical="center"/>
    </xf>
    <xf numFmtId="3" fontId="9" fillId="0" borderId="20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27" xfId="0" applyNumberFormat="1" applyFont="1" applyBorder="1" applyAlignment="1">
      <alignment horizontal="right" vertical="center"/>
    </xf>
    <xf numFmtId="3" fontId="9" fillId="0" borderId="38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0" fontId="12" fillId="0" borderId="30" xfId="0" applyFont="1" applyBorder="1" applyAlignment="1">
      <alignment horizontal="left" vertical="center" wrapText="1"/>
    </xf>
    <xf numFmtId="3" fontId="12" fillId="0" borderId="15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left" vertical="center" wrapText="1"/>
    </xf>
    <xf numFmtId="3" fontId="27" fillId="0" borderId="17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/>
    </xf>
    <xf numFmtId="0" fontId="12" fillId="0" borderId="20" xfId="0" applyFont="1" applyBorder="1" applyAlignment="1">
      <alignment vertical="center" wrapText="1"/>
    </xf>
    <xf numFmtId="0" fontId="27" fillId="0" borderId="28" xfId="0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/>
    </xf>
    <xf numFmtId="0" fontId="3" fillId="0" borderId="28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3" fontId="31" fillId="33" borderId="0" xfId="0" applyNumberFormat="1" applyFont="1" applyFill="1" applyBorder="1" applyAlignment="1">
      <alignment/>
    </xf>
    <xf numFmtId="3" fontId="32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15" fillId="33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3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3" fillId="0" borderId="17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164" fontId="22" fillId="0" borderId="0" xfId="40" applyNumberFormat="1" applyFont="1" applyBorder="1" applyAlignment="1">
      <alignment vertical="center" wrapText="1"/>
    </xf>
    <xf numFmtId="164" fontId="23" fillId="0" borderId="0" xfId="40" applyNumberFormat="1" applyFont="1" applyBorder="1" applyAlignment="1">
      <alignment vertical="center"/>
    </xf>
    <xf numFmtId="3" fontId="22" fillId="0" borderId="0" xfId="0" applyNumberFormat="1" applyFont="1" applyBorder="1" applyAlignment="1">
      <alignment/>
    </xf>
    <xf numFmtId="3" fontId="23" fillId="33" borderId="0" xfId="0" applyNumberFormat="1" applyFont="1" applyFill="1" applyBorder="1" applyAlignment="1">
      <alignment/>
    </xf>
    <xf numFmtId="3" fontId="22" fillId="33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23" fillId="33" borderId="0" xfId="0" applyNumberFormat="1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28" xfId="0" applyFont="1" applyBorder="1" applyAlignment="1">
      <alignment/>
    </xf>
    <xf numFmtId="0" fontId="20" fillId="0" borderId="0" xfId="0" applyFont="1" applyAlignment="1">
      <alignment/>
    </xf>
    <xf numFmtId="0" fontId="33" fillId="0" borderId="0" xfId="0" applyFont="1" applyAlignment="1">
      <alignment/>
    </xf>
    <xf numFmtId="0" fontId="21" fillId="0" borderId="18" xfId="0" applyFont="1" applyBorder="1" applyAlignment="1">
      <alignment horizontal="center"/>
    </xf>
    <xf numFmtId="10" fontId="0" fillId="0" borderId="13" xfId="0" applyNumberFormat="1" applyBorder="1" applyAlignment="1">
      <alignment/>
    </xf>
    <xf numFmtId="10" fontId="0" fillId="0" borderId="11" xfId="0" applyNumberFormat="1" applyBorder="1" applyAlignment="1">
      <alignment/>
    </xf>
    <xf numFmtId="10" fontId="5" fillId="0" borderId="17" xfId="0" applyNumberFormat="1" applyFont="1" applyBorder="1" applyAlignment="1">
      <alignment/>
    </xf>
    <xf numFmtId="10" fontId="0" fillId="0" borderId="10" xfId="0" applyNumberFormat="1" applyBorder="1" applyAlignment="1">
      <alignment/>
    </xf>
    <xf numFmtId="10" fontId="5" fillId="0" borderId="17" xfId="0" applyNumberFormat="1" applyFont="1" applyBorder="1" applyAlignment="1">
      <alignment/>
    </xf>
    <xf numFmtId="10" fontId="0" fillId="0" borderId="32" xfId="0" applyNumberFormat="1" applyBorder="1" applyAlignment="1">
      <alignment/>
    </xf>
    <xf numFmtId="10" fontId="5" fillId="0" borderId="26" xfId="0" applyNumberFormat="1" applyFont="1" applyBorder="1" applyAlignment="1">
      <alignment/>
    </xf>
    <xf numFmtId="10" fontId="5" fillId="0" borderId="26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10" fontId="5" fillId="0" borderId="17" xfId="0" applyNumberFormat="1" applyFont="1" applyBorder="1" applyAlignment="1">
      <alignment/>
    </xf>
    <xf numFmtId="10" fontId="0" fillId="0" borderId="29" xfId="0" applyNumberFormat="1" applyBorder="1" applyAlignment="1">
      <alignment/>
    </xf>
    <xf numFmtId="10" fontId="0" fillId="0" borderId="27" xfId="0" applyNumberFormat="1" applyBorder="1" applyAlignment="1">
      <alignment/>
    </xf>
    <xf numFmtId="10" fontId="12" fillId="0" borderId="10" xfId="0" applyNumberFormat="1" applyFont="1" applyBorder="1" applyAlignment="1">
      <alignment horizontal="right" vertical="center"/>
    </xf>
    <xf numFmtId="10" fontId="12" fillId="0" borderId="15" xfId="0" applyNumberFormat="1" applyFont="1" applyBorder="1" applyAlignment="1">
      <alignment horizontal="right" vertical="center"/>
    </xf>
    <xf numFmtId="10" fontId="11" fillId="0" borderId="17" xfId="0" applyNumberFormat="1" applyFont="1" applyBorder="1" applyAlignment="1">
      <alignment horizontal="right" vertical="center"/>
    </xf>
    <xf numFmtId="10" fontId="10" fillId="0" borderId="17" xfId="0" applyNumberFormat="1" applyFont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/>
    </xf>
    <xf numFmtId="10" fontId="9" fillId="0" borderId="12" xfId="0" applyNumberFormat="1" applyFont="1" applyBorder="1" applyAlignment="1">
      <alignment horizontal="right" vertical="center"/>
    </xf>
    <xf numFmtId="10" fontId="9" fillId="0" borderId="11" xfId="0" applyNumberFormat="1" applyFont="1" applyBorder="1" applyAlignment="1">
      <alignment horizontal="right" vertical="center"/>
    </xf>
    <xf numFmtId="10" fontId="0" fillId="0" borderId="43" xfId="0" applyNumberFormat="1" applyBorder="1" applyAlignment="1">
      <alignment/>
    </xf>
    <xf numFmtId="0" fontId="11" fillId="0" borderId="25" xfId="54" applyFont="1" applyBorder="1" applyAlignment="1">
      <alignment horizontal="centerContinuous"/>
    </xf>
    <xf numFmtId="3" fontId="12" fillId="0" borderId="15" xfId="54" applyNumberFormat="1" applyBorder="1">
      <alignment/>
    </xf>
    <xf numFmtId="0" fontId="15" fillId="0" borderId="10" xfId="54" applyFont="1" applyBorder="1" applyAlignment="1">
      <alignment wrapText="1"/>
    </xf>
    <xf numFmtId="0" fontId="15" fillId="0" borderId="13" xfId="54" applyFont="1" applyBorder="1" applyAlignment="1">
      <alignment wrapText="1"/>
    </xf>
    <xf numFmtId="0" fontId="24" fillId="0" borderId="39" xfId="54" applyFont="1" applyBorder="1" applyAlignment="1">
      <alignment wrapText="1"/>
    </xf>
    <xf numFmtId="0" fontId="15" fillId="0" borderId="18" xfId="54" applyFont="1" applyBorder="1" applyAlignment="1">
      <alignment wrapText="1"/>
    </xf>
    <xf numFmtId="0" fontId="15" fillId="0" borderId="15" xfId="54" applyFont="1" applyFill="1" applyBorder="1" applyAlignment="1">
      <alignment wrapText="1"/>
    </xf>
    <xf numFmtId="0" fontId="24" fillId="0" borderId="41" xfId="54" applyFont="1" applyBorder="1" applyAlignment="1">
      <alignment wrapText="1"/>
    </xf>
    <xf numFmtId="0" fontId="15" fillId="0" borderId="13" xfId="54" applyFont="1" applyBorder="1" applyAlignment="1">
      <alignment wrapText="1"/>
    </xf>
    <xf numFmtId="0" fontId="15" fillId="0" borderId="10" xfId="54" applyFont="1" applyBorder="1" applyAlignment="1">
      <alignment wrapText="1"/>
    </xf>
    <xf numFmtId="0" fontId="7" fillId="0" borderId="30" xfId="0" applyFont="1" applyFill="1" applyBorder="1" applyAlignment="1">
      <alignment wrapText="1"/>
    </xf>
    <xf numFmtId="0" fontId="15" fillId="0" borderId="11" xfId="54" applyFont="1" applyBorder="1" applyAlignment="1">
      <alignment wrapText="1"/>
    </xf>
    <xf numFmtId="0" fontId="24" fillId="0" borderId="28" xfId="54" applyFont="1" applyBorder="1" applyAlignment="1">
      <alignment wrapText="1"/>
    </xf>
    <xf numFmtId="0" fontId="15" fillId="0" borderId="30" xfId="54" applyFont="1" applyBorder="1" applyAlignment="1">
      <alignment wrapText="1"/>
    </xf>
    <xf numFmtId="0" fontId="15" fillId="0" borderId="28" xfId="54" applyFont="1" applyBorder="1" applyAlignment="1">
      <alignment wrapText="1"/>
    </xf>
    <xf numFmtId="0" fontId="15" fillId="0" borderId="29" xfId="54" applyFont="1" applyBorder="1" applyAlignment="1">
      <alignment wrapText="1"/>
    </xf>
    <xf numFmtId="0" fontId="15" fillId="0" borderId="32" xfId="54" applyFont="1" applyBorder="1" applyAlignment="1">
      <alignment wrapText="1"/>
    </xf>
    <xf numFmtId="0" fontId="24" fillId="0" borderId="17" xfId="54" applyFont="1" applyBorder="1" applyAlignment="1">
      <alignment wrapText="1"/>
    </xf>
    <xf numFmtId="0" fontId="24" fillId="0" borderId="12" xfId="54" applyFont="1" applyBorder="1" applyAlignment="1">
      <alignment wrapText="1"/>
    </xf>
    <xf numFmtId="0" fontId="15" fillId="0" borderId="17" xfId="54" applyFont="1" applyBorder="1" applyAlignment="1">
      <alignment wrapText="1"/>
    </xf>
    <xf numFmtId="0" fontId="16" fillId="0" borderId="17" xfId="54" applyFont="1" applyBorder="1" applyAlignment="1">
      <alignment horizontal="left" vertical="center" wrapText="1"/>
    </xf>
    <xf numFmtId="0" fontId="16" fillId="0" borderId="26" xfId="54" applyFont="1" applyBorder="1" applyAlignment="1">
      <alignment horizontal="left" vertical="center" wrapText="1"/>
    </xf>
    <xf numFmtId="0" fontId="16" fillId="0" borderId="26" xfId="54" applyFont="1" applyBorder="1" applyAlignment="1">
      <alignment horizontal="centerContinuous" vertical="center" wrapText="1"/>
    </xf>
    <xf numFmtId="0" fontId="24" fillId="0" borderId="0" xfId="54" applyFont="1" applyBorder="1" applyAlignment="1">
      <alignment wrapText="1"/>
    </xf>
    <xf numFmtId="3" fontId="11" fillId="0" borderId="0" xfId="54" applyNumberFormat="1" applyFont="1" applyBorder="1">
      <alignment/>
    </xf>
    <xf numFmtId="0" fontId="12" fillId="0" borderId="0" xfId="54" applyBorder="1">
      <alignment/>
    </xf>
    <xf numFmtId="0" fontId="18" fillId="0" borderId="0" xfId="54" applyFont="1" applyBorder="1" applyAlignment="1">
      <alignment horizontal="centerContinuous"/>
    </xf>
    <xf numFmtId="0" fontId="11" fillId="0" borderId="0" xfId="54" applyFont="1" applyBorder="1" applyAlignment="1">
      <alignment horizontal="centerContinuous"/>
    </xf>
    <xf numFmtId="0" fontId="19" fillId="0" borderId="0" xfId="54" applyFont="1" applyBorder="1" applyAlignment="1">
      <alignment horizontal="centerContinuous"/>
    </xf>
    <xf numFmtId="0" fontId="11" fillId="0" borderId="0" xfId="54" applyFont="1" applyBorder="1" applyAlignment="1">
      <alignment vertical="center"/>
    </xf>
    <xf numFmtId="0" fontId="11" fillId="0" borderId="0" xfId="54" applyFont="1" applyBorder="1" applyAlignment="1">
      <alignment horizontal="centerContinuous" vertical="center" wrapText="1"/>
    </xf>
    <xf numFmtId="0" fontId="12" fillId="0" borderId="0" xfId="54" applyFont="1" applyBorder="1">
      <alignment/>
    </xf>
    <xf numFmtId="3" fontId="12" fillId="0" borderId="0" xfId="54" applyNumberFormat="1" applyBorder="1">
      <alignment/>
    </xf>
    <xf numFmtId="0" fontId="15" fillId="0" borderId="0" xfId="54" applyFont="1" applyBorder="1">
      <alignment/>
    </xf>
    <xf numFmtId="0" fontId="12" fillId="0" borderId="0" xfId="54" applyFill="1" applyBorder="1">
      <alignment/>
    </xf>
    <xf numFmtId="0" fontId="11" fillId="0" borderId="0" xfId="54" applyFont="1" applyBorder="1">
      <alignment/>
    </xf>
    <xf numFmtId="0" fontId="0" fillId="0" borderId="0" xfId="0" applyFill="1" applyBorder="1" applyAlignment="1">
      <alignment/>
    </xf>
    <xf numFmtId="0" fontId="12" fillId="0" borderId="0" xfId="54" applyFont="1" applyBorder="1" applyAlignment="1">
      <alignment wrapText="1"/>
    </xf>
    <xf numFmtId="0" fontId="12" fillId="0" borderId="0" xfId="54" applyFont="1" applyBorder="1">
      <alignment/>
    </xf>
    <xf numFmtId="3" fontId="12" fillId="0" borderId="0" xfId="54" applyNumberFormat="1" applyFont="1" applyBorder="1">
      <alignment/>
    </xf>
    <xf numFmtId="0" fontId="15" fillId="0" borderId="11" xfId="54" applyFont="1" applyBorder="1" applyAlignment="1">
      <alignment wrapText="1"/>
    </xf>
    <xf numFmtId="3" fontId="12" fillId="0" borderId="11" xfId="54" applyNumberFormat="1" applyBorder="1">
      <alignment/>
    </xf>
    <xf numFmtId="0" fontId="16" fillId="0" borderId="17" xfId="54" applyFont="1" applyBorder="1" applyAlignment="1">
      <alignment horizontal="center" vertical="center" wrapText="1"/>
    </xf>
    <xf numFmtId="0" fontId="16" fillId="0" borderId="17" xfId="54" applyFont="1" applyBorder="1" applyAlignment="1">
      <alignment horizontal="centerContinuous" vertical="center" wrapText="1"/>
    </xf>
    <xf numFmtId="3" fontId="12" fillId="0" borderId="35" xfId="54" applyNumberFormat="1" applyBorder="1">
      <alignment/>
    </xf>
    <xf numFmtId="0" fontId="24" fillId="0" borderId="15" xfId="54" applyFont="1" applyBorder="1" applyAlignment="1">
      <alignment wrapText="1"/>
    </xf>
    <xf numFmtId="3" fontId="11" fillId="0" borderId="27" xfId="54" applyNumberFormat="1" applyFont="1" applyBorder="1">
      <alignment/>
    </xf>
    <xf numFmtId="3" fontId="11" fillId="0" borderId="15" xfId="54" applyNumberFormat="1" applyFont="1" applyBorder="1">
      <alignment/>
    </xf>
    <xf numFmtId="0" fontId="24" fillId="0" borderId="30" xfId="54" applyFont="1" applyBorder="1" applyAlignment="1">
      <alignment wrapText="1"/>
    </xf>
    <xf numFmtId="10" fontId="12" fillId="0" borderId="29" xfId="54" applyNumberFormat="1" applyBorder="1">
      <alignment/>
    </xf>
    <xf numFmtId="10" fontId="12" fillId="0" borderId="27" xfId="54" applyNumberFormat="1" applyBorder="1">
      <alignment/>
    </xf>
    <xf numFmtId="10" fontId="12" fillId="0" borderId="17" xfId="54" applyNumberFormat="1" applyBorder="1">
      <alignment/>
    </xf>
    <xf numFmtId="10" fontId="11" fillId="0" borderId="17" xfId="54" applyNumberFormat="1" applyFont="1" applyBorder="1">
      <alignment/>
    </xf>
    <xf numFmtId="10" fontId="12" fillId="0" borderId="10" xfId="54" applyNumberFormat="1" applyBorder="1">
      <alignment/>
    </xf>
    <xf numFmtId="10" fontId="12" fillId="0" borderId="15" xfId="54" applyNumberFormat="1" applyBorder="1">
      <alignment/>
    </xf>
    <xf numFmtId="0" fontId="2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1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35" fillId="33" borderId="28" xfId="0" applyFont="1" applyFill="1" applyBorder="1" applyAlignment="1">
      <alignment wrapText="1"/>
    </xf>
    <xf numFmtId="0" fontId="36" fillId="0" borderId="28" xfId="0" applyFont="1" applyBorder="1" applyAlignment="1">
      <alignment wrapText="1"/>
    </xf>
    <xf numFmtId="16" fontId="36" fillId="0" borderId="33" xfId="0" applyNumberFormat="1" applyFont="1" applyBorder="1" applyAlignment="1">
      <alignment wrapText="1"/>
    </xf>
    <xf numFmtId="16" fontId="36" fillId="0" borderId="20" xfId="0" applyNumberFormat="1" applyFont="1" applyBorder="1" applyAlignment="1">
      <alignment wrapText="1"/>
    </xf>
    <xf numFmtId="16" fontId="36" fillId="0" borderId="22" xfId="0" applyNumberFormat="1" applyFont="1" applyBorder="1" applyAlignment="1">
      <alignment wrapText="1"/>
    </xf>
    <xf numFmtId="16" fontId="36" fillId="0" borderId="31" xfId="0" applyNumberFormat="1" applyFont="1" applyBorder="1" applyAlignment="1">
      <alignment wrapText="1"/>
    </xf>
    <xf numFmtId="0" fontId="35" fillId="33" borderId="28" xfId="0" applyFont="1" applyFill="1" applyBorder="1" applyAlignment="1">
      <alignment vertical="center" wrapText="1"/>
    </xf>
    <xf numFmtId="0" fontId="36" fillId="0" borderId="20" xfId="0" applyFont="1" applyBorder="1" applyAlignment="1">
      <alignment wrapText="1"/>
    </xf>
    <xf numFmtId="0" fontId="36" fillId="0" borderId="31" xfId="0" applyFont="1" applyBorder="1" applyAlignment="1">
      <alignment wrapText="1"/>
    </xf>
    <xf numFmtId="0" fontId="36" fillId="0" borderId="22" xfId="0" applyFont="1" applyBorder="1" applyAlignment="1">
      <alignment wrapText="1"/>
    </xf>
    <xf numFmtId="0" fontId="36" fillId="0" borderId="20" xfId="0" applyFont="1" applyFill="1" applyBorder="1" applyAlignment="1">
      <alignment wrapText="1"/>
    </xf>
    <xf numFmtId="0" fontId="36" fillId="0" borderId="21" xfId="0" applyFont="1" applyBorder="1" applyAlignment="1">
      <alignment wrapText="1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36" fillId="0" borderId="30" xfId="0" applyFont="1" applyBorder="1" applyAlignment="1">
      <alignment wrapText="1"/>
    </xf>
    <xf numFmtId="0" fontId="20" fillId="0" borderId="14" xfId="0" applyFont="1" applyBorder="1" applyAlignment="1">
      <alignment/>
    </xf>
    <xf numFmtId="0" fontId="20" fillId="0" borderId="44" xfId="0" applyFont="1" applyBorder="1" applyAlignment="1">
      <alignment/>
    </xf>
    <xf numFmtId="0" fontId="20" fillId="0" borderId="11" xfId="0" applyFont="1" applyBorder="1" applyAlignment="1">
      <alignment/>
    </xf>
    <xf numFmtId="0" fontId="35" fillId="33" borderId="30" xfId="0" applyFont="1" applyFill="1" applyBorder="1" applyAlignment="1">
      <alignment wrapText="1"/>
    </xf>
    <xf numFmtId="0" fontId="21" fillId="33" borderId="0" xfId="0" applyFont="1" applyFill="1" applyBorder="1" applyAlignment="1">
      <alignment/>
    </xf>
    <xf numFmtId="0" fontId="21" fillId="33" borderId="15" xfId="0" applyFont="1" applyFill="1" applyBorder="1" applyAlignment="1">
      <alignment/>
    </xf>
    <xf numFmtId="0" fontId="20" fillId="0" borderId="10" xfId="0" applyFont="1" applyBorder="1" applyAlignment="1">
      <alignment/>
    </xf>
    <xf numFmtId="0" fontId="36" fillId="0" borderId="38" xfId="0" applyFont="1" applyBorder="1" applyAlignment="1">
      <alignment wrapText="1"/>
    </xf>
    <xf numFmtId="0" fontId="35" fillId="0" borderId="28" xfId="0" applyFont="1" applyBorder="1" applyAlignment="1">
      <alignment wrapText="1"/>
    </xf>
    <xf numFmtId="0" fontId="35" fillId="33" borderId="23" xfId="0" applyFont="1" applyFill="1" applyBorder="1" applyAlignment="1">
      <alignment wrapText="1"/>
    </xf>
    <xf numFmtId="0" fontId="36" fillId="0" borderId="33" xfId="0" applyFont="1" applyBorder="1" applyAlignment="1">
      <alignment wrapText="1"/>
    </xf>
    <xf numFmtId="0" fontId="20" fillId="0" borderId="19" xfId="0" applyFont="1" applyBorder="1" applyAlignment="1">
      <alignment/>
    </xf>
    <xf numFmtId="0" fontId="35" fillId="0" borderId="28" xfId="0" applyFont="1" applyBorder="1" applyAlignment="1">
      <alignment vertical="center" wrapText="1"/>
    </xf>
    <xf numFmtId="0" fontId="37" fillId="0" borderId="0" xfId="0" applyFont="1" applyAlignment="1">
      <alignment horizontal="right"/>
    </xf>
    <xf numFmtId="0" fontId="35" fillId="0" borderId="17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10" fontId="21" fillId="33" borderId="26" xfId="0" applyNumberFormat="1" applyFont="1" applyFill="1" applyBorder="1" applyAlignment="1">
      <alignment/>
    </xf>
    <xf numFmtId="3" fontId="20" fillId="0" borderId="10" xfId="0" applyNumberFormat="1" applyFont="1" applyBorder="1" applyAlignment="1">
      <alignment/>
    </xf>
    <xf numFmtId="10" fontId="21" fillId="33" borderId="43" xfId="0" applyNumberFormat="1" applyFont="1" applyFill="1" applyBorder="1" applyAlignment="1">
      <alignment/>
    </xf>
    <xf numFmtId="3" fontId="20" fillId="0" borderId="13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3" fontId="20" fillId="33" borderId="17" xfId="0" applyNumberFormat="1" applyFont="1" applyFill="1" applyBorder="1" applyAlignment="1">
      <alignment/>
    </xf>
    <xf numFmtId="3" fontId="20" fillId="0" borderId="11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10" fontId="21" fillId="33" borderId="17" xfId="0" applyNumberFormat="1" applyFont="1" applyFill="1" applyBorder="1" applyAlignment="1">
      <alignment/>
    </xf>
    <xf numFmtId="3" fontId="20" fillId="0" borderId="16" xfId="0" applyNumberFormat="1" applyFont="1" applyBorder="1" applyAlignment="1">
      <alignment/>
    </xf>
    <xf numFmtId="3" fontId="21" fillId="33" borderId="28" xfId="0" applyNumberFormat="1" applyFont="1" applyFill="1" applyBorder="1" applyAlignment="1">
      <alignment/>
    </xf>
    <xf numFmtId="3" fontId="20" fillId="0" borderId="15" xfId="0" applyNumberFormat="1" applyFont="1" applyBorder="1" applyAlignment="1">
      <alignment/>
    </xf>
    <xf numFmtId="3" fontId="21" fillId="33" borderId="15" xfId="0" applyNumberFormat="1" applyFont="1" applyFill="1" applyBorder="1" applyAlignment="1">
      <alignment/>
    </xf>
    <xf numFmtId="3" fontId="21" fillId="0" borderId="19" xfId="0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0" fontId="35" fillId="0" borderId="0" xfId="0" applyFont="1" applyBorder="1" applyAlignment="1">
      <alignment vertical="center" wrapText="1"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10" fontId="21" fillId="33" borderId="0" xfId="0" applyNumberFormat="1" applyFont="1" applyFill="1" applyBorder="1" applyAlignment="1">
      <alignment/>
    </xf>
    <xf numFmtId="0" fontId="36" fillId="0" borderId="13" xfId="0" applyFont="1" applyBorder="1" applyAlignment="1">
      <alignment wrapText="1"/>
    </xf>
    <xf numFmtId="3" fontId="20" fillId="0" borderId="11" xfId="0" applyNumberFormat="1" applyFont="1" applyBorder="1" applyAlignment="1">
      <alignment/>
    </xf>
    <xf numFmtId="3" fontId="21" fillId="33" borderId="17" xfId="0" applyNumberFormat="1" applyFont="1" applyFill="1" applyBorder="1" applyAlignment="1">
      <alignment/>
    </xf>
    <xf numFmtId="3" fontId="20" fillId="0" borderId="19" xfId="0" applyNumberFormat="1" applyFont="1" applyBorder="1" applyAlignment="1">
      <alignment/>
    </xf>
    <xf numFmtId="0" fontId="35" fillId="0" borderId="13" xfId="0" applyFont="1" applyBorder="1" applyAlignment="1">
      <alignment/>
    </xf>
    <xf numFmtId="0" fontId="36" fillId="0" borderId="13" xfId="0" applyFont="1" applyBorder="1" applyAlignment="1">
      <alignment/>
    </xf>
    <xf numFmtId="0" fontId="35" fillId="0" borderId="13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0" fontId="35" fillId="0" borderId="17" xfId="0" applyFont="1" applyBorder="1" applyAlignment="1">
      <alignment/>
    </xf>
    <xf numFmtId="0" fontId="36" fillId="0" borderId="10" xfId="0" applyFont="1" applyBorder="1" applyAlignment="1">
      <alignment/>
    </xf>
    <xf numFmtId="0" fontId="35" fillId="0" borderId="11" xfId="0" applyFont="1" applyBorder="1" applyAlignment="1">
      <alignment/>
    </xf>
    <xf numFmtId="3" fontId="35" fillId="0" borderId="13" xfId="0" applyNumberFormat="1" applyFont="1" applyBorder="1" applyAlignment="1">
      <alignment/>
    </xf>
    <xf numFmtId="10" fontId="35" fillId="0" borderId="13" xfId="0" applyNumberFormat="1" applyFont="1" applyBorder="1" applyAlignment="1">
      <alignment/>
    </xf>
    <xf numFmtId="3" fontId="35" fillId="0" borderId="17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3" fontId="35" fillId="0" borderId="11" xfId="0" applyNumberFormat="1" applyFont="1" applyBorder="1" applyAlignment="1">
      <alignment/>
    </xf>
    <xf numFmtId="0" fontId="21" fillId="0" borderId="10" xfId="0" applyFont="1" applyBorder="1" applyAlignment="1">
      <alignment horizontal="center"/>
    </xf>
    <xf numFmtId="3" fontId="21" fillId="0" borderId="22" xfId="0" applyNumberFormat="1" applyFont="1" applyBorder="1" applyAlignment="1">
      <alignment horizontal="right"/>
    </xf>
    <xf numFmtId="3" fontId="20" fillId="0" borderId="22" xfId="0" applyNumberFormat="1" applyFont="1" applyBorder="1" applyAlignment="1">
      <alignment horizontal="right"/>
    </xf>
    <xf numFmtId="3" fontId="21" fillId="0" borderId="28" xfId="0" applyNumberFormat="1" applyFont="1" applyBorder="1" applyAlignment="1">
      <alignment horizontal="right"/>
    </xf>
    <xf numFmtId="3" fontId="20" fillId="0" borderId="21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0" fontId="21" fillId="0" borderId="20" xfId="0" applyFont="1" applyBorder="1" applyAlignment="1">
      <alignment horizontal="center"/>
    </xf>
    <xf numFmtId="0" fontId="36" fillId="0" borderId="13" xfId="0" applyFont="1" applyBorder="1" applyAlignment="1">
      <alignment/>
    </xf>
    <xf numFmtId="0" fontId="35" fillId="0" borderId="28" xfId="0" applyFont="1" applyBorder="1" applyAlignment="1">
      <alignment/>
    </xf>
    <xf numFmtId="0" fontId="35" fillId="0" borderId="17" xfId="0" applyFont="1" applyBorder="1" applyAlignment="1">
      <alignment/>
    </xf>
    <xf numFmtId="3" fontId="20" fillId="0" borderId="24" xfId="0" applyNumberFormat="1" applyFont="1" applyBorder="1" applyAlignment="1">
      <alignment/>
    </xf>
    <xf numFmtId="10" fontId="20" fillId="0" borderId="18" xfId="0" applyNumberFormat="1" applyFont="1" applyBorder="1" applyAlignment="1">
      <alignment/>
    </xf>
    <xf numFmtId="10" fontId="20" fillId="0" borderId="10" xfId="0" applyNumberFormat="1" applyFont="1" applyBorder="1" applyAlignment="1">
      <alignment/>
    </xf>
    <xf numFmtId="10" fontId="20" fillId="0" borderId="15" xfId="0" applyNumberFormat="1" applyFont="1" applyBorder="1" applyAlignment="1">
      <alignment/>
    </xf>
    <xf numFmtId="3" fontId="20" fillId="0" borderId="44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10" fontId="20" fillId="0" borderId="29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10" fontId="20" fillId="0" borderId="13" xfId="0" applyNumberFormat="1" applyFont="1" applyBorder="1" applyAlignment="1">
      <alignment/>
    </xf>
    <xf numFmtId="0" fontId="20" fillId="0" borderId="22" xfId="0" applyFont="1" applyBorder="1" applyAlignment="1">
      <alignment wrapText="1"/>
    </xf>
    <xf numFmtId="0" fontId="20" fillId="0" borderId="31" xfId="0" applyFont="1" applyBorder="1" applyAlignment="1">
      <alignment wrapText="1"/>
    </xf>
    <xf numFmtId="3" fontId="20" fillId="0" borderId="31" xfId="0" applyNumberFormat="1" applyFont="1" applyBorder="1" applyAlignment="1">
      <alignment/>
    </xf>
    <xf numFmtId="3" fontId="20" fillId="0" borderId="14" xfId="0" applyNumberFormat="1" applyFont="1" applyBorder="1" applyAlignment="1">
      <alignment/>
    </xf>
    <xf numFmtId="10" fontId="20" fillId="0" borderId="32" xfId="0" applyNumberFormat="1" applyFont="1" applyBorder="1" applyAlignment="1">
      <alignment/>
    </xf>
    <xf numFmtId="10" fontId="35" fillId="0" borderId="11" xfId="0" applyNumberFormat="1" applyFont="1" applyBorder="1" applyAlignment="1">
      <alignment/>
    </xf>
    <xf numFmtId="10" fontId="35" fillId="0" borderId="17" xfId="0" applyNumberFormat="1" applyFont="1" applyBorder="1" applyAlignment="1">
      <alignment/>
    </xf>
    <xf numFmtId="0" fontId="36" fillId="0" borderId="10" xfId="0" applyFont="1" applyBorder="1" applyAlignment="1">
      <alignment/>
    </xf>
    <xf numFmtId="3" fontId="5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10" fontId="20" fillId="0" borderId="50" xfId="0" applyNumberFormat="1" applyFont="1" applyBorder="1" applyAlignment="1">
      <alignment/>
    </xf>
    <xf numFmtId="0" fontId="21" fillId="0" borderId="28" xfId="0" applyFont="1" applyBorder="1" applyAlignment="1">
      <alignment wrapText="1"/>
    </xf>
    <xf numFmtId="3" fontId="21" fillId="0" borderId="28" xfId="0" applyNumberFormat="1" applyFont="1" applyBorder="1" applyAlignment="1">
      <alignment/>
    </xf>
    <xf numFmtId="10" fontId="21" fillId="0" borderId="17" xfId="0" applyNumberFormat="1" applyFont="1" applyBorder="1" applyAlignment="1">
      <alignment/>
    </xf>
    <xf numFmtId="10" fontId="12" fillId="0" borderId="17" xfId="0" applyNumberFormat="1" applyFont="1" applyBorder="1" applyAlignment="1">
      <alignment horizontal="right" vertical="center"/>
    </xf>
    <xf numFmtId="0" fontId="20" fillId="0" borderId="22" xfId="0" applyFont="1" applyBorder="1" applyAlignment="1">
      <alignment vertical="center" wrapText="1"/>
    </xf>
    <xf numFmtId="0" fontId="20" fillId="0" borderId="22" xfId="0" applyFont="1" applyBorder="1" applyAlignment="1">
      <alignment vertical="center" shrinkToFit="1"/>
    </xf>
    <xf numFmtId="0" fontId="20" fillId="0" borderId="21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5" fillId="0" borderId="3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10" fontId="20" fillId="0" borderId="0" xfId="0" applyNumberFormat="1" applyFont="1" applyBorder="1" applyAlignment="1">
      <alignment/>
    </xf>
    <xf numFmtId="10" fontId="20" fillId="0" borderId="11" xfId="0" applyNumberFormat="1" applyFont="1" applyBorder="1" applyAlignment="1">
      <alignment/>
    </xf>
    <xf numFmtId="3" fontId="23" fillId="0" borderId="17" xfId="40" applyNumberFormat="1" applyFont="1" applyBorder="1" applyAlignment="1">
      <alignment horizontal="right" vertical="center"/>
    </xf>
    <xf numFmtId="3" fontId="22" fillId="0" borderId="13" xfId="40" applyNumberFormat="1" applyFont="1" applyBorder="1" applyAlignment="1">
      <alignment horizontal="right" vertical="center"/>
    </xf>
    <xf numFmtId="3" fontId="22" fillId="0" borderId="21" xfId="40" applyNumberFormat="1" applyFont="1" applyBorder="1" applyAlignment="1">
      <alignment horizontal="right" vertical="center"/>
    </xf>
    <xf numFmtId="3" fontId="5" fillId="0" borderId="26" xfId="0" applyNumberFormat="1" applyFont="1" applyBorder="1" applyAlignment="1">
      <alignment/>
    </xf>
    <xf numFmtId="3" fontId="12" fillId="0" borderId="15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13" xfId="40" applyNumberFormat="1" applyFont="1" applyBorder="1" applyAlignment="1">
      <alignment horizontal="right"/>
    </xf>
    <xf numFmtId="3" fontId="11" fillId="0" borderId="17" xfId="40" applyNumberFormat="1" applyFont="1" applyBorder="1" applyAlignment="1">
      <alignment horizontal="right"/>
    </xf>
    <xf numFmtId="3" fontId="11" fillId="0" borderId="10" xfId="40" applyNumberFormat="1" applyFont="1" applyBorder="1" applyAlignment="1">
      <alignment horizontal="right"/>
    </xf>
    <xf numFmtId="3" fontId="12" fillId="0" borderId="11" xfId="40" applyNumberFormat="1" applyFont="1" applyBorder="1" applyAlignment="1">
      <alignment horizontal="right"/>
    </xf>
    <xf numFmtId="3" fontId="11" fillId="0" borderId="17" xfId="40" applyNumberFormat="1" applyFont="1" applyBorder="1" applyAlignment="1">
      <alignment/>
    </xf>
    <xf numFmtId="10" fontId="20" fillId="33" borderId="26" xfId="0" applyNumberFormat="1" applyFont="1" applyFill="1" applyBorder="1" applyAlignment="1">
      <alignment/>
    </xf>
    <xf numFmtId="10" fontId="20" fillId="33" borderId="43" xfId="0" applyNumberFormat="1" applyFont="1" applyFill="1" applyBorder="1" applyAlignment="1">
      <alignment/>
    </xf>
    <xf numFmtId="10" fontId="20" fillId="33" borderId="48" xfId="0" applyNumberFormat="1" applyFont="1" applyFill="1" applyBorder="1" applyAlignment="1">
      <alignment/>
    </xf>
    <xf numFmtId="10" fontId="20" fillId="33" borderId="13" xfId="0" applyNumberFormat="1" applyFont="1" applyFill="1" applyBorder="1" applyAlignment="1">
      <alignment/>
    </xf>
    <xf numFmtId="10" fontId="21" fillId="33" borderId="48" xfId="0" applyNumberFormat="1" applyFont="1" applyFill="1" applyBorder="1" applyAlignment="1">
      <alignment/>
    </xf>
    <xf numFmtId="10" fontId="20" fillId="33" borderId="11" xfId="0" applyNumberFormat="1" applyFont="1" applyFill="1" applyBorder="1" applyAlignment="1">
      <alignment/>
    </xf>
    <xf numFmtId="10" fontId="20" fillId="33" borderId="27" xfId="0" applyNumberFormat="1" applyFont="1" applyFill="1" applyBorder="1" applyAlignment="1">
      <alignment/>
    </xf>
    <xf numFmtId="10" fontId="20" fillId="33" borderId="32" xfId="0" applyNumberFormat="1" applyFont="1" applyFill="1" applyBorder="1" applyAlignment="1">
      <alignment/>
    </xf>
    <xf numFmtId="3" fontId="22" fillId="0" borderId="19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21" fillId="0" borderId="13" xfId="0" applyNumberFormat="1" applyFont="1" applyBorder="1" applyAlignment="1">
      <alignment horizontal="right"/>
    </xf>
    <xf numFmtId="3" fontId="20" fillId="0" borderId="13" xfId="0" applyNumberFormat="1" applyFont="1" applyBorder="1" applyAlignment="1">
      <alignment horizontal="right"/>
    </xf>
    <xf numFmtId="3" fontId="21" fillId="0" borderId="17" xfId="0" applyNumberFormat="1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10" fontId="35" fillId="0" borderId="32" xfId="0" applyNumberFormat="1" applyFont="1" applyBorder="1" applyAlignment="1">
      <alignment/>
    </xf>
    <xf numFmtId="10" fontId="35" fillId="0" borderId="35" xfId="0" applyNumberFormat="1" applyFont="1" applyBorder="1" applyAlignment="1">
      <alignment/>
    </xf>
    <xf numFmtId="10" fontId="35" fillId="0" borderId="26" xfId="0" applyNumberFormat="1" applyFont="1" applyBorder="1" applyAlignment="1">
      <alignment/>
    </xf>
    <xf numFmtId="10" fontId="35" fillId="0" borderId="29" xfId="0" applyNumberFormat="1" applyFont="1" applyBorder="1" applyAlignment="1">
      <alignment/>
    </xf>
    <xf numFmtId="10" fontId="21" fillId="33" borderId="26" xfId="0" applyNumberFormat="1" applyFont="1" applyFill="1" applyBorder="1" applyAlignment="1">
      <alignment/>
    </xf>
    <xf numFmtId="10" fontId="21" fillId="33" borderId="17" xfId="0" applyNumberFormat="1" applyFont="1" applyFill="1" applyBorder="1" applyAlignment="1">
      <alignment/>
    </xf>
    <xf numFmtId="10" fontId="21" fillId="33" borderId="0" xfId="0" applyNumberFormat="1" applyFont="1" applyFill="1" applyBorder="1" applyAlignment="1">
      <alignment/>
    </xf>
    <xf numFmtId="3" fontId="20" fillId="0" borderId="19" xfId="0" applyNumberFormat="1" applyFont="1" applyBorder="1" applyAlignment="1">
      <alignment/>
    </xf>
    <xf numFmtId="16" fontId="36" fillId="0" borderId="13" xfId="0" applyNumberFormat="1" applyFont="1" applyBorder="1" applyAlignment="1">
      <alignment wrapText="1"/>
    </xf>
    <xf numFmtId="3" fontId="38" fillId="0" borderId="17" xfId="0" applyNumberFormat="1" applyFont="1" applyBorder="1" applyAlignment="1">
      <alignment/>
    </xf>
    <xf numFmtId="10" fontId="35" fillId="0" borderId="10" xfId="0" applyNumberFormat="1" applyFont="1" applyBorder="1" applyAlignment="1">
      <alignment/>
    </xf>
    <xf numFmtId="10" fontId="11" fillId="0" borderId="17" xfId="54" applyNumberFormat="1" applyFont="1" applyBorder="1">
      <alignment/>
    </xf>
    <xf numFmtId="0" fontId="38" fillId="0" borderId="17" xfId="0" applyFont="1" applyBorder="1" applyAlignment="1">
      <alignment/>
    </xf>
    <xf numFmtId="0" fontId="17" fillId="0" borderId="0" xfId="0" applyFont="1" applyAlignment="1">
      <alignment horizontal="centerContinuous"/>
    </xf>
    <xf numFmtId="0" fontId="21" fillId="0" borderId="51" xfId="0" applyFont="1" applyBorder="1" applyAlignment="1">
      <alignment horizontal="center"/>
    </xf>
    <xf numFmtId="0" fontId="20" fillId="0" borderId="52" xfId="0" applyFont="1" applyBorder="1" applyAlignment="1">
      <alignment/>
    </xf>
    <xf numFmtId="3" fontId="20" fillId="0" borderId="53" xfId="0" applyNumberFormat="1" applyFont="1" applyBorder="1" applyAlignment="1">
      <alignment/>
    </xf>
    <xf numFmtId="0" fontId="20" fillId="0" borderId="53" xfId="0" applyFont="1" applyBorder="1" applyAlignment="1">
      <alignment/>
    </xf>
    <xf numFmtId="0" fontId="37" fillId="0" borderId="51" xfId="0" applyFont="1" applyBorder="1" applyAlignment="1">
      <alignment horizontal="center"/>
    </xf>
    <xf numFmtId="0" fontId="28" fillId="0" borderId="53" xfId="0" applyFont="1" applyBorder="1" applyAlignment="1">
      <alignment/>
    </xf>
    <xf numFmtId="3" fontId="28" fillId="0" borderId="52" xfId="40" applyNumberFormat="1" applyFont="1" applyBorder="1" applyAlignment="1">
      <alignment/>
    </xf>
    <xf numFmtId="3" fontId="28" fillId="0" borderId="53" xfId="40" applyNumberFormat="1" applyFont="1" applyBorder="1" applyAlignment="1">
      <alignment/>
    </xf>
    <xf numFmtId="3" fontId="28" fillId="0" borderId="53" xfId="0" applyNumberFormat="1" applyFont="1" applyBorder="1" applyAlignment="1">
      <alignment/>
    </xf>
    <xf numFmtId="0" fontId="28" fillId="0" borderId="53" xfId="0" applyFont="1" applyBorder="1" applyAlignment="1">
      <alignment wrapText="1"/>
    </xf>
    <xf numFmtId="0" fontId="0" fillId="0" borderId="53" xfId="0" applyBorder="1" applyAlignment="1">
      <alignment/>
    </xf>
    <xf numFmtId="0" fontId="23" fillId="0" borderId="17" xfId="0" applyFont="1" applyBorder="1" applyAlignment="1">
      <alignment horizontal="centerContinuous" vertical="center"/>
    </xf>
    <xf numFmtId="0" fontId="22" fillId="0" borderId="13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17" xfId="0" applyFont="1" applyBorder="1" applyAlignment="1">
      <alignment/>
    </xf>
    <xf numFmtId="0" fontId="21" fillId="0" borderId="26" xfId="0" applyFont="1" applyBorder="1" applyAlignment="1">
      <alignment horizontal="centerContinuous" vertical="center" wrapText="1"/>
    </xf>
    <xf numFmtId="165" fontId="23" fillId="0" borderId="25" xfId="0" applyNumberFormat="1" applyFont="1" applyBorder="1" applyAlignment="1">
      <alignment horizontal="right"/>
    </xf>
    <xf numFmtId="0" fontId="21" fillId="0" borderId="17" xfId="0" applyFont="1" applyBorder="1" applyAlignment="1">
      <alignment horizontal="centerContinuous" vertical="center" wrapText="1"/>
    </xf>
    <xf numFmtId="165" fontId="22" fillId="0" borderId="20" xfId="0" applyNumberFormat="1" applyFont="1" applyBorder="1" applyAlignment="1">
      <alignment horizontal="right"/>
    </xf>
    <xf numFmtId="165" fontId="22" fillId="0" borderId="22" xfId="0" applyNumberFormat="1" applyFont="1" applyBorder="1" applyAlignment="1">
      <alignment horizontal="right"/>
    </xf>
    <xf numFmtId="165" fontId="22" fillId="0" borderId="38" xfId="0" applyNumberFormat="1" applyFont="1" applyBorder="1" applyAlignment="1">
      <alignment horizontal="right"/>
    </xf>
    <xf numFmtId="0" fontId="0" fillId="0" borderId="54" xfId="0" applyBorder="1" applyAlignment="1">
      <alignment/>
    </xf>
    <xf numFmtId="0" fontId="11" fillId="33" borderId="0" xfId="0" applyFont="1" applyFill="1" applyBorder="1" applyAlignment="1">
      <alignment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Border="1" applyAlignment="1">
      <alignment horizontal="left"/>
    </xf>
    <xf numFmtId="0" fontId="41" fillId="0" borderId="28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41" fillId="0" borderId="26" xfId="0" applyFont="1" applyBorder="1" applyAlignment="1">
      <alignment horizontal="center" wrapText="1"/>
    </xf>
    <xf numFmtId="0" fontId="38" fillId="0" borderId="18" xfId="0" applyFont="1" applyBorder="1" applyAlignment="1">
      <alignment/>
    </xf>
    <xf numFmtId="0" fontId="40" fillId="0" borderId="20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4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21" xfId="0" applyFont="1" applyBorder="1" applyAlignment="1">
      <alignment/>
    </xf>
    <xf numFmtId="10" fontId="20" fillId="0" borderId="37" xfId="0" applyNumberFormat="1" applyFont="1" applyBorder="1" applyAlignment="1">
      <alignment/>
    </xf>
    <xf numFmtId="0" fontId="40" fillId="0" borderId="14" xfId="0" applyFont="1" applyBorder="1" applyAlignment="1">
      <alignment/>
    </xf>
    <xf numFmtId="3" fontId="21" fillId="0" borderId="25" xfId="0" applyNumberFormat="1" applyFont="1" applyBorder="1" applyAlignment="1">
      <alignment/>
    </xf>
    <xf numFmtId="10" fontId="21" fillId="0" borderId="25" xfId="0" applyNumberFormat="1" applyFont="1" applyBorder="1" applyAlignment="1">
      <alignment/>
    </xf>
    <xf numFmtId="0" fontId="38" fillId="0" borderId="30" xfId="0" applyFont="1" applyBorder="1" applyAlignment="1">
      <alignment/>
    </xf>
    <xf numFmtId="0" fontId="38" fillId="0" borderId="0" xfId="0" applyFont="1" applyBorder="1" applyAlignment="1">
      <alignment/>
    </xf>
    <xf numFmtId="3" fontId="21" fillId="0" borderId="15" xfId="0" applyNumberFormat="1" applyFont="1" applyBorder="1" applyAlignment="1">
      <alignment/>
    </xf>
    <xf numFmtId="3" fontId="21" fillId="0" borderId="12" xfId="0" applyNumberFormat="1" applyFont="1" applyBorder="1" applyAlignment="1">
      <alignment/>
    </xf>
    <xf numFmtId="10" fontId="20" fillId="0" borderId="14" xfId="0" applyNumberFormat="1" applyFont="1" applyBorder="1" applyAlignment="1">
      <alignment/>
    </xf>
    <xf numFmtId="0" fontId="39" fillId="0" borderId="10" xfId="0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30" xfId="0" applyFont="1" applyBorder="1" applyAlignment="1">
      <alignment/>
    </xf>
    <xf numFmtId="10" fontId="20" fillId="0" borderId="44" xfId="0" applyNumberFormat="1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5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31" xfId="0" applyFont="1" applyBorder="1" applyAlignment="1">
      <alignment/>
    </xf>
    <xf numFmtId="0" fontId="38" fillId="0" borderId="10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22" xfId="0" applyFont="1" applyBorder="1" applyAlignment="1">
      <alignment/>
    </xf>
    <xf numFmtId="0" fontId="38" fillId="0" borderId="28" xfId="0" applyFont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0" fillId="33" borderId="12" xfId="0" applyNumberFormat="1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0" fontId="38" fillId="0" borderId="21" xfId="0" applyFont="1" applyBorder="1" applyAlignment="1">
      <alignment/>
    </xf>
    <xf numFmtId="3" fontId="20" fillId="33" borderId="10" xfId="0" applyNumberFormat="1" applyFont="1" applyFill="1" applyBorder="1" applyAlignment="1">
      <alignment/>
    </xf>
    <xf numFmtId="3" fontId="20" fillId="33" borderId="14" xfId="0" applyNumberFormat="1" applyFont="1" applyFill="1" applyBorder="1" applyAlignment="1">
      <alignment/>
    </xf>
    <xf numFmtId="0" fontId="28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24" xfId="0" applyFont="1" applyBorder="1" applyAlignment="1">
      <alignment/>
    </xf>
    <xf numFmtId="3" fontId="21" fillId="0" borderId="33" xfId="0" applyNumberFormat="1" applyFont="1" applyBorder="1" applyAlignment="1">
      <alignment/>
    </xf>
    <xf numFmtId="3" fontId="20" fillId="0" borderId="38" xfId="0" applyNumberFormat="1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42" xfId="0" applyNumberFormat="1" applyFont="1" applyBorder="1" applyAlignment="1">
      <alignment/>
    </xf>
    <xf numFmtId="3" fontId="20" fillId="0" borderId="33" xfId="0" applyNumberFormat="1" applyFont="1" applyBorder="1" applyAlignment="1">
      <alignment/>
    </xf>
    <xf numFmtId="3" fontId="21" fillId="33" borderId="28" xfId="0" applyNumberFormat="1" applyFont="1" applyFill="1" applyBorder="1" applyAlignment="1">
      <alignment/>
    </xf>
    <xf numFmtId="10" fontId="20" fillId="0" borderId="12" xfId="0" applyNumberFormat="1" applyFont="1" applyBorder="1" applyAlignment="1">
      <alignment/>
    </xf>
    <xf numFmtId="0" fontId="40" fillId="0" borderId="29" xfId="0" applyFont="1" applyBorder="1" applyAlignment="1">
      <alignment/>
    </xf>
    <xf numFmtId="0" fontId="40" fillId="0" borderId="23" xfId="0" applyFont="1" applyBorder="1" applyAlignment="1">
      <alignment/>
    </xf>
    <xf numFmtId="3" fontId="20" fillId="0" borderId="47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0" fillId="0" borderId="25" xfId="0" applyNumberFormat="1" applyFont="1" applyBorder="1" applyAlignment="1">
      <alignment/>
    </xf>
    <xf numFmtId="0" fontId="40" fillId="0" borderId="19" xfId="0" applyFont="1" applyBorder="1" applyAlignment="1">
      <alignment/>
    </xf>
    <xf numFmtId="3" fontId="20" fillId="33" borderId="42" xfId="0" applyNumberFormat="1" applyFont="1" applyFill="1" applyBorder="1" applyAlignment="1">
      <alignment/>
    </xf>
    <xf numFmtId="3" fontId="21" fillId="33" borderId="26" xfId="0" applyNumberFormat="1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40" fillId="0" borderId="18" xfId="0" applyFont="1" applyBorder="1" applyAlignment="1">
      <alignment/>
    </xf>
    <xf numFmtId="0" fontId="40" fillId="0" borderId="24" xfId="0" applyFont="1" applyBorder="1" applyAlignment="1">
      <alignment/>
    </xf>
    <xf numFmtId="3" fontId="20" fillId="0" borderId="32" xfId="0" applyNumberFormat="1" applyFont="1" applyBorder="1" applyAlignment="1">
      <alignment/>
    </xf>
    <xf numFmtId="10" fontId="39" fillId="0" borderId="10" xfId="0" applyNumberFormat="1" applyFont="1" applyBorder="1" applyAlignment="1">
      <alignment/>
    </xf>
    <xf numFmtId="10" fontId="38" fillId="0" borderId="17" xfId="0" applyNumberFormat="1" applyFont="1" applyBorder="1" applyAlignment="1">
      <alignment/>
    </xf>
    <xf numFmtId="3" fontId="20" fillId="0" borderId="43" xfId="0" applyNumberFormat="1" applyFont="1" applyBorder="1" applyAlignment="1">
      <alignment/>
    </xf>
    <xf numFmtId="3" fontId="20" fillId="0" borderId="29" xfId="0" applyNumberFormat="1" applyFont="1" applyBorder="1" applyAlignment="1">
      <alignment/>
    </xf>
    <xf numFmtId="0" fontId="38" fillId="0" borderId="33" xfId="0" applyFont="1" applyBorder="1" applyAlignment="1">
      <alignment/>
    </xf>
    <xf numFmtId="0" fontId="40" fillId="0" borderId="55" xfId="0" applyFont="1" applyBorder="1" applyAlignment="1">
      <alignment/>
    </xf>
    <xf numFmtId="3" fontId="20" fillId="33" borderId="15" xfId="0" applyNumberFormat="1" applyFont="1" applyFill="1" applyBorder="1" applyAlignment="1">
      <alignment/>
    </xf>
    <xf numFmtId="10" fontId="40" fillId="0" borderId="10" xfId="0" applyNumberFormat="1" applyFont="1" applyBorder="1" applyAlignment="1">
      <alignment/>
    </xf>
    <xf numFmtId="3" fontId="20" fillId="33" borderId="11" xfId="0" applyNumberFormat="1" applyFont="1" applyFill="1" applyBorder="1" applyAlignment="1">
      <alignment/>
    </xf>
    <xf numFmtId="3" fontId="20" fillId="33" borderId="16" xfId="0" applyNumberFormat="1" applyFont="1" applyFill="1" applyBorder="1" applyAlignment="1">
      <alignment/>
    </xf>
    <xf numFmtId="0" fontId="20" fillId="0" borderId="27" xfId="0" applyFont="1" applyBorder="1" applyAlignment="1">
      <alignment/>
    </xf>
    <xf numFmtId="0" fontId="41" fillId="0" borderId="25" xfId="0" applyFont="1" applyBorder="1" applyAlignment="1">
      <alignment horizontal="center" wrapText="1"/>
    </xf>
    <xf numFmtId="10" fontId="20" fillId="0" borderId="35" xfId="0" applyNumberFormat="1" applyFont="1" applyBorder="1" applyAlignment="1">
      <alignment/>
    </xf>
    <xf numFmtId="10" fontId="36" fillId="0" borderId="11" xfId="0" applyNumberFormat="1" applyFont="1" applyBorder="1" applyAlignment="1">
      <alignment/>
    </xf>
    <xf numFmtId="10" fontId="35" fillId="0" borderId="17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22" xfId="0" applyFont="1" applyBorder="1" applyAlignment="1">
      <alignment/>
    </xf>
    <xf numFmtId="0" fontId="40" fillId="0" borderId="37" xfId="0" applyFont="1" applyBorder="1" applyAlignment="1">
      <alignment/>
    </xf>
    <xf numFmtId="3" fontId="20" fillId="33" borderId="13" xfId="0" applyNumberFormat="1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13" xfId="0" applyNumberFormat="1" applyFont="1" applyFill="1" applyBorder="1" applyAlignment="1">
      <alignment/>
    </xf>
    <xf numFmtId="3" fontId="20" fillId="33" borderId="19" xfId="0" applyNumberFormat="1" applyFont="1" applyFill="1" applyBorder="1" applyAlignment="1">
      <alignment/>
    </xf>
    <xf numFmtId="3" fontId="21" fillId="33" borderId="19" xfId="0" applyNumberFormat="1" applyFont="1" applyFill="1" applyBorder="1" applyAlignment="1">
      <alignment/>
    </xf>
    <xf numFmtId="3" fontId="40" fillId="0" borderId="22" xfId="0" applyNumberFormat="1" applyFont="1" applyBorder="1" applyAlignment="1">
      <alignment/>
    </xf>
    <xf numFmtId="3" fontId="40" fillId="0" borderId="21" xfId="0" applyNumberFormat="1" applyFont="1" applyBorder="1" applyAlignment="1">
      <alignment/>
    </xf>
    <xf numFmtId="3" fontId="38" fillId="0" borderId="28" xfId="0" applyNumberFormat="1" applyFont="1" applyBorder="1" applyAlignment="1">
      <alignment/>
    </xf>
    <xf numFmtId="3" fontId="20" fillId="0" borderId="54" xfId="0" applyNumberFormat="1" applyFont="1" applyBorder="1" applyAlignment="1">
      <alignment/>
    </xf>
    <xf numFmtId="3" fontId="20" fillId="0" borderId="28" xfId="0" applyNumberFormat="1" applyFont="1" applyBorder="1" applyAlignment="1">
      <alignment/>
    </xf>
    <xf numFmtId="3" fontId="38" fillId="33" borderId="28" xfId="0" applyNumberFormat="1" applyFont="1" applyFill="1" applyBorder="1" applyAlignment="1">
      <alignment/>
    </xf>
    <xf numFmtId="10" fontId="20" fillId="0" borderId="19" xfId="0" applyNumberFormat="1" applyFont="1" applyBorder="1" applyAlignment="1">
      <alignment/>
    </xf>
    <xf numFmtId="3" fontId="21" fillId="0" borderId="18" xfId="0" applyNumberFormat="1" applyFont="1" applyBorder="1" applyAlignment="1">
      <alignment/>
    </xf>
    <xf numFmtId="10" fontId="40" fillId="0" borderId="13" xfId="0" applyNumberFormat="1" applyFont="1" applyBorder="1" applyAlignment="1">
      <alignment/>
    </xf>
    <xf numFmtId="3" fontId="20" fillId="0" borderId="27" xfId="0" applyNumberFormat="1" applyFont="1" applyBorder="1" applyAlignment="1">
      <alignment/>
    </xf>
    <xf numFmtId="3" fontId="20" fillId="0" borderId="48" xfId="0" applyNumberFormat="1" applyFont="1" applyBorder="1" applyAlignment="1">
      <alignment/>
    </xf>
    <xf numFmtId="10" fontId="21" fillId="0" borderId="19" xfId="0" applyNumberFormat="1" applyFont="1" applyBorder="1" applyAlignment="1">
      <alignment/>
    </xf>
    <xf numFmtId="0" fontId="20" fillId="0" borderId="13" xfId="0" applyFont="1" applyBorder="1" applyAlignment="1">
      <alignment/>
    </xf>
    <xf numFmtId="10" fontId="36" fillId="0" borderId="13" xfId="0" applyNumberFormat="1" applyFont="1" applyBorder="1" applyAlignment="1">
      <alignment/>
    </xf>
    <xf numFmtId="10" fontId="20" fillId="0" borderId="17" xfId="0" applyNumberFormat="1" applyFont="1" applyBorder="1" applyAlignment="1">
      <alignment/>
    </xf>
    <xf numFmtId="3" fontId="20" fillId="33" borderId="43" xfId="0" applyNumberFormat="1" applyFont="1" applyFill="1" applyBorder="1" applyAlignment="1">
      <alignment/>
    </xf>
    <xf numFmtId="3" fontId="21" fillId="33" borderId="15" xfId="0" applyNumberFormat="1" applyFont="1" applyFill="1" applyBorder="1" applyAlignment="1">
      <alignment/>
    </xf>
    <xf numFmtId="10" fontId="20" fillId="0" borderId="16" xfId="0" applyNumberFormat="1" applyFont="1" applyBorder="1" applyAlignment="1">
      <alignment/>
    </xf>
    <xf numFmtId="3" fontId="21" fillId="33" borderId="26" xfId="0" applyNumberFormat="1" applyFont="1" applyFill="1" applyBorder="1" applyAlignment="1">
      <alignment/>
    </xf>
    <xf numFmtId="0" fontId="40" fillId="0" borderId="23" xfId="0" applyFont="1" applyBorder="1" applyAlignment="1">
      <alignment/>
    </xf>
    <xf numFmtId="3" fontId="20" fillId="0" borderId="23" xfId="0" applyNumberFormat="1" applyFont="1" applyBorder="1" applyAlignment="1">
      <alignment/>
    </xf>
    <xf numFmtId="3" fontId="20" fillId="33" borderId="33" xfId="0" applyNumberFormat="1" applyFont="1" applyFill="1" applyBorder="1" applyAlignment="1">
      <alignment/>
    </xf>
    <xf numFmtId="3" fontId="20" fillId="33" borderId="37" xfId="0" applyNumberFormat="1" applyFont="1" applyFill="1" applyBorder="1" applyAlignment="1">
      <alignment/>
    </xf>
    <xf numFmtId="3" fontId="20" fillId="33" borderId="22" xfId="0" applyNumberFormat="1" applyFont="1" applyFill="1" applyBorder="1" applyAlignment="1">
      <alignment/>
    </xf>
    <xf numFmtId="0" fontId="38" fillId="33" borderId="0" xfId="0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10" fontId="21" fillId="0" borderId="0" xfId="0" applyNumberFormat="1" applyFont="1" applyBorder="1" applyAlignment="1">
      <alignment/>
    </xf>
    <xf numFmtId="10" fontId="20" fillId="0" borderId="27" xfId="0" applyNumberFormat="1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33" borderId="29" xfId="0" applyNumberFormat="1" applyFont="1" applyFill="1" applyBorder="1" applyAlignment="1">
      <alignment/>
    </xf>
    <xf numFmtId="3" fontId="20" fillId="33" borderId="54" xfId="0" applyNumberFormat="1" applyFont="1" applyFill="1" applyBorder="1" applyAlignment="1">
      <alignment/>
    </xf>
    <xf numFmtId="10" fontId="40" fillId="0" borderId="11" xfId="0" applyNumberFormat="1" applyFont="1" applyBorder="1" applyAlignment="1">
      <alignment/>
    </xf>
    <xf numFmtId="0" fontId="40" fillId="0" borderId="57" xfId="0" applyFont="1" applyBorder="1" applyAlignment="1">
      <alignment/>
    </xf>
    <xf numFmtId="3" fontId="21" fillId="0" borderId="27" xfId="0" applyNumberFormat="1" applyFont="1" applyBorder="1" applyAlignment="1">
      <alignment/>
    </xf>
    <xf numFmtId="10" fontId="40" fillId="0" borderId="32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10" fontId="38" fillId="0" borderId="26" xfId="0" applyNumberFormat="1" applyFont="1" applyBorder="1" applyAlignment="1">
      <alignment/>
    </xf>
    <xf numFmtId="0" fontId="20" fillId="0" borderId="37" xfId="0" applyFont="1" applyBorder="1" applyAlignment="1">
      <alignment/>
    </xf>
    <xf numFmtId="10" fontId="21" fillId="0" borderId="26" xfId="0" applyNumberFormat="1" applyFont="1" applyBorder="1" applyAlignment="1">
      <alignment/>
    </xf>
    <xf numFmtId="10" fontId="35" fillId="0" borderId="26" xfId="0" applyNumberFormat="1" applyFont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0" borderId="12" xfId="0" applyNumberFormat="1" applyFont="1" applyBorder="1" applyAlignment="1">
      <alignment/>
    </xf>
    <xf numFmtId="3" fontId="20" fillId="33" borderId="43" xfId="0" applyNumberFormat="1" applyFont="1" applyFill="1" applyBorder="1" applyAlignment="1">
      <alignment/>
    </xf>
    <xf numFmtId="3" fontId="38" fillId="33" borderId="17" xfId="0" applyNumberFormat="1" applyFont="1" applyFill="1" applyBorder="1" applyAlignment="1">
      <alignment/>
    </xf>
    <xf numFmtId="0" fontId="40" fillId="0" borderId="22" xfId="0" applyFont="1" applyBorder="1" applyAlignment="1">
      <alignment shrinkToFit="1"/>
    </xf>
    <xf numFmtId="0" fontId="40" fillId="0" borderId="31" xfId="0" applyFont="1" applyBorder="1" applyAlignment="1">
      <alignment shrinkToFit="1"/>
    </xf>
    <xf numFmtId="0" fontId="40" fillId="0" borderId="38" xfId="0" applyFont="1" applyBorder="1" applyAlignment="1">
      <alignment shrinkToFit="1"/>
    </xf>
    <xf numFmtId="0" fontId="38" fillId="0" borderId="28" xfId="0" applyFont="1" applyBorder="1" applyAlignment="1">
      <alignment shrinkToFit="1"/>
    </xf>
    <xf numFmtId="0" fontId="38" fillId="0" borderId="21" xfId="0" applyFont="1" applyBorder="1" applyAlignment="1">
      <alignment shrinkToFit="1"/>
    </xf>
    <xf numFmtId="0" fontId="40" fillId="0" borderId="22" xfId="0" applyFont="1" applyBorder="1" applyAlignment="1">
      <alignment/>
    </xf>
    <xf numFmtId="0" fontId="38" fillId="33" borderId="28" xfId="0" applyFont="1" applyFill="1" applyBorder="1" applyAlignment="1">
      <alignment wrapText="1"/>
    </xf>
    <xf numFmtId="0" fontId="38" fillId="33" borderId="33" xfId="0" applyFont="1" applyFill="1" applyBorder="1" applyAlignment="1">
      <alignment/>
    </xf>
    <xf numFmtId="0" fontId="40" fillId="0" borderId="21" xfId="0" applyFont="1" applyBorder="1" applyAlignment="1">
      <alignment/>
    </xf>
    <xf numFmtId="0" fontId="38" fillId="33" borderId="28" xfId="0" applyFont="1" applyFill="1" applyBorder="1" applyAlignment="1">
      <alignment/>
    </xf>
    <xf numFmtId="0" fontId="39" fillId="0" borderId="38" xfId="0" applyFont="1" applyBorder="1" applyAlignment="1">
      <alignment shrinkToFit="1"/>
    </xf>
    <xf numFmtId="0" fontId="39" fillId="0" borderId="38" xfId="0" applyFont="1" applyBorder="1" applyAlignment="1">
      <alignment/>
    </xf>
    <xf numFmtId="0" fontId="38" fillId="0" borderId="22" xfId="0" applyFont="1" applyBorder="1" applyAlignment="1">
      <alignment shrinkToFit="1"/>
    </xf>
    <xf numFmtId="0" fontId="40" fillId="0" borderId="38" xfId="0" applyFont="1" applyBorder="1" applyAlignment="1">
      <alignment/>
    </xf>
    <xf numFmtId="0" fontId="38" fillId="0" borderId="28" xfId="0" applyFont="1" applyBorder="1" applyAlignment="1">
      <alignment/>
    </xf>
    <xf numFmtId="0" fontId="38" fillId="0" borderId="31" xfId="0" applyFont="1" applyBorder="1" applyAlignment="1">
      <alignment shrinkToFit="1"/>
    </xf>
    <xf numFmtId="3" fontId="20" fillId="33" borderId="17" xfId="0" applyNumberFormat="1" applyFont="1" applyFill="1" applyBorder="1" applyAlignment="1">
      <alignment/>
    </xf>
    <xf numFmtId="10" fontId="21" fillId="0" borderId="12" xfId="0" applyNumberFormat="1" applyFont="1" applyBorder="1" applyAlignment="1">
      <alignment/>
    </xf>
    <xf numFmtId="0" fontId="38" fillId="0" borderId="20" xfId="0" applyFont="1" applyBorder="1" applyAlignment="1">
      <alignment/>
    </xf>
    <xf numFmtId="0" fontId="40" fillId="0" borderId="31" xfId="0" applyFont="1" applyFill="1" applyBorder="1" applyAlignment="1">
      <alignment/>
    </xf>
    <xf numFmtId="0" fontId="38" fillId="0" borderId="22" xfId="0" applyFont="1" applyBorder="1" applyAlignment="1">
      <alignment/>
    </xf>
    <xf numFmtId="3" fontId="20" fillId="0" borderId="20" xfId="0" applyNumberFormat="1" applyFont="1" applyBorder="1" applyAlignment="1">
      <alignment/>
    </xf>
    <xf numFmtId="3" fontId="20" fillId="33" borderId="30" xfId="0" applyNumberFormat="1" applyFont="1" applyFill="1" applyBorder="1" applyAlignment="1">
      <alignment/>
    </xf>
    <xf numFmtId="0" fontId="40" fillId="0" borderId="34" xfId="0" applyFont="1" applyBorder="1" applyAlignment="1">
      <alignment/>
    </xf>
    <xf numFmtId="10" fontId="20" fillId="0" borderId="26" xfId="0" applyNumberFormat="1" applyFont="1" applyBorder="1" applyAlignment="1">
      <alignment/>
    </xf>
    <xf numFmtId="10" fontId="20" fillId="0" borderId="43" xfId="0" applyNumberFormat="1" applyFont="1" applyBorder="1" applyAlignment="1">
      <alignment/>
    </xf>
    <xf numFmtId="0" fontId="20" fillId="0" borderId="32" xfId="0" applyFont="1" applyBorder="1" applyAlignment="1">
      <alignment/>
    </xf>
    <xf numFmtId="10" fontId="20" fillId="0" borderId="54" xfId="0" applyNumberFormat="1" applyFont="1" applyBorder="1" applyAlignment="1">
      <alignment/>
    </xf>
    <xf numFmtId="3" fontId="20" fillId="0" borderId="35" xfId="0" applyNumberFormat="1" applyFont="1" applyBorder="1" applyAlignment="1">
      <alignment/>
    </xf>
    <xf numFmtId="3" fontId="20" fillId="0" borderId="34" xfId="0" applyNumberFormat="1" applyFont="1" applyBorder="1" applyAlignment="1">
      <alignment/>
    </xf>
    <xf numFmtId="3" fontId="20" fillId="33" borderId="27" xfId="0" applyNumberFormat="1" applyFont="1" applyFill="1" applyBorder="1" applyAlignment="1">
      <alignment/>
    </xf>
    <xf numFmtId="10" fontId="40" fillId="0" borderId="35" xfId="0" applyNumberFormat="1" applyFont="1" applyBorder="1" applyAlignment="1">
      <alignment/>
    </xf>
    <xf numFmtId="10" fontId="40" fillId="0" borderId="15" xfId="0" applyNumberFormat="1" applyFont="1" applyBorder="1" applyAlignment="1">
      <alignment/>
    </xf>
    <xf numFmtId="0" fontId="23" fillId="0" borderId="0" xfId="0" applyFont="1" applyAlignment="1">
      <alignment/>
    </xf>
    <xf numFmtId="0" fontId="21" fillId="0" borderId="3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0" fillId="0" borderId="31" xfId="0" applyFont="1" applyBorder="1" applyAlignment="1">
      <alignment/>
    </xf>
    <xf numFmtId="3" fontId="20" fillId="0" borderId="58" xfId="0" applyNumberFormat="1" applyFont="1" applyBorder="1" applyAlignment="1">
      <alignment/>
    </xf>
    <xf numFmtId="3" fontId="20" fillId="0" borderId="59" xfId="0" applyNumberFormat="1" applyFont="1" applyBorder="1" applyAlignment="1">
      <alignment/>
    </xf>
    <xf numFmtId="0" fontId="20" fillId="0" borderId="57" xfId="0" applyFont="1" applyBorder="1" applyAlignment="1">
      <alignment/>
    </xf>
    <xf numFmtId="3" fontId="20" fillId="0" borderId="45" xfId="0" applyNumberFormat="1" applyFont="1" applyBorder="1" applyAlignment="1">
      <alignment/>
    </xf>
    <xf numFmtId="0" fontId="36" fillId="0" borderId="22" xfId="0" applyFont="1" applyBorder="1" applyAlignment="1">
      <alignment/>
    </xf>
    <xf numFmtId="3" fontId="20" fillId="0" borderId="60" xfId="0" applyNumberFormat="1" applyFont="1" applyBorder="1" applyAlignment="1">
      <alignment/>
    </xf>
    <xf numFmtId="0" fontId="21" fillId="0" borderId="17" xfId="0" applyFont="1" applyBorder="1" applyAlignment="1">
      <alignment/>
    </xf>
    <xf numFmtId="3" fontId="21" fillId="0" borderId="39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2" xfId="0" applyFont="1" applyBorder="1" applyAlignment="1">
      <alignment vertical="center"/>
    </xf>
    <xf numFmtId="0" fontId="42" fillId="0" borderId="55" xfId="0" applyFont="1" applyBorder="1" applyAlignment="1">
      <alignment/>
    </xf>
    <xf numFmtId="0" fontId="20" fillId="0" borderId="61" xfId="0" applyFont="1" applyBorder="1" applyAlignment="1">
      <alignment/>
    </xf>
    <xf numFmtId="0" fontId="20" fillId="0" borderId="58" xfId="0" applyFont="1" applyBorder="1" applyAlignment="1">
      <alignment/>
    </xf>
    <xf numFmtId="0" fontId="21" fillId="0" borderId="39" xfId="0" applyFont="1" applyBorder="1" applyAlignment="1">
      <alignment/>
    </xf>
    <xf numFmtId="10" fontId="21" fillId="0" borderId="40" xfId="0" applyNumberFormat="1" applyFont="1" applyBorder="1" applyAlignment="1">
      <alignment/>
    </xf>
    <xf numFmtId="0" fontId="20" fillId="0" borderId="51" xfId="0" applyFont="1" applyBorder="1" applyAlignment="1">
      <alignment/>
    </xf>
    <xf numFmtId="0" fontId="20" fillId="0" borderId="46" xfId="0" applyFont="1" applyBorder="1" applyAlignment="1">
      <alignment/>
    </xf>
    <xf numFmtId="0" fontId="20" fillId="0" borderId="49" xfId="0" applyFont="1" applyBorder="1" applyAlignment="1">
      <alignment/>
    </xf>
    <xf numFmtId="10" fontId="20" fillId="0" borderId="62" xfId="0" applyNumberFormat="1" applyFont="1" applyBorder="1" applyAlignment="1">
      <alignment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3" fillId="0" borderId="33" xfId="0" applyFont="1" applyBorder="1" applyAlignment="1">
      <alignment/>
    </xf>
    <xf numFmtId="0" fontId="20" fillId="0" borderId="42" xfId="0" applyFont="1" applyBorder="1" applyAlignment="1">
      <alignment/>
    </xf>
    <xf numFmtId="0" fontId="21" fillId="0" borderId="12" xfId="0" applyFont="1" applyBorder="1" applyAlignment="1">
      <alignment horizontal="center" wrapText="1"/>
    </xf>
    <xf numFmtId="0" fontId="20" fillId="0" borderId="34" xfId="0" applyFont="1" applyBorder="1" applyAlignment="1">
      <alignment/>
    </xf>
    <xf numFmtId="0" fontId="21" fillId="0" borderId="18" xfId="0" applyFont="1" applyBorder="1" applyAlignment="1">
      <alignment/>
    </xf>
    <xf numFmtId="0" fontId="40" fillId="33" borderId="30" xfId="0" applyFont="1" applyFill="1" applyBorder="1" applyAlignment="1">
      <alignment/>
    </xf>
    <xf numFmtId="0" fontId="40" fillId="0" borderId="30" xfId="0" applyFont="1" applyFill="1" applyBorder="1" applyAlignment="1">
      <alignment/>
    </xf>
    <xf numFmtId="0" fontId="40" fillId="0" borderId="38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12" xfId="0" applyFont="1" applyBorder="1" applyAlignment="1">
      <alignment/>
    </xf>
    <xf numFmtId="0" fontId="20" fillId="0" borderId="0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3" fontId="21" fillId="0" borderId="0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 wrapText="1"/>
    </xf>
    <xf numFmtId="0" fontId="40" fillId="33" borderId="22" xfId="0" applyFont="1" applyFill="1" applyBorder="1" applyAlignment="1">
      <alignment/>
    </xf>
    <xf numFmtId="3" fontId="20" fillId="0" borderId="13" xfId="0" applyNumberFormat="1" applyFont="1" applyBorder="1" applyAlignment="1">
      <alignment horizontal="right"/>
    </xf>
    <xf numFmtId="0" fontId="21" fillId="0" borderId="15" xfId="0" applyFont="1" applyBorder="1" applyAlignment="1">
      <alignment/>
    </xf>
    <xf numFmtId="0" fontId="21" fillId="0" borderId="28" xfId="0" applyFont="1" applyBorder="1" applyAlignment="1">
      <alignment horizontal="center" vertical="center" wrapText="1"/>
    </xf>
    <xf numFmtId="0" fontId="20" fillId="0" borderId="12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44" xfId="0" applyFont="1" applyBorder="1" applyAlignment="1">
      <alignment/>
    </xf>
    <xf numFmtId="3" fontId="21" fillId="0" borderId="28" xfId="0" applyNumberFormat="1" applyFont="1" applyBorder="1" applyAlignment="1">
      <alignment/>
    </xf>
    <xf numFmtId="0" fontId="20" fillId="0" borderId="15" xfId="0" applyFont="1" applyBorder="1" applyAlignment="1">
      <alignment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8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21" fillId="0" borderId="19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33" xfId="0" applyFont="1" applyBorder="1" applyAlignment="1">
      <alignment/>
    </xf>
    <xf numFmtId="10" fontId="21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21" fillId="0" borderId="23" xfId="0" applyFont="1" applyBorder="1" applyAlignment="1">
      <alignment horizont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0" fillId="0" borderId="29" xfId="0" applyFont="1" applyBorder="1" applyAlignment="1">
      <alignment/>
    </xf>
    <xf numFmtId="0" fontId="20" fillId="33" borderId="38" xfId="0" applyFont="1" applyFill="1" applyBorder="1" applyAlignment="1">
      <alignment/>
    </xf>
    <xf numFmtId="0" fontId="37" fillId="0" borderId="33" xfId="0" applyFont="1" applyBorder="1" applyAlignment="1">
      <alignment/>
    </xf>
    <xf numFmtId="0" fontId="21" fillId="0" borderId="25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right"/>
    </xf>
    <xf numFmtId="3" fontId="20" fillId="0" borderId="14" xfId="0" applyNumberFormat="1" applyFont="1" applyBorder="1" applyAlignment="1">
      <alignment horizontal="right"/>
    </xf>
    <xf numFmtId="3" fontId="20" fillId="0" borderId="37" xfId="0" applyNumberFormat="1" applyFont="1" applyBorder="1" applyAlignment="1">
      <alignment horizontal="right"/>
    </xf>
    <xf numFmtId="3" fontId="20" fillId="0" borderId="44" xfId="0" applyNumberFormat="1" applyFont="1" applyBorder="1" applyAlignment="1">
      <alignment horizontal="right"/>
    </xf>
    <xf numFmtId="3" fontId="21" fillId="0" borderId="17" xfId="0" applyNumberFormat="1" applyFont="1" applyBorder="1" applyAlignment="1">
      <alignment horizontal="right"/>
    </xf>
    <xf numFmtId="3" fontId="21" fillId="0" borderId="47" xfId="0" applyNumberFormat="1" applyFont="1" applyBorder="1" applyAlignment="1">
      <alignment horizontal="right"/>
    </xf>
    <xf numFmtId="3" fontId="21" fillId="0" borderId="19" xfId="0" applyNumberFormat="1" applyFont="1" applyBorder="1" applyAlignment="1">
      <alignment horizontal="right"/>
    </xf>
    <xf numFmtId="10" fontId="21" fillId="0" borderId="17" xfId="0" applyNumberFormat="1" applyFont="1" applyBorder="1" applyAlignment="1">
      <alignment/>
    </xf>
    <xf numFmtId="3" fontId="20" fillId="0" borderId="18" xfId="0" applyNumberFormat="1" applyFont="1" applyBorder="1" applyAlignment="1">
      <alignment/>
    </xf>
    <xf numFmtId="3" fontId="20" fillId="0" borderId="24" xfId="0" applyNumberFormat="1" applyFont="1" applyBorder="1" applyAlignment="1">
      <alignment/>
    </xf>
    <xf numFmtId="3" fontId="20" fillId="0" borderId="37" xfId="0" applyNumberFormat="1" applyFont="1" applyBorder="1" applyAlignment="1">
      <alignment/>
    </xf>
    <xf numFmtId="0" fontId="20" fillId="0" borderId="47" xfId="0" applyFont="1" applyBorder="1" applyAlignment="1">
      <alignment horizontal="right"/>
    </xf>
    <xf numFmtId="0" fontId="21" fillId="0" borderId="30" xfId="0" applyFont="1" applyBorder="1" applyAlignment="1">
      <alignment horizontal="center" wrapText="1"/>
    </xf>
    <xf numFmtId="0" fontId="21" fillId="0" borderId="33" xfId="0" applyFont="1" applyBorder="1" applyAlignment="1">
      <alignment horizontal="center" wrapText="1"/>
    </xf>
    <xf numFmtId="0" fontId="42" fillId="0" borderId="23" xfId="0" applyFont="1" applyBorder="1" applyAlignment="1">
      <alignment vertical="center"/>
    </xf>
    <xf numFmtId="0" fontId="21" fillId="0" borderId="28" xfId="0" applyFont="1" applyBorder="1" applyAlignment="1">
      <alignment horizontal="center" wrapText="1"/>
    </xf>
    <xf numFmtId="0" fontId="21" fillId="0" borderId="26" xfId="0" applyFont="1" applyBorder="1" applyAlignment="1">
      <alignment horizontal="center" wrapText="1"/>
    </xf>
    <xf numFmtId="16" fontId="35" fillId="0" borderId="28" xfId="0" applyNumberFormat="1" applyFont="1" applyBorder="1" applyAlignment="1">
      <alignment wrapText="1"/>
    </xf>
    <xf numFmtId="16" fontId="40" fillId="0" borderId="21" xfId="0" applyNumberFormat="1" applyFont="1" applyBorder="1" applyAlignment="1">
      <alignment wrapText="1"/>
    </xf>
    <xf numFmtId="0" fontId="35" fillId="0" borderId="17" xfId="0" applyFont="1" applyBorder="1" applyAlignment="1">
      <alignment wrapText="1"/>
    </xf>
    <xf numFmtId="0" fontId="40" fillId="0" borderId="18" xfId="0" applyFont="1" applyBorder="1" applyAlignment="1">
      <alignment wrapText="1"/>
    </xf>
    <xf numFmtId="0" fontId="20" fillId="0" borderId="28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25" xfId="0" applyFont="1" applyBorder="1" applyAlignment="1">
      <alignment/>
    </xf>
    <xf numFmtId="0" fontId="43" fillId="0" borderId="30" xfId="0" applyFont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0" fontId="35" fillId="0" borderId="33" xfId="0" applyFont="1" applyBorder="1" applyAlignment="1">
      <alignment wrapText="1"/>
    </xf>
    <xf numFmtId="0" fontId="36" fillId="0" borderId="13" xfId="0" applyFont="1" applyBorder="1" applyAlignment="1">
      <alignment horizontal="left" wrapText="1"/>
    </xf>
    <xf numFmtId="0" fontId="40" fillId="0" borderId="13" xfId="0" applyFont="1" applyBorder="1" applyAlignment="1">
      <alignment horizontal="left" wrapText="1"/>
    </xf>
    <xf numFmtId="0" fontId="36" fillId="0" borderId="11" xfId="0" applyFont="1" applyBorder="1" applyAlignment="1">
      <alignment horizontal="left" wrapText="1"/>
    </xf>
    <xf numFmtId="0" fontId="20" fillId="0" borderId="43" xfId="0" applyFont="1" applyBorder="1" applyAlignment="1">
      <alignment/>
    </xf>
    <xf numFmtId="0" fontId="21" fillId="0" borderId="17" xfId="0" applyFont="1" applyBorder="1" applyAlignment="1">
      <alignment wrapText="1"/>
    </xf>
    <xf numFmtId="0" fontId="36" fillId="0" borderId="0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7" xfId="0" applyFont="1" applyBorder="1" applyAlignment="1">
      <alignment horizontal="left" vertical="center"/>
    </xf>
    <xf numFmtId="0" fontId="20" fillId="0" borderId="13" xfId="0" applyFont="1" applyBorder="1" applyAlignment="1">
      <alignment wrapText="1"/>
    </xf>
    <xf numFmtId="0" fontId="20" fillId="0" borderId="16" xfId="0" applyFont="1" applyBorder="1" applyAlignment="1">
      <alignment/>
    </xf>
    <xf numFmtId="0" fontId="21" fillId="0" borderId="12" xfId="0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0" fillId="0" borderId="55" xfId="0" applyFont="1" applyBorder="1" applyAlignment="1">
      <alignment/>
    </xf>
    <xf numFmtId="0" fontId="21" fillId="0" borderId="43" xfId="0" applyFont="1" applyBorder="1" applyAlignment="1">
      <alignment horizontal="center" wrapText="1"/>
    </xf>
    <xf numFmtId="0" fontId="20" fillId="0" borderId="47" xfId="0" applyFont="1" applyBorder="1" applyAlignment="1">
      <alignment/>
    </xf>
    <xf numFmtId="0" fontId="20" fillId="0" borderId="19" xfId="0" applyFont="1" applyBorder="1" applyAlignment="1">
      <alignment/>
    </xf>
    <xf numFmtId="0" fontId="21" fillId="0" borderId="22" xfId="0" applyFont="1" applyBorder="1" applyAlignment="1">
      <alignment/>
    </xf>
    <xf numFmtId="0" fontId="20" fillId="0" borderId="13" xfId="0" applyFont="1" applyBorder="1" applyAlignment="1">
      <alignment/>
    </xf>
    <xf numFmtId="0" fontId="21" fillId="0" borderId="18" xfId="0" applyFont="1" applyBorder="1" applyAlignment="1">
      <alignment wrapText="1"/>
    </xf>
    <xf numFmtId="0" fontId="41" fillId="0" borderId="28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0" fillId="33" borderId="33" xfId="0" applyFont="1" applyFill="1" applyBorder="1" applyAlignment="1">
      <alignment wrapText="1"/>
    </xf>
    <xf numFmtId="3" fontId="40" fillId="33" borderId="21" xfId="0" applyNumberFormat="1" applyFont="1" applyFill="1" applyBorder="1" applyAlignment="1">
      <alignment/>
    </xf>
    <xf numFmtId="3" fontId="40" fillId="33" borderId="10" xfId="0" applyNumberFormat="1" applyFont="1" applyFill="1" applyBorder="1" applyAlignment="1">
      <alignment/>
    </xf>
    <xf numFmtId="3" fontId="40" fillId="33" borderId="14" xfId="0" applyNumberFormat="1" applyFont="1" applyFill="1" applyBorder="1" applyAlignment="1">
      <alignment/>
    </xf>
    <xf numFmtId="10" fontId="40" fillId="33" borderId="10" xfId="0" applyNumberFormat="1" applyFont="1" applyFill="1" applyBorder="1" applyAlignment="1">
      <alignment/>
    </xf>
    <xf numFmtId="3" fontId="40" fillId="33" borderId="18" xfId="0" applyNumberFormat="1" applyFont="1" applyFill="1" applyBorder="1" applyAlignment="1">
      <alignment/>
    </xf>
    <xf numFmtId="0" fontId="40" fillId="0" borderId="22" xfId="0" applyFont="1" applyBorder="1" applyAlignment="1">
      <alignment wrapText="1"/>
    </xf>
    <xf numFmtId="3" fontId="40" fillId="0" borderId="13" xfId="0" applyNumberFormat="1" applyFont="1" applyBorder="1" applyAlignment="1">
      <alignment/>
    </xf>
    <xf numFmtId="0" fontId="40" fillId="0" borderId="22" xfId="0" applyFont="1" applyFill="1" applyBorder="1" applyAlignment="1">
      <alignment wrapText="1"/>
    </xf>
    <xf numFmtId="0" fontId="40" fillId="0" borderId="31" xfId="0" applyFont="1" applyBorder="1" applyAlignment="1">
      <alignment wrapText="1"/>
    </xf>
    <xf numFmtId="3" fontId="40" fillId="33" borderId="30" xfId="0" applyNumberFormat="1" applyFont="1" applyFill="1" applyBorder="1" applyAlignment="1">
      <alignment/>
    </xf>
    <xf numFmtId="3" fontId="40" fillId="33" borderId="15" xfId="0" applyNumberFormat="1" applyFont="1" applyFill="1" applyBorder="1" applyAlignment="1">
      <alignment/>
    </xf>
    <xf numFmtId="3" fontId="40" fillId="33" borderId="0" xfId="0" applyNumberFormat="1" applyFont="1" applyFill="1" applyBorder="1" applyAlignment="1">
      <alignment/>
    </xf>
    <xf numFmtId="10" fontId="40" fillId="33" borderId="15" xfId="0" applyNumberFormat="1" applyFont="1" applyFill="1" applyBorder="1" applyAlignment="1">
      <alignment/>
    </xf>
    <xf numFmtId="3" fontId="40" fillId="0" borderId="31" xfId="0" applyNumberFormat="1" applyFont="1" applyBorder="1" applyAlignment="1">
      <alignment/>
    </xf>
    <xf numFmtId="3" fontId="40" fillId="0" borderId="11" xfId="0" applyNumberFormat="1" applyFont="1" applyBorder="1" applyAlignment="1">
      <alignment/>
    </xf>
    <xf numFmtId="0" fontId="38" fillId="0" borderId="28" xfId="0" applyFont="1" applyBorder="1" applyAlignment="1">
      <alignment wrapText="1"/>
    </xf>
    <xf numFmtId="3" fontId="40" fillId="33" borderId="17" xfId="0" applyNumberFormat="1" applyFont="1" applyFill="1" applyBorder="1" applyAlignment="1">
      <alignment/>
    </xf>
    <xf numFmtId="10" fontId="38" fillId="33" borderId="17" xfId="0" applyNumberFormat="1" applyFont="1" applyFill="1" applyBorder="1" applyAlignment="1">
      <alignment/>
    </xf>
    <xf numFmtId="3" fontId="38" fillId="0" borderId="25" xfId="0" applyNumberFormat="1" applyFont="1" applyBorder="1" applyAlignment="1">
      <alignment/>
    </xf>
    <xf numFmtId="0" fontId="46" fillId="0" borderId="21" xfId="0" applyFont="1" applyBorder="1" applyAlignment="1">
      <alignment wrapText="1"/>
    </xf>
    <xf numFmtId="3" fontId="40" fillId="0" borderId="17" xfId="0" applyNumberFormat="1" applyFont="1" applyBorder="1" applyAlignment="1">
      <alignment/>
    </xf>
    <xf numFmtId="10" fontId="40" fillId="33" borderId="17" xfId="0" applyNumberFormat="1" applyFont="1" applyFill="1" applyBorder="1" applyAlignment="1">
      <alignment/>
    </xf>
    <xf numFmtId="3" fontId="40" fillId="0" borderId="28" xfId="0" applyNumberFormat="1" applyFont="1" applyBorder="1" applyAlignment="1">
      <alignment/>
    </xf>
    <xf numFmtId="0" fontId="40" fillId="0" borderId="20" xfId="0" applyFont="1" applyFill="1" applyBorder="1" applyAlignment="1">
      <alignment wrapText="1"/>
    </xf>
    <xf numFmtId="3" fontId="40" fillId="0" borderId="10" xfId="0" applyNumberFormat="1" applyFont="1" applyFill="1" applyBorder="1" applyAlignment="1">
      <alignment/>
    </xf>
    <xf numFmtId="3" fontId="40" fillId="0" borderId="21" xfId="0" applyNumberFormat="1" applyFont="1" applyFill="1" applyBorder="1" applyAlignment="1">
      <alignment/>
    </xf>
    <xf numFmtId="3" fontId="40" fillId="0" borderId="22" xfId="0" applyNumberFormat="1" applyFont="1" applyBorder="1" applyAlignment="1">
      <alignment/>
    </xf>
    <xf numFmtId="3" fontId="40" fillId="0" borderId="13" xfId="0" applyNumberFormat="1" applyFont="1" applyBorder="1" applyAlignment="1">
      <alignment/>
    </xf>
    <xf numFmtId="3" fontId="40" fillId="0" borderId="32" xfId="0" applyNumberFormat="1" applyFont="1" applyBorder="1" applyAlignment="1">
      <alignment horizontal="right"/>
    </xf>
    <xf numFmtId="3" fontId="40" fillId="0" borderId="13" xfId="0" applyNumberFormat="1" applyFont="1" applyFill="1" applyBorder="1" applyAlignment="1">
      <alignment/>
    </xf>
    <xf numFmtId="10" fontId="40" fillId="33" borderId="13" xfId="0" applyNumberFormat="1" applyFont="1" applyFill="1" applyBorder="1" applyAlignment="1">
      <alignment/>
    </xf>
    <xf numFmtId="0" fontId="40" fillId="0" borderId="23" xfId="0" applyFont="1" applyBorder="1" applyAlignment="1">
      <alignment wrapText="1"/>
    </xf>
    <xf numFmtId="3" fontId="40" fillId="0" borderId="30" xfId="0" applyNumberFormat="1" applyFont="1" applyBorder="1" applyAlignment="1">
      <alignment/>
    </xf>
    <xf numFmtId="3" fontId="40" fillId="0" borderId="15" xfId="0" applyNumberFormat="1" applyFont="1" applyBorder="1" applyAlignment="1">
      <alignment/>
    </xf>
    <xf numFmtId="3" fontId="40" fillId="0" borderId="48" xfId="0" applyNumberFormat="1" applyFont="1" applyBorder="1" applyAlignment="1">
      <alignment horizontal="right"/>
    </xf>
    <xf numFmtId="0" fontId="46" fillId="0" borderId="28" xfId="0" applyFont="1" applyBorder="1" applyAlignment="1">
      <alignment wrapText="1"/>
    </xf>
    <xf numFmtId="3" fontId="20" fillId="0" borderId="25" xfId="0" applyNumberFormat="1" applyFont="1" applyBorder="1" applyAlignment="1">
      <alignment horizontal="right"/>
    </xf>
    <xf numFmtId="0" fontId="40" fillId="0" borderId="21" xfId="0" applyFont="1" applyBorder="1" applyAlignment="1">
      <alignment wrapText="1"/>
    </xf>
    <xf numFmtId="3" fontId="40" fillId="0" borderId="10" xfId="0" applyNumberFormat="1" applyFont="1" applyBorder="1" applyAlignment="1">
      <alignment/>
    </xf>
    <xf numFmtId="3" fontId="38" fillId="0" borderId="25" xfId="0" applyNumberFormat="1" applyFont="1" applyBorder="1" applyAlignment="1">
      <alignment horizontal="right"/>
    </xf>
    <xf numFmtId="3" fontId="46" fillId="0" borderId="28" xfId="0" applyNumberFormat="1" applyFont="1" applyBorder="1" applyAlignment="1">
      <alignment/>
    </xf>
    <xf numFmtId="3" fontId="46" fillId="0" borderId="17" xfId="0" applyNumberFormat="1" applyFont="1" applyBorder="1" applyAlignment="1">
      <alignment/>
    </xf>
    <xf numFmtId="3" fontId="38" fillId="33" borderId="12" xfId="0" applyNumberFormat="1" applyFont="1" applyFill="1" applyBorder="1" applyAlignment="1">
      <alignment/>
    </xf>
    <xf numFmtId="3" fontId="40" fillId="33" borderId="26" xfId="0" applyNumberFormat="1" applyFont="1" applyFill="1" applyBorder="1" applyAlignment="1">
      <alignment/>
    </xf>
    <xf numFmtId="3" fontId="38" fillId="33" borderId="19" xfId="0" applyNumberFormat="1" applyFont="1" applyFill="1" applyBorder="1" applyAlignment="1">
      <alignment/>
    </xf>
    <xf numFmtId="3" fontId="40" fillId="0" borderId="14" xfId="0" applyNumberFormat="1" applyFont="1" applyBorder="1" applyAlignment="1">
      <alignment horizontal="right"/>
    </xf>
    <xf numFmtId="3" fontId="38" fillId="33" borderId="13" xfId="0" applyNumberFormat="1" applyFont="1" applyFill="1" applyBorder="1" applyAlignment="1">
      <alignment/>
    </xf>
    <xf numFmtId="0" fontId="40" fillId="0" borderId="38" xfId="0" applyFont="1" applyBorder="1" applyAlignment="1">
      <alignment wrapText="1"/>
    </xf>
    <xf numFmtId="0" fontId="38" fillId="0" borderId="23" xfId="0" applyFont="1" applyBorder="1" applyAlignment="1">
      <alignment wrapText="1"/>
    </xf>
    <xf numFmtId="0" fontId="46" fillId="0" borderId="30" xfId="0" applyFont="1" applyBorder="1" applyAlignment="1">
      <alignment wrapText="1"/>
    </xf>
    <xf numFmtId="3" fontId="46" fillId="0" borderId="30" xfId="0" applyNumberFormat="1" applyFont="1" applyBorder="1" applyAlignment="1">
      <alignment/>
    </xf>
    <xf numFmtId="3" fontId="46" fillId="0" borderId="15" xfId="0" applyNumberFormat="1" applyFont="1" applyBorder="1" applyAlignment="1">
      <alignment/>
    </xf>
    <xf numFmtId="3" fontId="20" fillId="0" borderId="0" xfId="0" applyNumberFormat="1" applyFont="1" applyBorder="1" applyAlignment="1">
      <alignment horizontal="right"/>
    </xf>
    <xf numFmtId="3" fontId="38" fillId="0" borderId="30" xfId="0" applyNumberFormat="1" applyFont="1" applyBorder="1" applyAlignment="1">
      <alignment/>
    </xf>
    <xf numFmtId="3" fontId="38" fillId="0" borderId="15" xfId="0" applyNumberFormat="1" applyFont="1" applyBorder="1" applyAlignment="1">
      <alignment/>
    </xf>
    <xf numFmtId="0" fontId="38" fillId="33" borderId="23" xfId="0" applyFont="1" applyFill="1" applyBorder="1" applyAlignment="1">
      <alignment wrapText="1"/>
    </xf>
    <xf numFmtId="3" fontId="38" fillId="33" borderId="25" xfId="0" applyNumberFormat="1" applyFont="1" applyFill="1" applyBorder="1" applyAlignment="1">
      <alignment horizontal="right"/>
    </xf>
    <xf numFmtId="0" fontId="40" fillId="0" borderId="33" xfId="0" applyFont="1" applyBorder="1" applyAlignment="1">
      <alignment wrapText="1"/>
    </xf>
    <xf numFmtId="3" fontId="46" fillId="0" borderId="31" xfId="0" applyNumberFormat="1" applyFont="1" applyBorder="1" applyAlignment="1">
      <alignment/>
    </xf>
    <xf numFmtId="3" fontId="46" fillId="0" borderId="11" xfId="0" applyNumberFormat="1" applyFont="1" applyBorder="1" applyAlignment="1">
      <alignment/>
    </xf>
    <xf numFmtId="3" fontId="21" fillId="0" borderId="25" xfId="0" applyNumberFormat="1" applyFont="1" applyBorder="1" applyAlignment="1">
      <alignment horizontal="right"/>
    </xf>
    <xf numFmtId="0" fontId="38" fillId="0" borderId="0" xfId="0" applyFont="1" applyBorder="1" applyAlignment="1">
      <alignment wrapText="1"/>
    </xf>
    <xf numFmtId="3" fontId="38" fillId="33" borderId="0" xfId="0" applyNumberFormat="1" applyFont="1" applyFill="1" applyBorder="1" applyAlignment="1">
      <alignment/>
    </xf>
    <xf numFmtId="3" fontId="38" fillId="0" borderId="0" xfId="0" applyNumberFormat="1" applyFont="1" applyBorder="1" applyAlignment="1">
      <alignment/>
    </xf>
    <xf numFmtId="0" fontId="41" fillId="0" borderId="26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63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3" fontId="40" fillId="0" borderId="29" xfId="0" applyNumberFormat="1" applyFont="1" applyBorder="1" applyAlignment="1">
      <alignment/>
    </xf>
    <xf numFmtId="3" fontId="40" fillId="0" borderId="32" xfId="0" applyNumberFormat="1" applyFont="1" applyBorder="1" applyAlignment="1">
      <alignment/>
    </xf>
    <xf numFmtId="3" fontId="40" fillId="0" borderId="15" xfId="0" applyNumberFormat="1" applyFont="1" applyBorder="1" applyAlignment="1">
      <alignment/>
    </xf>
    <xf numFmtId="3" fontId="40" fillId="0" borderId="35" xfId="0" applyNumberFormat="1" applyFont="1" applyBorder="1" applyAlignment="1">
      <alignment/>
    </xf>
    <xf numFmtId="3" fontId="38" fillId="0" borderId="26" xfId="0" applyNumberFormat="1" applyFont="1" applyBorder="1" applyAlignment="1">
      <alignment/>
    </xf>
    <xf numFmtId="0" fontId="46" fillId="0" borderId="12" xfId="0" applyFont="1" applyBorder="1" applyAlignment="1">
      <alignment wrapText="1"/>
    </xf>
    <xf numFmtId="3" fontId="40" fillId="0" borderId="12" xfId="0" applyNumberFormat="1" applyFont="1" applyBorder="1" applyAlignment="1">
      <alignment/>
    </xf>
    <xf numFmtId="10" fontId="40" fillId="33" borderId="12" xfId="0" applyNumberFormat="1" applyFont="1" applyFill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Fill="1" applyBorder="1" applyAlignment="1">
      <alignment wrapText="1"/>
    </xf>
    <xf numFmtId="0" fontId="40" fillId="0" borderId="13" xfId="0" applyFont="1" applyBorder="1" applyAlignment="1">
      <alignment wrapText="1"/>
    </xf>
    <xf numFmtId="0" fontId="40" fillId="0" borderId="19" xfId="0" applyFont="1" applyBorder="1" applyAlignment="1">
      <alignment wrapText="1"/>
    </xf>
    <xf numFmtId="3" fontId="40" fillId="0" borderId="19" xfId="0" applyNumberFormat="1" applyFont="1" applyBorder="1" applyAlignment="1">
      <alignment/>
    </xf>
    <xf numFmtId="3" fontId="40" fillId="0" borderId="27" xfId="0" applyNumberFormat="1" applyFont="1" applyBorder="1" applyAlignment="1">
      <alignment/>
    </xf>
    <xf numFmtId="0" fontId="38" fillId="0" borderId="33" xfId="0" applyFont="1" applyBorder="1" applyAlignment="1">
      <alignment wrapText="1"/>
    </xf>
    <xf numFmtId="3" fontId="38" fillId="0" borderId="12" xfId="0" applyNumberFormat="1" applyFont="1" applyBorder="1" applyAlignment="1">
      <alignment/>
    </xf>
    <xf numFmtId="3" fontId="38" fillId="0" borderId="10" xfId="0" applyNumberFormat="1" applyFont="1" applyBorder="1" applyAlignment="1">
      <alignment/>
    </xf>
    <xf numFmtId="3" fontId="38" fillId="0" borderId="27" xfId="0" applyNumberFormat="1" applyFont="1" applyBorder="1" applyAlignment="1">
      <alignment/>
    </xf>
    <xf numFmtId="3" fontId="40" fillId="0" borderId="16" xfId="0" applyNumberFormat="1" applyFont="1" applyBorder="1" applyAlignment="1">
      <alignment/>
    </xf>
    <xf numFmtId="3" fontId="38" fillId="0" borderId="13" xfId="0" applyNumberFormat="1" applyFont="1" applyBorder="1" applyAlignment="1">
      <alignment/>
    </xf>
    <xf numFmtId="0" fontId="38" fillId="0" borderId="0" xfId="0" applyFont="1" applyAlignment="1">
      <alignment horizontal="center"/>
    </xf>
    <xf numFmtId="0" fontId="40" fillId="33" borderId="12" xfId="0" applyFont="1" applyFill="1" applyBorder="1" applyAlignment="1">
      <alignment wrapText="1"/>
    </xf>
    <xf numFmtId="3" fontId="40" fillId="0" borderId="18" xfId="0" applyNumberFormat="1" applyFont="1" applyBorder="1" applyAlignment="1">
      <alignment/>
    </xf>
    <xf numFmtId="3" fontId="40" fillId="0" borderId="20" xfId="0" applyNumberFormat="1" applyFont="1" applyBorder="1" applyAlignment="1">
      <alignment/>
    </xf>
    <xf numFmtId="0" fontId="40" fillId="0" borderId="11" xfId="0" applyFont="1" applyBorder="1" applyAlignment="1">
      <alignment wrapText="1"/>
    </xf>
    <xf numFmtId="3" fontId="40" fillId="0" borderId="38" xfId="0" applyNumberFormat="1" applyFont="1" applyBorder="1" applyAlignment="1">
      <alignment/>
    </xf>
    <xf numFmtId="0" fontId="38" fillId="0" borderId="17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3" fontId="46" fillId="0" borderId="16" xfId="0" applyNumberFormat="1" applyFont="1" applyBorder="1" applyAlignment="1">
      <alignment/>
    </xf>
    <xf numFmtId="0" fontId="40" fillId="0" borderId="18" xfId="0" applyFont="1" applyFill="1" applyBorder="1" applyAlignment="1">
      <alignment wrapText="1"/>
    </xf>
    <xf numFmtId="3" fontId="46" fillId="0" borderId="10" xfId="0" applyNumberFormat="1" applyFont="1" applyBorder="1" applyAlignment="1">
      <alignment/>
    </xf>
    <xf numFmtId="3" fontId="46" fillId="0" borderId="13" xfId="0" applyNumberFormat="1" applyFont="1" applyBorder="1" applyAlignment="1">
      <alignment/>
    </xf>
    <xf numFmtId="3" fontId="40" fillId="0" borderId="23" xfId="0" applyNumberFormat="1" applyFont="1" applyBorder="1" applyAlignment="1">
      <alignment/>
    </xf>
    <xf numFmtId="3" fontId="40" fillId="0" borderId="15" xfId="0" applyNumberFormat="1" applyFont="1" applyBorder="1" applyAlignment="1">
      <alignment horizontal="right"/>
    </xf>
    <xf numFmtId="0" fontId="46" fillId="0" borderId="18" xfId="0" applyFont="1" applyBorder="1" applyAlignment="1">
      <alignment wrapText="1"/>
    </xf>
    <xf numFmtId="3" fontId="46" fillId="0" borderId="34" xfId="0" applyNumberFormat="1" applyFont="1" applyBorder="1" applyAlignment="1">
      <alignment/>
    </xf>
    <xf numFmtId="3" fontId="38" fillId="0" borderId="32" xfId="0" applyNumberFormat="1" applyFont="1" applyBorder="1" applyAlignment="1">
      <alignment/>
    </xf>
    <xf numFmtId="3" fontId="40" fillId="0" borderId="30" xfId="0" applyNumberFormat="1" applyFont="1" applyBorder="1" applyAlignment="1">
      <alignment/>
    </xf>
    <xf numFmtId="0" fontId="40" fillId="0" borderId="16" xfId="0" applyFont="1" applyBorder="1" applyAlignment="1">
      <alignment wrapText="1"/>
    </xf>
    <xf numFmtId="3" fontId="46" fillId="0" borderId="54" xfId="0" applyNumberFormat="1" applyFont="1" applyBorder="1" applyAlignment="1">
      <alignment/>
    </xf>
    <xf numFmtId="0" fontId="38" fillId="0" borderId="19" xfId="0" applyFont="1" applyBorder="1" applyAlignment="1">
      <alignment wrapText="1"/>
    </xf>
    <xf numFmtId="3" fontId="38" fillId="0" borderId="19" xfId="0" applyNumberFormat="1" applyFont="1" applyBorder="1" applyAlignment="1">
      <alignment/>
    </xf>
    <xf numFmtId="3" fontId="38" fillId="0" borderId="23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0" fontId="46" fillId="0" borderId="15" xfId="0" applyFont="1" applyBorder="1" applyAlignment="1">
      <alignment wrapText="1"/>
    </xf>
    <xf numFmtId="3" fontId="40" fillId="0" borderId="14" xfId="0" applyNumberFormat="1" applyFont="1" applyBorder="1" applyAlignment="1">
      <alignment/>
    </xf>
    <xf numFmtId="3" fontId="40" fillId="0" borderId="12" xfId="0" applyNumberFormat="1" applyFont="1" applyBorder="1" applyAlignment="1">
      <alignment/>
    </xf>
    <xf numFmtId="3" fontId="40" fillId="0" borderId="42" xfId="0" applyNumberFormat="1" applyFont="1" applyBorder="1" applyAlignment="1">
      <alignment/>
    </xf>
    <xf numFmtId="3" fontId="40" fillId="0" borderId="33" xfId="0" applyNumberFormat="1" applyFont="1" applyBorder="1" applyAlignment="1">
      <alignment/>
    </xf>
    <xf numFmtId="3" fontId="40" fillId="0" borderId="11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3" fontId="40" fillId="0" borderId="37" xfId="0" applyNumberFormat="1" applyFont="1" applyBorder="1" applyAlignment="1">
      <alignment/>
    </xf>
    <xf numFmtId="3" fontId="40" fillId="0" borderId="16" xfId="0" applyNumberFormat="1" applyFont="1" applyBorder="1" applyAlignment="1">
      <alignment/>
    </xf>
    <xf numFmtId="3" fontId="38" fillId="0" borderId="15" xfId="0" applyNumberFormat="1" applyFont="1" applyBorder="1" applyAlignment="1">
      <alignment/>
    </xf>
    <xf numFmtId="3" fontId="38" fillId="0" borderId="42" xfId="0" applyNumberFormat="1" applyFont="1" applyBorder="1" applyAlignment="1">
      <alignment/>
    </xf>
    <xf numFmtId="3" fontId="38" fillId="0" borderId="33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38" fillId="0" borderId="17" xfId="0" applyNumberFormat="1" applyFont="1" applyBorder="1" applyAlignment="1">
      <alignment/>
    </xf>
    <xf numFmtId="3" fontId="38" fillId="0" borderId="25" xfId="0" applyNumberFormat="1" applyFont="1" applyBorder="1" applyAlignment="1">
      <alignment/>
    </xf>
    <xf numFmtId="3" fontId="38" fillId="0" borderId="28" xfId="0" applyNumberFormat="1" applyFont="1" applyBorder="1" applyAlignment="1">
      <alignment/>
    </xf>
    <xf numFmtId="3" fontId="40" fillId="0" borderId="14" xfId="0" applyNumberFormat="1" applyFont="1" applyBorder="1" applyAlignment="1">
      <alignment/>
    </xf>
    <xf numFmtId="3" fontId="40" fillId="0" borderId="24" xfId="0" applyNumberFormat="1" applyFont="1" applyBorder="1" applyAlignment="1">
      <alignment/>
    </xf>
    <xf numFmtId="3" fontId="40" fillId="0" borderId="20" xfId="0" applyNumberFormat="1" applyFont="1" applyBorder="1" applyAlignment="1">
      <alignment/>
    </xf>
    <xf numFmtId="3" fontId="40" fillId="0" borderId="21" xfId="0" applyNumberFormat="1" applyFont="1" applyBorder="1" applyAlignment="1">
      <alignment/>
    </xf>
    <xf numFmtId="10" fontId="38" fillId="33" borderId="0" xfId="0" applyNumberFormat="1" applyFont="1" applyFill="1" applyBorder="1" applyAlignment="1">
      <alignment/>
    </xf>
    <xf numFmtId="0" fontId="40" fillId="33" borderId="12" xfId="0" applyFont="1" applyFill="1" applyBorder="1" applyAlignment="1">
      <alignment vertical="center" wrapText="1"/>
    </xf>
    <xf numFmtId="10" fontId="21" fillId="0" borderId="18" xfId="0" applyNumberFormat="1" applyFont="1" applyBorder="1" applyAlignment="1">
      <alignment/>
    </xf>
    <xf numFmtId="0" fontId="40" fillId="0" borderId="13" xfId="0" applyFont="1" applyBorder="1" applyAlignment="1">
      <alignment vertical="center" wrapText="1"/>
    </xf>
    <xf numFmtId="0" fontId="40" fillId="0" borderId="13" xfId="0" applyFont="1" applyFill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10" fontId="21" fillId="0" borderId="15" xfId="0" applyNumberFormat="1" applyFont="1" applyBorder="1" applyAlignment="1">
      <alignment/>
    </xf>
    <xf numFmtId="0" fontId="38" fillId="0" borderId="17" xfId="0" applyFont="1" applyBorder="1" applyAlignment="1">
      <alignment vertical="center" wrapText="1"/>
    </xf>
    <xf numFmtId="0" fontId="46" fillId="0" borderId="30" xfId="0" applyFont="1" applyBorder="1" applyAlignment="1">
      <alignment vertical="center" wrapText="1"/>
    </xf>
    <xf numFmtId="0" fontId="40" fillId="0" borderId="22" xfId="0" applyFont="1" applyFill="1" applyBorder="1" applyAlignment="1">
      <alignment vertical="center" wrapText="1"/>
    </xf>
    <xf numFmtId="3" fontId="36" fillId="0" borderId="22" xfId="0" applyNumberFormat="1" applyFont="1" applyFill="1" applyBorder="1" applyAlignment="1">
      <alignment/>
    </xf>
    <xf numFmtId="3" fontId="36" fillId="0" borderId="13" xfId="0" applyNumberFormat="1" applyFont="1" applyFill="1" applyBorder="1" applyAlignment="1">
      <alignment/>
    </xf>
    <xf numFmtId="3" fontId="36" fillId="0" borderId="37" xfId="0" applyNumberFormat="1" applyFont="1" applyFill="1" applyBorder="1" applyAlignment="1">
      <alignment/>
    </xf>
    <xf numFmtId="0" fontId="40" fillId="0" borderId="22" xfId="0" applyFont="1" applyBorder="1" applyAlignment="1">
      <alignment vertical="center" wrapText="1"/>
    </xf>
    <xf numFmtId="3" fontId="36" fillId="0" borderId="22" xfId="0" applyNumberFormat="1" applyFont="1" applyBorder="1" applyAlignment="1">
      <alignment/>
    </xf>
    <xf numFmtId="3" fontId="36" fillId="0" borderId="13" xfId="0" applyNumberFormat="1" applyFont="1" applyBorder="1" applyAlignment="1">
      <alignment/>
    </xf>
    <xf numFmtId="3" fontId="36" fillId="0" borderId="37" xfId="0" applyNumberFormat="1" applyFont="1" applyBorder="1" applyAlignment="1">
      <alignment/>
    </xf>
    <xf numFmtId="3" fontId="36" fillId="0" borderId="31" xfId="0" applyNumberFormat="1" applyFont="1" applyBorder="1" applyAlignment="1">
      <alignment/>
    </xf>
    <xf numFmtId="3" fontId="36" fillId="0" borderId="11" xfId="0" applyNumberFormat="1" applyFont="1" applyBorder="1" applyAlignment="1">
      <alignment/>
    </xf>
    <xf numFmtId="3" fontId="36" fillId="0" borderId="44" xfId="0" applyNumberFormat="1" applyFont="1" applyBorder="1" applyAlignment="1">
      <alignment/>
    </xf>
    <xf numFmtId="0" fontId="40" fillId="0" borderId="23" xfId="0" applyFont="1" applyBorder="1" applyAlignment="1">
      <alignment vertical="center" wrapText="1"/>
    </xf>
    <xf numFmtId="3" fontId="36" fillId="0" borderId="23" xfId="0" applyNumberFormat="1" applyFont="1" applyBorder="1" applyAlignment="1">
      <alignment/>
    </xf>
    <xf numFmtId="3" fontId="36" fillId="0" borderId="19" xfId="0" applyNumberFormat="1" applyFont="1" applyBorder="1" applyAlignment="1">
      <alignment/>
    </xf>
    <xf numFmtId="3" fontId="36" fillId="0" borderId="47" xfId="0" applyNumberFormat="1" applyFont="1" applyBorder="1" applyAlignment="1">
      <alignment/>
    </xf>
    <xf numFmtId="0" fontId="38" fillId="0" borderId="28" xfId="0" applyFont="1" applyBorder="1" applyAlignment="1">
      <alignment vertical="center" wrapText="1"/>
    </xf>
    <xf numFmtId="0" fontId="46" fillId="0" borderId="21" xfId="0" applyFont="1" applyBorder="1" applyAlignment="1">
      <alignment vertical="center" wrapText="1"/>
    </xf>
    <xf numFmtId="10" fontId="21" fillId="0" borderId="13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3" fontId="45" fillId="0" borderId="14" xfId="0" applyNumberFormat="1" applyFont="1" applyBorder="1" applyAlignment="1">
      <alignment/>
    </xf>
    <xf numFmtId="0" fontId="38" fillId="0" borderId="12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38" fillId="0" borderId="19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3" fontId="45" fillId="0" borderId="15" xfId="0" applyNumberFormat="1" applyFont="1" applyBorder="1" applyAlignment="1">
      <alignment/>
    </xf>
    <xf numFmtId="3" fontId="45" fillId="0" borderId="0" xfId="0" applyNumberFormat="1" applyFont="1" applyBorder="1" applyAlignment="1">
      <alignment/>
    </xf>
    <xf numFmtId="3" fontId="45" fillId="0" borderId="30" xfId="0" applyNumberFormat="1" applyFont="1" applyBorder="1" applyAlignment="1">
      <alignment/>
    </xf>
    <xf numFmtId="0" fontId="38" fillId="33" borderId="23" xfId="0" applyFont="1" applyFill="1" applyBorder="1" applyAlignment="1">
      <alignment vertical="center" wrapText="1"/>
    </xf>
    <xf numFmtId="0" fontId="40" fillId="0" borderId="33" xfId="0" applyFont="1" applyBorder="1" applyAlignment="1">
      <alignment vertical="center" wrapText="1"/>
    </xf>
    <xf numFmtId="3" fontId="45" fillId="0" borderId="19" xfId="0" applyNumberFormat="1" applyFont="1" applyBorder="1" applyAlignment="1">
      <alignment/>
    </xf>
    <xf numFmtId="3" fontId="45" fillId="0" borderId="47" xfId="0" applyNumberFormat="1" applyFont="1" applyBorder="1" applyAlignment="1">
      <alignment/>
    </xf>
    <xf numFmtId="3" fontId="20" fillId="33" borderId="18" xfId="0" applyNumberFormat="1" applyFont="1" applyFill="1" applyBorder="1" applyAlignment="1">
      <alignment/>
    </xf>
    <xf numFmtId="3" fontId="36" fillId="0" borderId="10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3" fontId="36" fillId="0" borderId="10" xfId="0" applyNumberFormat="1" applyFont="1" applyFill="1" applyBorder="1" applyAlignment="1">
      <alignment/>
    </xf>
    <xf numFmtId="3" fontId="45" fillId="0" borderId="29" xfId="0" applyNumberFormat="1" applyFont="1" applyBorder="1" applyAlignment="1">
      <alignment/>
    </xf>
    <xf numFmtId="3" fontId="45" fillId="0" borderId="48" xfId="0" applyNumberFormat="1" applyFont="1" applyBorder="1" applyAlignment="1">
      <alignment/>
    </xf>
    <xf numFmtId="3" fontId="45" fillId="0" borderId="16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45" fillId="0" borderId="27" xfId="0" applyNumberFormat="1" applyFont="1" applyBorder="1" applyAlignment="1">
      <alignment/>
    </xf>
    <xf numFmtId="0" fontId="23" fillId="0" borderId="47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47" xfId="0" applyFont="1" applyBorder="1" applyAlignment="1">
      <alignment/>
    </xf>
    <xf numFmtId="0" fontId="40" fillId="33" borderId="33" xfId="0" applyFont="1" applyFill="1" applyBorder="1" applyAlignment="1">
      <alignment vertical="center" wrapText="1"/>
    </xf>
    <xf numFmtId="0" fontId="40" fillId="0" borderId="31" xfId="0" applyFont="1" applyBorder="1" applyAlignment="1">
      <alignment vertical="center" wrapText="1"/>
    </xf>
    <xf numFmtId="0" fontId="38" fillId="0" borderId="33" xfId="0" applyFont="1" applyBorder="1" applyAlignment="1">
      <alignment vertical="center" wrapText="1"/>
    </xf>
    <xf numFmtId="0" fontId="40" fillId="0" borderId="38" xfId="0" applyFont="1" applyBorder="1" applyAlignment="1">
      <alignment vertical="center" wrapText="1"/>
    </xf>
    <xf numFmtId="0" fontId="38" fillId="0" borderId="23" xfId="0" applyFont="1" applyBorder="1" applyAlignment="1">
      <alignment vertical="center" wrapText="1"/>
    </xf>
    <xf numFmtId="10" fontId="40" fillId="0" borderId="19" xfId="0" applyNumberFormat="1" applyFont="1" applyBorder="1" applyAlignment="1">
      <alignment/>
    </xf>
    <xf numFmtId="0" fontId="38" fillId="0" borderId="0" xfId="0" applyFont="1" applyBorder="1" applyAlignment="1">
      <alignment vertical="center" wrapText="1"/>
    </xf>
    <xf numFmtId="10" fontId="38" fillId="0" borderId="0" xfId="0" applyNumberFormat="1" applyFont="1" applyBorder="1" applyAlignment="1">
      <alignment/>
    </xf>
    <xf numFmtId="0" fontId="22" fillId="0" borderId="22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5" fillId="0" borderId="28" xfId="0" applyFont="1" applyBorder="1" applyAlignment="1">
      <alignment/>
    </xf>
    <xf numFmtId="0" fontId="42" fillId="0" borderId="0" xfId="0" applyFont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1" fillId="0" borderId="28" xfId="0" applyFont="1" applyBorder="1" applyAlignment="1">
      <alignment horizontal="center" vertical="center"/>
    </xf>
    <xf numFmtId="0" fontId="20" fillId="0" borderId="22" xfId="0" applyFont="1" applyBorder="1" applyAlignment="1">
      <alignment/>
    </xf>
    <xf numFmtId="164" fontId="20" fillId="0" borderId="22" xfId="40" applyNumberFormat="1" applyFont="1" applyBorder="1" applyAlignment="1">
      <alignment horizontal="center" vertical="center"/>
    </xf>
    <xf numFmtId="0" fontId="22" fillId="0" borderId="31" xfId="0" applyFont="1" applyBorder="1" applyAlignment="1">
      <alignment vertical="center"/>
    </xf>
    <xf numFmtId="164" fontId="20" fillId="0" borderId="31" xfId="40" applyNumberFormat="1" applyFont="1" applyBorder="1" applyAlignment="1">
      <alignment horizontal="center" vertical="center"/>
    </xf>
    <xf numFmtId="0" fontId="21" fillId="0" borderId="0" xfId="0" applyFont="1" applyAlignment="1">
      <alignment horizontal="centerContinuous"/>
    </xf>
    <xf numFmtId="0" fontId="23" fillId="0" borderId="17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Continuous"/>
    </xf>
    <xf numFmtId="0" fontId="21" fillId="0" borderId="17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30" xfId="0" applyFont="1" applyBorder="1" applyAlignment="1">
      <alignment horizontal="center" vertical="center" wrapText="1"/>
    </xf>
    <xf numFmtId="3" fontId="23" fillId="0" borderId="0" xfId="40" applyNumberFormat="1" applyFont="1" applyBorder="1" applyAlignment="1">
      <alignment horizontal="right" vertical="center"/>
    </xf>
    <xf numFmtId="0" fontId="21" fillId="0" borderId="25" xfId="0" applyFont="1" applyBorder="1" applyAlignment="1">
      <alignment horizontal="center" wrapText="1"/>
    </xf>
    <xf numFmtId="3" fontId="22" fillId="0" borderId="18" xfId="40" applyNumberFormat="1" applyFont="1" applyBorder="1" applyAlignment="1">
      <alignment horizontal="right" vertical="center"/>
    </xf>
    <xf numFmtId="3" fontId="20" fillId="0" borderId="24" xfId="40" applyNumberFormat="1" applyFont="1" applyBorder="1" applyAlignment="1">
      <alignment horizontal="right" vertical="center"/>
    </xf>
    <xf numFmtId="3" fontId="22" fillId="0" borderId="18" xfId="0" applyNumberFormat="1" applyFont="1" applyBorder="1" applyAlignment="1">
      <alignment horizontal="right"/>
    </xf>
    <xf numFmtId="3" fontId="20" fillId="0" borderId="37" xfId="40" applyNumberFormat="1" applyFont="1" applyBorder="1" applyAlignment="1">
      <alignment horizontal="right" vertical="center"/>
    </xf>
    <xf numFmtId="3" fontId="22" fillId="0" borderId="13" xfId="0" applyNumberFormat="1" applyFont="1" applyBorder="1" applyAlignment="1">
      <alignment horizontal="right"/>
    </xf>
    <xf numFmtId="3" fontId="22" fillId="0" borderId="11" xfId="40" applyNumberFormat="1" applyFont="1" applyBorder="1" applyAlignment="1">
      <alignment horizontal="right" vertical="center"/>
    </xf>
    <xf numFmtId="3" fontId="20" fillId="0" borderId="44" xfId="4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horizontal="right"/>
    </xf>
    <xf numFmtId="0" fontId="23" fillId="0" borderId="12" xfId="0" applyFont="1" applyBorder="1" applyAlignment="1">
      <alignment vertical="center"/>
    </xf>
    <xf numFmtId="10" fontId="0" fillId="0" borderId="34" xfId="0" applyNumberFormat="1" applyBorder="1" applyAlignment="1">
      <alignment/>
    </xf>
    <xf numFmtId="0" fontId="0" fillId="0" borderId="38" xfId="0" applyBorder="1" applyAlignment="1">
      <alignment/>
    </xf>
    <xf numFmtId="0" fontId="42" fillId="0" borderId="18" xfId="0" applyFont="1" applyBorder="1" applyAlignment="1">
      <alignment vertic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23" fillId="0" borderId="28" xfId="0" applyFont="1" applyBorder="1" applyAlignment="1">
      <alignment/>
    </xf>
    <xf numFmtId="0" fontId="22" fillId="0" borderId="26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2" fillId="0" borderId="21" xfId="0" applyFont="1" applyBorder="1" applyAlignment="1">
      <alignment horizontal="left" vertical="center"/>
    </xf>
    <xf numFmtId="3" fontId="22" fillId="0" borderId="10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vertical="center"/>
    </xf>
    <xf numFmtId="0" fontId="22" fillId="0" borderId="21" xfId="0" applyFont="1" applyBorder="1" applyAlignment="1">
      <alignment/>
    </xf>
    <xf numFmtId="3" fontId="20" fillId="0" borderId="10" xfId="40" applyNumberFormat="1" applyFont="1" applyBorder="1" applyAlignment="1">
      <alignment horizontal="right"/>
    </xf>
    <xf numFmtId="0" fontId="28" fillId="0" borderId="22" xfId="0" applyFont="1" applyBorder="1" applyAlignment="1">
      <alignment/>
    </xf>
    <xf numFmtId="3" fontId="22" fillId="0" borderId="10" xfId="40" applyNumberFormat="1" applyFont="1" applyBorder="1" applyAlignment="1">
      <alignment horizontal="right"/>
    </xf>
    <xf numFmtId="0" fontId="34" fillId="0" borderId="22" xfId="0" applyFont="1" applyBorder="1" applyAlignment="1">
      <alignment/>
    </xf>
    <xf numFmtId="3" fontId="50" fillId="0" borderId="10" xfId="40" applyNumberFormat="1" applyFont="1" applyBorder="1" applyAlignment="1">
      <alignment horizontal="right"/>
    </xf>
    <xf numFmtId="0" fontId="22" fillId="0" borderId="22" xfId="0" applyFont="1" applyBorder="1" applyAlignment="1">
      <alignment/>
    </xf>
    <xf numFmtId="3" fontId="22" fillId="0" borderId="13" xfId="40" applyNumberFormat="1" applyFont="1" applyBorder="1" applyAlignment="1">
      <alignment horizontal="right"/>
    </xf>
    <xf numFmtId="0" fontId="22" fillId="0" borderId="31" xfId="0" applyFont="1" applyBorder="1" applyAlignment="1">
      <alignment/>
    </xf>
    <xf numFmtId="3" fontId="22" fillId="0" borderId="16" xfId="40" applyNumberFormat="1" applyFont="1" applyBorder="1" applyAlignment="1">
      <alignment horizontal="right"/>
    </xf>
    <xf numFmtId="3" fontId="23" fillId="0" borderId="17" xfId="40" applyNumberFormat="1" applyFont="1" applyBorder="1" applyAlignment="1">
      <alignment horizontal="right"/>
    </xf>
    <xf numFmtId="0" fontId="23" fillId="0" borderId="26" xfId="0" applyFont="1" applyBorder="1" applyAlignment="1">
      <alignment/>
    </xf>
    <xf numFmtId="0" fontId="22" fillId="0" borderId="18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justify"/>
    </xf>
    <xf numFmtId="0" fontId="0" fillId="0" borderId="0" xfId="0" applyBorder="1" applyAlignment="1">
      <alignment horizontal="left"/>
    </xf>
    <xf numFmtId="3" fontId="5" fillId="0" borderId="17" xfId="0" applyNumberFormat="1" applyFont="1" applyBorder="1" applyAlignment="1">
      <alignment horizontal="center" wrapText="1"/>
    </xf>
    <xf numFmtId="0" fontId="48" fillId="0" borderId="0" xfId="0" applyFont="1" applyAlignment="1">
      <alignment horizontal="centerContinuous"/>
    </xf>
    <xf numFmtId="0" fontId="23" fillId="0" borderId="28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Continuous" vertical="center" wrapText="1"/>
    </xf>
    <xf numFmtId="0" fontId="37" fillId="0" borderId="12" xfId="0" applyFont="1" applyBorder="1" applyAlignment="1">
      <alignment horizontal="centerContinuous" vertical="center" wrapText="1"/>
    </xf>
    <xf numFmtId="0" fontId="21" fillId="0" borderId="12" xfId="0" applyFont="1" applyBorder="1" applyAlignment="1">
      <alignment horizontal="centerContinuous" vertical="center" wrapText="1"/>
    </xf>
    <xf numFmtId="0" fontId="21" fillId="0" borderId="43" xfId="0" applyFont="1" applyBorder="1" applyAlignment="1">
      <alignment horizontal="centerContinuous" vertical="center" wrapText="1"/>
    </xf>
    <xf numFmtId="0" fontId="20" fillId="0" borderId="31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3" fillId="0" borderId="30" xfId="0" applyFont="1" applyBorder="1" applyAlignment="1">
      <alignment horizontal="left" vertical="center"/>
    </xf>
    <xf numFmtId="0" fontId="37" fillId="0" borderId="15" xfId="0" applyFont="1" applyBorder="1" applyAlignment="1">
      <alignment horizontal="right" vertical="center" wrapText="1"/>
    </xf>
    <xf numFmtId="0" fontId="37" fillId="0" borderId="0" xfId="0" applyFont="1" applyBorder="1" applyAlignment="1">
      <alignment horizontal="right" vertical="center" wrapText="1"/>
    </xf>
    <xf numFmtId="0" fontId="37" fillId="0" borderId="27" xfId="0" applyFont="1" applyBorder="1" applyAlignment="1">
      <alignment horizontal="centerContinuous" vertical="center" wrapText="1"/>
    </xf>
    <xf numFmtId="0" fontId="21" fillId="0" borderId="28" xfId="0" applyFont="1" applyBorder="1" applyAlignment="1">
      <alignment vertical="center" wrapText="1"/>
    </xf>
    <xf numFmtId="3" fontId="21" fillId="0" borderId="28" xfId="0" applyNumberFormat="1" applyFont="1" applyBorder="1" applyAlignment="1">
      <alignment horizontal="right" vertical="center" wrapText="1"/>
    </xf>
    <xf numFmtId="3" fontId="22" fillId="0" borderId="14" xfId="0" applyNumberFormat="1" applyFont="1" applyBorder="1" applyAlignment="1">
      <alignment/>
    </xf>
    <xf numFmtId="0" fontId="21" fillId="0" borderId="13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22" xfId="0" applyFont="1" applyBorder="1" applyAlignment="1">
      <alignment vertical="center"/>
    </xf>
    <xf numFmtId="3" fontId="21" fillId="0" borderId="37" xfId="40" applyNumberFormat="1" applyFont="1" applyBorder="1" applyAlignment="1">
      <alignment horizontal="right" vertical="center"/>
    </xf>
    <xf numFmtId="3" fontId="21" fillId="0" borderId="13" xfId="40" applyNumberFormat="1" applyFont="1" applyBorder="1" applyAlignment="1">
      <alignment horizontal="right" vertical="center"/>
    </xf>
    <xf numFmtId="0" fontId="21" fillId="0" borderId="31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3" fontId="21" fillId="0" borderId="16" xfId="0" applyNumberFormat="1" applyFont="1" applyBorder="1" applyAlignment="1">
      <alignment/>
    </xf>
    <xf numFmtId="0" fontId="21" fillId="0" borderId="28" xfId="0" applyFont="1" applyBorder="1" applyAlignment="1">
      <alignment vertical="center"/>
    </xf>
    <xf numFmtId="0" fontId="48" fillId="0" borderId="21" xfId="0" applyFont="1" applyBorder="1" applyAlignment="1">
      <alignment vertical="center" wrapText="1"/>
    </xf>
    <xf numFmtId="3" fontId="21" fillId="0" borderId="23" xfId="40" applyNumberFormat="1" applyFont="1" applyBorder="1" applyAlignment="1">
      <alignment horizontal="right" vertical="center"/>
    </xf>
    <xf numFmtId="3" fontId="20" fillId="0" borderId="13" xfId="40" applyNumberFormat="1" applyFont="1" applyBorder="1" applyAlignment="1">
      <alignment horizontal="right" vertical="center"/>
    </xf>
    <xf numFmtId="3" fontId="21" fillId="0" borderId="11" xfId="40" applyNumberFormat="1" applyFont="1" applyBorder="1" applyAlignment="1">
      <alignment horizontal="right" vertical="center"/>
    </xf>
    <xf numFmtId="0" fontId="42" fillId="0" borderId="33" xfId="0" applyFont="1" applyBorder="1" applyAlignment="1">
      <alignment horizontal="left" vertical="center"/>
    </xf>
    <xf numFmtId="0" fontId="42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12" xfId="0" applyFont="1" applyBorder="1" applyAlignment="1">
      <alignment horizontal="center" vertical="center"/>
    </xf>
    <xf numFmtId="0" fontId="42" fillId="0" borderId="20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3" fillId="0" borderId="22" xfId="0" applyFont="1" applyBorder="1" applyAlignment="1">
      <alignment horizontal="center" vertical="center"/>
    </xf>
    <xf numFmtId="0" fontId="42" fillId="0" borderId="21" xfId="0" applyFont="1" applyBorder="1" applyAlignment="1">
      <alignment wrapText="1"/>
    </xf>
    <xf numFmtId="0" fontId="21" fillId="0" borderId="21" xfId="0" applyFont="1" applyBorder="1" applyAlignment="1">
      <alignment/>
    </xf>
    <xf numFmtId="0" fontId="42" fillId="0" borderId="22" xfId="0" applyFont="1" applyBorder="1" applyAlignment="1">
      <alignment/>
    </xf>
    <xf numFmtId="0" fontId="20" fillId="0" borderId="30" xfId="0" applyFont="1" applyFill="1" applyBorder="1" applyAlignment="1">
      <alignment/>
    </xf>
    <xf numFmtId="3" fontId="11" fillId="0" borderId="17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164" fontId="12" fillId="0" borderId="10" xfId="40" applyNumberFormat="1" applyFont="1" applyBorder="1" applyAlignment="1">
      <alignment horizontal="right"/>
    </xf>
    <xf numFmtId="3" fontId="12" fillId="0" borderId="10" xfId="40" applyNumberFormat="1" applyFont="1" applyBorder="1" applyAlignment="1">
      <alignment/>
    </xf>
    <xf numFmtId="3" fontId="11" fillId="0" borderId="17" xfId="4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0" fontId="42" fillId="0" borderId="19" xfId="0" applyFont="1" applyBorder="1" applyAlignment="1">
      <alignment vertical="center" wrapText="1"/>
    </xf>
    <xf numFmtId="3" fontId="21" fillId="0" borderId="28" xfId="0" applyNumberFormat="1" applyFont="1" applyBorder="1" applyAlignment="1">
      <alignment horizontal="right"/>
    </xf>
    <xf numFmtId="10" fontId="21" fillId="0" borderId="17" xfId="0" applyNumberFormat="1" applyFont="1" applyBorder="1" applyAlignment="1">
      <alignment horizontal="right"/>
    </xf>
    <xf numFmtId="3" fontId="20" fillId="0" borderId="21" xfId="0" applyNumberFormat="1" applyFont="1" applyBorder="1" applyAlignment="1">
      <alignment horizontal="right"/>
    </xf>
    <xf numFmtId="10" fontId="21" fillId="0" borderId="12" xfId="0" applyNumberFormat="1" applyFont="1" applyBorder="1" applyAlignment="1">
      <alignment horizontal="right"/>
    </xf>
    <xf numFmtId="3" fontId="20" fillId="0" borderId="22" xfId="0" applyNumberFormat="1" applyFont="1" applyBorder="1" applyAlignment="1">
      <alignment horizontal="right"/>
    </xf>
    <xf numFmtId="10" fontId="20" fillId="0" borderId="13" xfId="0" applyNumberFormat="1" applyFont="1" applyBorder="1" applyAlignment="1">
      <alignment horizontal="right"/>
    </xf>
    <xf numFmtId="10" fontId="21" fillId="0" borderId="19" xfId="0" applyNumberFormat="1" applyFont="1" applyBorder="1" applyAlignment="1">
      <alignment horizontal="right"/>
    </xf>
    <xf numFmtId="0" fontId="21" fillId="0" borderId="19" xfId="0" applyFont="1" applyBorder="1" applyAlignment="1">
      <alignment/>
    </xf>
    <xf numFmtId="0" fontId="42" fillId="0" borderId="19" xfId="0" applyFont="1" applyBorder="1" applyAlignment="1">
      <alignment horizontal="left" vertical="center" wrapText="1"/>
    </xf>
    <xf numFmtId="0" fontId="21" fillId="0" borderId="47" xfId="0" applyFont="1" applyBorder="1" applyAlignment="1">
      <alignment horizontal="center" vertical="center" wrapText="1"/>
    </xf>
    <xf numFmtId="3" fontId="20" fillId="0" borderId="18" xfId="0" applyNumberFormat="1" applyFont="1" applyBorder="1" applyAlignment="1">
      <alignment horizontal="right"/>
    </xf>
    <xf numFmtId="10" fontId="20" fillId="0" borderId="15" xfId="0" applyNumberFormat="1" applyFont="1" applyBorder="1" applyAlignment="1">
      <alignment horizontal="right"/>
    </xf>
    <xf numFmtId="0" fontId="21" fillId="0" borderId="23" xfId="0" applyFont="1" applyBorder="1" applyAlignment="1">
      <alignment/>
    </xf>
    <xf numFmtId="3" fontId="20" fillId="0" borderId="19" xfId="0" applyNumberFormat="1" applyFont="1" applyBorder="1" applyAlignment="1">
      <alignment horizontal="right"/>
    </xf>
    <xf numFmtId="3" fontId="20" fillId="0" borderId="47" xfId="0" applyNumberFormat="1" applyFont="1" applyBorder="1" applyAlignment="1">
      <alignment horizontal="right"/>
    </xf>
    <xf numFmtId="10" fontId="20" fillId="0" borderId="19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0" fontId="21" fillId="0" borderId="17" xfId="0" applyFont="1" applyBorder="1" applyAlignment="1">
      <alignment vertical="center"/>
    </xf>
    <xf numFmtId="0" fontId="42" fillId="0" borderId="17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10" fontId="21" fillId="0" borderId="15" xfId="0" applyNumberFormat="1" applyFont="1" applyBorder="1" applyAlignment="1">
      <alignment horizontal="right"/>
    </xf>
    <xf numFmtId="10" fontId="21" fillId="0" borderId="16" xfId="0" applyNumberFormat="1" applyFont="1" applyBorder="1" applyAlignment="1">
      <alignment/>
    </xf>
    <xf numFmtId="10" fontId="20" fillId="0" borderId="40" xfId="0" applyNumberFormat="1" applyFont="1" applyBorder="1" applyAlignment="1">
      <alignment/>
    </xf>
    <xf numFmtId="10" fontId="20" fillId="0" borderId="64" xfId="0" applyNumberFormat="1" applyFont="1" applyBorder="1" applyAlignment="1">
      <alignment/>
    </xf>
    <xf numFmtId="10" fontId="20" fillId="0" borderId="46" xfId="0" applyNumberFormat="1" applyFont="1" applyBorder="1" applyAlignment="1">
      <alignment/>
    </xf>
    <xf numFmtId="0" fontId="23" fillId="0" borderId="19" xfId="0" applyFont="1" applyBorder="1" applyAlignment="1">
      <alignment vertical="center"/>
    </xf>
    <xf numFmtId="0" fontId="20" fillId="0" borderId="11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0" fillId="0" borderId="13" xfId="0" applyFont="1" applyFill="1" applyBorder="1" applyAlignment="1">
      <alignment/>
    </xf>
    <xf numFmtId="0" fontId="21" fillId="0" borderId="20" xfId="0" applyFont="1" applyBorder="1" applyAlignment="1">
      <alignment/>
    </xf>
    <xf numFmtId="0" fontId="21" fillId="33" borderId="33" xfId="0" applyFont="1" applyFill="1" applyBorder="1" applyAlignment="1">
      <alignment/>
    </xf>
    <xf numFmtId="3" fontId="20" fillId="33" borderId="28" xfId="0" applyNumberFormat="1" applyFont="1" applyFill="1" applyBorder="1" applyAlignment="1">
      <alignment/>
    </xf>
    <xf numFmtId="0" fontId="21" fillId="0" borderId="28" xfId="0" applyFont="1" applyBorder="1" applyAlignment="1">
      <alignment/>
    </xf>
    <xf numFmtId="0" fontId="21" fillId="33" borderId="33" xfId="0" applyFont="1" applyFill="1" applyBorder="1" applyAlignment="1">
      <alignment/>
    </xf>
    <xf numFmtId="0" fontId="21" fillId="0" borderId="13" xfId="0" applyFont="1" applyBorder="1" applyAlignment="1">
      <alignment/>
    </xf>
    <xf numFmtId="0" fontId="21" fillId="33" borderId="28" xfId="0" applyFont="1" applyFill="1" applyBorder="1" applyAlignment="1">
      <alignment/>
    </xf>
    <xf numFmtId="3" fontId="20" fillId="0" borderId="65" xfId="0" applyNumberFormat="1" applyFont="1" applyBorder="1" applyAlignment="1">
      <alignment/>
    </xf>
    <xf numFmtId="3" fontId="20" fillId="0" borderId="55" xfId="0" applyNumberFormat="1" applyFont="1" applyBorder="1" applyAlignment="1">
      <alignment/>
    </xf>
    <xf numFmtId="3" fontId="20" fillId="0" borderId="61" xfId="0" applyNumberFormat="1" applyFont="1" applyBorder="1" applyAlignment="1">
      <alignment/>
    </xf>
    <xf numFmtId="3" fontId="20" fillId="0" borderId="66" xfId="0" applyNumberFormat="1" applyFont="1" applyBorder="1" applyAlignment="1">
      <alignment/>
    </xf>
    <xf numFmtId="3" fontId="20" fillId="0" borderId="57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0" fillId="0" borderId="49" xfId="0" applyNumberFormat="1" applyFont="1" applyBorder="1" applyAlignment="1">
      <alignment/>
    </xf>
    <xf numFmtId="3" fontId="20" fillId="0" borderId="13" xfId="0" applyNumberFormat="1" applyFont="1" applyFill="1" applyBorder="1" applyAlignment="1">
      <alignment/>
    </xf>
    <xf numFmtId="3" fontId="21" fillId="0" borderId="17" xfId="0" applyNumberFormat="1" applyFont="1" applyBorder="1" applyAlignment="1">
      <alignment horizontal="right" vertical="center" wrapText="1"/>
    </xf>
    <xf numFmtId="0" fontId="42" fillId="0" borderId="22" xfId="0" applyFont="1" applyBorder="1" applyAlignment="1">
      <alignment horizontal="left" vertical="center"/>
    </xf>
    <xf numFmtId="0" fontId="21" fillId="0" borderId="32" xfId="0" applyFont="1" applyBorder="1" applyAlignment="1">
      <alignment horizontal="centerContinuous" vertical="center" wrapText="1"/>
    </xf>
    <xf numFmtId="0" fontId="21" fillId="0" borderId="33" xfId="0" applyFont="1" applyBorder="1" applyAlignment="1">
      <alignment horizontal="centerContinuous" vertical="center" wrapText="1"/>
    </xf>
    <xf numFmtId="0" fontId="21" fillId="0" borderId="22" xfId="0" applyFont="1" applyBorder="1" applyAlignment="1">
      <alignment horizontal="centerContinuous" vertical="center" wrapText="1"/>
    </xf>
    <xf numFmtId="3" fontId="28" fillId="0" borderId="31" xfId="0" applyNumberFormat="1" applyFont="1" applyBorder="1" applyAlignment="1">
      <alignment horizontal="right" vertical="center" wrapText="1"/>
    </xf>
    <xf numFmtId="3" fontId="21" fillId="0" borderId="32" xfId="0" applyNumberFormat="1" applyFont="1" applyBorder="1" applyAlignment="1">
      <alignment horizontal="right" vertical="center" wrapText="1"/>
    </xf>
    <xf numFmtId="3" fontId="20" fillId="0" borderId="32" xfId="0" applyNumberFormat="1" applyFont="1" applyBorder="1" applyAlignment="1">
      <alignment horizontal="right" vertical="center"/>
    </xf>
    <xf numFmtId="3" fontId="28" fillId="0" borderId="35" xfId="0" applyNumberFormat="1" applyFont="1" applyBorder="1" applyAlignment="1">
      <alignment horizontal="right" vertical="center" wrapText="1"/>
    </xf>
    <xf numFmtId="3" fontId="21" fillId="0" borderId="26" xfId="0" applyNumberFormat="1" applyFont="1" applyBorder="1" applyAlignment="1">
      <alignment horizontal="right" vertical="center" wrapText="1"/>
    </xf>
    <xf numFmtId="3" fontId="21" fillId="0" borderId="12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right" vertical="center"/>
    </xf>
    <xf numFmtId="3" fontId="20" fillId="0" borderId="13" xfId="0" applyNumberFormat="1" applyFont="1" applyBorder="1" applyAlignment="1">
      <alignment horizontal="right" vertical="center"/>
    </xf>
    <xf numFmtId="3" fontId="28" fillId="0" borderId="11" xfId="0" applyNumberFormat="1" applyFont="1" applyBorder="1" applyAlignment="1">
      <alignment horizontal="right" vertical="center"/>
    </xf>
    <xf numFmtId="3" fontId="12" fillId="0" borderId="22" xfId="40" applyNumberFormat="1" applyFont="1" applyBorder="1" applyAlignment="1">
      <alignment/>
    </xf>
    <xf numFmtId="3" fontId="12" fillId="0" borderId="22" xfId="40" applyNumberFormat="1" applyFont="1" applyBorder="1" applyAlignment="1">
      <alignment/>
    </xf>
    <xf numFmtId="3" fontId="12" fillId="0" borderId="31" xfId="40" applyNumberFormat="1" applyFont="1" applyBorder="1" applyAlignment="1">
      <alignment/>
    </xf>
    <xf numFmtId="0" fontId="42" fillId="0" borderId="0" xfId="0" applyFont="1" applyBorder="1" applyAlignment="1">
      <alignment horizontal="center"/>
    </xf>
    <xf numFmtId="0" fontId="20" fillId="0" borderId="31" xfId="0" applyFont="1" applyFill="1" applyBorder="1" applyAlignment="1">
      <alignment/>
    </xf>
    <xf numFmtId="0" fontId="21" fillId="0" borderId="12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1" fillId="0" borderId="30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1" fillId="33" borderId="17" xfId="0" applyFont="1" applyFill="1" applyBorder="1" applyAlignment="1">
      <alignment vertical="center" wrapText="1"/>
    </xf>
    <xf numFmtId="0" fontId="21" fillId="33" borderId="30" xfId="0" applyFont="1" applyFill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21" fillId="0" borderId="33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21" fillId="33" borderId="28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center"/>
    </xf>
    <xf numFmtId="0" fontId="42" fillId="0" borderId="30" xfId="0" applyFont="1" applyBorder="1" applyAlignment="1">
      <alignment/>
    </xf>
    <xf numFmtId="0" fontId="42" fillId="0" borderId="21" xfId="0" applyFont="1" applyBorder="1" applyAlignment="1">
      <alignment horizontal="left"/>
    </xf>
    <xf numFmtId="0" fontId="42" fillId="0" borderId="30" xfId="0" applyFont="1" applyBorder="1" applyAlignment="1">
      <alignment vertical="center"/>
    </xf>
    <xf numFmtId="0" fontId="42" fillId="0" borderId="30" xfId="0" applyFont="1" applyBorder="1" applyAlignment="1">
      <alignment vertical="center" wrapText="1"/>
    </xf>
    <xf numFmtId="0" fontId="42" fillId="0" borderId="20" xfId="0" applyFont="1" applyBorder="1" applyAlignment="1">
      <alignment vertical="center"/>
    </xf>
    <xf numFmtId="3" fontId="40" fillId="33" borderId="38" xfId="0" applyNumberFormat="1" applyFont="1" applyFill="1" applyBorder="1" applyAlignment="1">
      <alignment/>
    </xf>
    <xf numFmtId="3" fontId="40" fillId="33" borderId="16" xfId="0" applyNumberFormat="1" applyFont="1" applyFill="1" applyBorder="1" applyAlignment="1">
      <alignment/>
    </xf>
    <xf numFmtId="3" fontId="38" fillId="33" borderId="21" xfId="0" applyNumberFormat="1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40" fillId="0" borderId="10" xfId="0" applyFont="1" applyBorder="1" applyAlignment="1">
      <alignment/>
    </xf>
    <xf numFmtId="0" fontId="38" fillId="0" borderId="17" xfId="0" applyFont="1" applyBorder="1" applyAlignment="1">
      <alignment shrinkToFit="1"/>
    </xf>
    <xf numFmtId="0" fontId="38" fillId="33" borderId="17" xfId="0" applyFont="1" applyFill="1" applyBorder="1" applyAlignment="1">
      <alignment/>
    </xf>
    <xf numFmtId="0" fontId="40" fillId="0" borderId="13" xfId="0" applyFont="1" applyBorder="1" applyAlignment="1">
      <alignment shrinkToFit="1"/>
    </xf>
    <xf numFmtId="0" fontId="48" fillId="0" borderId="21" xfId="0" applyFont="1" applyBorder="1" applyAlignment="1">
      <alignment wrapText="1"/>
    </xf>
    <xf numFmtId="0" fontId="23" fillId="0" borderId="21" xfId="0" applyFont="1" applyBorder="1" applyAlignment="1">
      <alignment horizontal="centerContinuous" wrapText="1"/>
    </xf>
    <xf numFmtId="0" fontId="22" fillId="0" borderId="21" xfId="0" applyFont="1" applyBorder="1" applyAlignment="1">
      <alignment wrapText="1"/>
    </xf>
    <xf numFmtId="3" fontId="22" fillId="0" borderId="21" xfId="0" applyNumberFormat="1" applyFont="1" applyBorder="1" applyAlignment="1">
      <alignment horizontal="right" wrapText="1"/>
    </xf>
    <xf numFmtId="0" fontId="22" fillId="0" borderId="22" xfId="0" applyFont="1" applyBorder="1" applyAlignment="1">
      <alignment wrapText="1"/>
    </xf>
    <xf numFmtId="3" fontId="22" fillId="0" borderId="22" xfId="40" applyNumberFormat="1" applyFont="1" applyBorder="1" applyAlignment="1">
      <alignment/>
    </xf>
    <xf numFmtId="3" fontId="22" fillId="0" borderId="31" xfId="40" applyNumberFormat="1" applyFont="1" applyBorder="1" applyAlignment="1">
      <alignment/>
    </xf>
    <xf numFmtId="0" fontId="22" fillId="0" borderId="30" xfId="0" applyFont="1" applyBorder="1" applyAlignment="1">
      <alignment wrapText="1"/>
    </xf>
    <xf numFmtId="0" fontId="23" fillId="0" borderId="28" xfId="0" applyFont="1" applyBorder="1" applyAlignment="1">
      <alignment wrapText="1"/>
    </xf>
    <xf numFmtId="3" fontId="23" fillId="0" borderId="28" xfId="40" applyNumberFormat="1" applyFont="1" applyBorder="1" applyAlignment="1">
      <alignment/>
    </xf>
    <xf numFmtId="3" fontId="23" fillId="0" borderId="28" xfId="40" applyNumberFormat="1" applyFont="1" applyBorder="1" applyAlignment="1">
      <alignment horizontal="right"/>
    </xf>
    <xf numFmtId="3" fontId="22" fillId="0" borderId="21" xfId="40" applyNumberFormat="1" applyFont="1" applyBorder="1" applyAlignment="1">
      <alignment/>
    </xf>
    <xf numFmtId="0" fontId="48" fillId="0" borderId="22" xfId="0" applyFont="1" applyBorder="1" applyAlignment="1">
      <alignment wrapText="1"/>
    </xf>
    <xf numFmtId="3" fontId="51" fillId="0" borderId="22" xfId="40" applyNumberFormat="1" applyFont="1" applyBorder="1" applyAlignment="1">
      <alignment/>
    </xf>
    <xf numFmtId="3" fontId="22" fillId="0" borderId="30" xfId="40" applyNumberFormat="1" applyFont="1" applyBorder="1" applyAlignment="1">
      <alignment/>
    </xf>
    <xf numFmtId="3" fontId="22" fillId="0" borderId="44" xfId="0" applyNumberFormat="1" applyFont="1" applyBorder="1" applyAlignment="1">
      <alignment horizontal="right"/>
    </xf>
    <xf numFmtId="3" fontId="23" fillId="0" borderId="28" xfId="0" applyNumberFormat="1" applyFont="1" applyBorder="1" applyAlignment="1">
      <alignment/>
    </xf>
    <xf numFmtId="3" fontId="23" fillId="0" borderId="28" xfId="0" applyNumberFormat="1" applyFont="1" applyBorder="1" applyAlignment="1">
      <alignment horizontal="right"/>
    </xf>
    <xf numFmtId="3" fontId="20" fillId="0" borderId="15" xfId="0" applyNumberFormat="1" applyFont="1" applyBorder="1" applyAlignment="1">
      <alignment horizontal="right"/>
    </xf>
    <xf numFmtId="3" fontId="21" fillId="33" borderId="0" xfId="0" applyNumberFormat="1" applyFont="1" applyFill="1" applyBorder="1" applyAlignment="1">
      <alignment/>
    </xf>
    <xf numFmtId="3" fontId="22" fillId="0" borderId="37" xfId="0" applyNumberFormat="1" applyFont="1" applyBorder="1" applyAlignment="1">
      <alignment horizontal="right"/>
    </xf>
    <xf numFmtId="10" fontId="22" fillId="0" borderId="13" xfId="0" applyNumberFormat="1" applyFont="1" applyBorder="1" applyAlignment="1">
      <alignment/>
    </xf>
    <xf numFmtId="3" fontId="22" fillId="0" borderId="10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horizontal="right"/>
    </xf>
    <xf numFmtId="0" fontId="22" fillId="0" borderId="10" xfId="0" applyFont="1" applyBorder="1" applyAlignment="1">
      <alignment/>
    </xf>
    <xf numFmtId="10" fontId="22" fillId="0" borderId="11" xfId="0" applyNumberFormat="1" applyFont="1" applyBorder="1" applyAlignment="1">
      <alignment/>
    </xf>
    <xf numFmtId="10" fontId="23" fillId="0" borderId="17" xfId="0" applyNumberFormat="1" applyFont="1" applyBorder="1" applyAlignment="1">
      <alignment/>
    </xf>
    <xf numFmtId="3" fontId="22" fillId="0" borderId="15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10" fontId="22" fillId="0" borderId="15" xfId="0" applyNumberFormat="1" applyFont="1" applyBorder="1" applyAlignment="1">
      <alignment/>
    </xf>
    <xf numFmtId="0" fontId="20" fillId="0" borderId="13" xfId="0" applyFont="1" applyFill="1" applyBorder="1" applyAlignment="1">
      <alignment/>
    </xf>
    <xf numFmtId="0" fontId="11" fillId="0" borderId="20" xfId="0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right" vertical="center"/>
    </xf>
    <xf numFmtId="3" fontId="11" fillId="0" borderId="34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right" wrapText="1"/>
    </xf>
    <xf numFmtId="0" fontId="20" fillId="0" borderId="38" xfId="0" applyFont="1" applyBorder="1" applyAlignment="1">
      <alignment wrapText="1"/>
    </xf>
    <xf numFmtId="0" fontId="20" fillId="0" borderId="56" xfId="0" applyFont="1" applyBorder="1" applyAlignment="1">
      <alignment/>
    </xf>
    <xf numFmtId="0" fontId="20" fillId="0" borderId="31" xfId="0" applyFont="1" applyBorder="1" applyAlignment="1">
      <alignment vertical="center"/>
    </xf>
    <xf numFmtId="3" fontId="20" fillId="0" borderId="11" xfId="40" applyNumberFormat="1" applyFont="1" applyBorder="1" applyAlignment="1">
      <alignment horizontal="right" vertical="center"/>
    </xf>
    <xf numFmtId="166" fontId="0" fillId="0" borderId="18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6" xfId="0" applyNumberFormat="1" applyBorder="1" applyAlignment="1">
      <alignment/>
    </xf>
    <xf numFmtId="165" fontId="23" fillId="0" borderId="17" xfId="0" applyNumberFormat="1" applyFont="1" applyBorder="1" applyAlignment="1">
      <alignment horizontal="right"/>
    </xf>
    <xf numFmtId="3" fontId="20" fillId="0" borderId="22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/>
    </xf>
    <xf numFmtId="0" fontId="20" fillId="0" borderId="18" xfId="0" applyFont="1" applyBorder="1" applyAlignment="1">
      <alignment wrapText="1"/>
    </xf>
    <xf numFmtId="0" fontId="0" fillId="0" borderId="13" xfId="0" applyFont="1" applyBorder="1" applyAlignment="1">
      <alignment/>
    </xf>
    <xf numFmtId="0" fontId="23" fillId="0" borderId="3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Continuous" vertical="center" wrapText="1"/>
    </xf>
    <xf numFmtId="0" fontId="21" fillId="0" borderId="15" xfId="0" applyFont="1" applyBorder="1" applyAlignment="1">
      <alignment horizontal="centerContinuous" vertical="center" wrapText="1"/>
    </xf>
    <xf numFmtId="3" fontId="21" fillId="0" borderId="18" xfId="40" applyNumberFormat="1" applyFont="1" applyBorder="1" applyAlignment="1">
      <alignment/>
    </xf>
    <xf numFmtId="3" fontId="12" fillId="0" borderId="16" xfId="0" applyNumberFormat="1" applyFont="1" applyBorder="1" applyAlignment="1">
      <alignment horizontal="right"/>
    </xf>
    <xf numFmtId="0" fontId="42" fillId="0" borderId="20" xfId="0" applyFont="1" applyBorder="1" applyAlignment="1">
      <alignment horizontal="left"/>
    </xf>
    <xf numFmtId="10" fontId="38" fillId="0" borderId="13" xfId="0" applyNumberFormat="1" applyFont="1" applyBorder="1" applyAlignment="1">
      <alignment/>
    </xf>
    <xf numFmtId="10" fontId="5" fillId="0" borderId="48" xfId="0" applyNumberFormat="1" applyFont="1" applyBorder="1" applyAlignment="1">
      <alignment/>
    </xf>
    <xf numFmtId="166" fontId="0" fillId="0" borderId="34" xfId="0" applyNumberFormat="1" applyBorder="1" applyAlignment="1">
      <alignment/>
    </xf>
    <xf numFmtId="166" fontId="0" fillId="0" borderId="32" xfId="0" applyNumberFormat="1" applyBorder="1" applyAlignment="1">
      <alignment/>
    </xf>
    <xf numFmtId="166" fontId="0" fillId="0" borderId="54" xfId="0" applyNumberFormat="1" applyBorder="1" applyAlignment="1">
      <alignment/>
    </xf>
    <xf numFmtId="0" fontId="20" fillId="0" borderId="13" xfId="0" applyFont="1" applyBorder="1" applyAlignment="1">
      <alignment horizontal="left"/>
    </xf>
    <xf numFmtId="0" fontId="20" fillId="0" borderId="13" xfId="0" applyFont="1" applyBorder="1" applyAlignment="1">
      <alignment horizontal="left" wrapText="1"/>
    </xf>
    <xf numFmtId="0" fontId="20" fillId="0" borderId="11" xfId="0" applyFont="1" applyBorder="1" applyAlignment="1">
      <alignment horizontal="left" wrapText="1"/>
    </xf>
    <xf numFmtId="0" fontId="20" fillId="33" borderId="31" xfId="0" applyFont="1" applyFill="1" applyBorder="1" applyAlignment="1">
      <alignment wrapText="1" shrinkToFit="1"/>
    </xf>
    <xf numFmtId="0" fontId="20" fillId="33" borderId="31" xfId="0" applyFont="1" applyFill="1" applyBorder="1" applyAlignment="1">
      <alignment wrapText="1"/>
    </xf>
    <xf numFmtId="0" fontId="21" fillId="0" borderId="30" xfId="0" applyFont="1" applyBorder="1" applyAlignment="1">
      <alignment/>
    </xf>
    <xf numFmtId="0" fontId="20" fillId="0" borderId="28" xfId="0" applyFont="1" applyBorder="1" applyAlignment="1">
      <alignment/>
    </xf>
    <xf numFmtId="3" fontId="20" fillId="33" borderId="44" xfId="0" applyNumberFormat="1" applyFont="1" applyFill="1" applyBorder="1" applyAlignment="1">
      <alignment/>
    </xf>
    <xf numFmtId="3" fontId="20" fillId="0" borderId="41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vertical="center"/>
    </xf>
    <xf numFmtId="3" fontId="34" fillId="0" borderId="10" xfId="0" applyNumberFormat="1" applyFont="1" applyBorder="1" applyAlignment="1">
      <alignment/>
    </xf>
    <xf numFmtId="10" fontId="20" fillId="0" borderId="11" xfId="0" applyNumberFormat="1" applyFont="1" applyBorder="1" applyAlignment="1">
      <alignment horizontal="right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2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16" xfId="0" applyFont="1" applyFill="1" applyBorder="1" applyAlignment="1">
      <alignment/>
    </xf>
    <xf numFmtId="0" fontId="21" fillId="0" borderId="25" xfId="0" applyFont="1" applyBorder="1" applyAlignment="1">
      <alignment horizontal="center"/>
    </xf>
    <xf numFmtId="3" fontId="22" fillId="0" borderId="10" xfId="0" applyNumberFormat="1" applyFont="1" applyBorder="1" applyAlignment="1">
      <alignment vertical="center"/>
    </xf>
    <xf numFmtId="3" fontId="22" fillId="0" borderId="24" xfId="0" applyNumberFormat="1" applyFont="1" applyBorder="1" applyAlignment="1">
      <alignment vertical="center"/>
    </xf>
    <xf numFmtId="3" fontId="22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22" fillId="0" borderId="16" xfId="0" applyNumberFormat="1" applyFont="1" applyBorder="1" applyAlignment="1">
      <alignment vertical="center"/>
    </xf>
    <xf numFmtId="3" fontId="0" fillId="0" borderId="53" xfId="0" applyNumberFormat="1" applyBorder="1" applyAlignment="1">
      <alignment/>
    </xf>
    <xf numFmtId="0" fontId="0" fillId="0" borderId="55" xfId="0" applyBorder="1" applyAlignment="1">
      <alignment wrapText="1"/>
    </xf>
    <xf numFmtId="3" fontId="0" fillId="0" borderId="64" xfId="0" applyNumberFormat="1" applyBorder="1" applyAlignment="1">
      <alignment/>
    </xf>
    <xf numFmtId="0" fontId="0" fillId="0" borderId="64" xfId="0" applyBorder="1" applyAlignment="1">
      <alignment/>
    </xf>
    <xf numFmtId="0" fontId="0" fillId="0" borderId="55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3" fontId="0" fillId="0" borderId="68" xfId="0" applyNumberFormat="1" applyBorder="1" applyAlignment="1">
      <alignment/>
    </xf>
    <xf numFmtId="0" fontId="0" fillId="0" borderId="68" xfId="0" applyBorder="1" applyAlignment="1">
      <alignment wrapText="1"/>
    </xf>
    <xf numFmtId="0" fontId="0" fillId="0" borderId="68" xfId="0" applyFont="1" applyBorder="1" applyAlignment="1">
      <alignment wrapText="1"/>
    </xf>
    <xf numFmtId="3" fontId="21" fillId="0" borderId="10" xfId="0" applyNumberFormat="1" applyFont="1" applyBorder="1" applyAlignment="1">
      <alignment/>
    </xf>
    <xf numFmtId="0" fontId="0" fillId="0" borderId="22" xfId="0" applyFont="1" applyBorder="1" applyAlignment="1">
      <alignment vertical="center" wrapText="1"/>
    </xf>
    <xf numFmtId="10" fontId="21" fillId="0" borderId="28" xfId="0" applyNumberFormat="1" applyFont="1" applyBorder="1" applyAlignment="1">
      <alignment/>
    </xf>
    <xf numFmtId="10" fontId="20" fillId="33" borderId="17" xfId="0" applyNumberFormat="1" applyFont="1" applyFill="1" applyBorder="1" applyAlignment="1">
      <alignment/>
    </xf>
    <xf numFmtId="10" fontId="20" fillId="33" borderId="10" xfId="0" applyNumberFormat="1" applyFont="1" applyFill="1" applyBorder="1" applyAlignment="1">
      <alignment/>
    </xf>
    <xf numFmtId="10" fontId="20" fillId="33" borderId="12" xfId="0" applyNumberFormat="1" applyFont="1" applyFill="1" applyBorder="1" applyAlignment="1">
      <alignment/>
    </xf>
    <xf numFmtId="3" fontId="12" fillId="0" borderId="34" xfId="0" applyNumberFormat="1" applyFont="1" applyBorder="1" applyAlignment="1">
      <alignment horizontal="right" vertical="center"/>
    </xf>
    <xf numFmtId="3" fontId="12" fillId="0" borderId="54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horizontal="right" vertical="center"/>
    </xf>
    <xf numFmtId="3" fontId="40" fillId="33" borderId="19" xfId="0" applyNumberFormat="1" applyFont="1" applyFill="1" applyBorder="1" applyAlignment="1">
      <alignment/>
    </xf>
    <xf numFmtId="3" fontId="40" fillId="0" borderId="23" xfId="0" applyNumberFormat="1" applyFont="1" applyBorder="1" applyAlignment="1">
      <alignment/>
    </xf>
    <xf numFmtId="10" fontId="36" fillId="0" borderId="18" xfId="0" applyNumberFormat="1" applyFont="1" applyBorder="1" applyAlignment="1">
      <alignment/>
    </xf>
    <xf numFmtId="10" fontId="36" fillId="0" borderId="10" xfId="0" applyNumberFormat="1" applyFont="1" applyBorder="1" applyAlignment="1">
      <alignment/>
    </xf>
    <xf numFmtId="10" fontId="36" fillId="0" borderId="15" xfId="0" applyNumberFormat="1" applyFont="1" applyBorder="1" applyAlignment="1">
      <alignment/>
    </xf>
    <xf numFmtId="3" fontId="36" fillId="0" borderId="53" xfId="0" applyNumberFormat="1" applyFont="1" applyFill="1" applyBorder="1" applyAlignment="1">
      <alignment/>
    </xf>
    <xf numFmtId="10" fontId="38" fillId="0" borderId="15" xfId="0" applyNumberFormat="1" applyFont="1" applyBorder="1" applyAlignment="1">
      <alignment/>
    </xf>
    <xf numFmtId="10" fontId="20" fillId="0" borderId="32" xfId="0" applyNumberFormat="1" applyFont="1" applyBorder="1" applyAlignment="1">
      <alignment horizontal="right" vertical="center"/>
    </xf>
    <xf numFmtId="10" fontId="28" fillId="0" borderId="35" xfId="0" applyNumberFormat="1" applyFont="1" applyBorder="1" applyAlignment="1">
      <alignment horizontal="right" vertical="center" wrapText="1"/>
    </xf>
    <xf numFmtId="10" fontId="21" fillId="0" borderId="26" xfId="0" applyNumberFormat="1" applyFont="1" applyBorder="1" applyAlignment="1">
      <alignment horizontal="right" vertical="center" wrapText="1"/>
    </xf>
    <xf numFmtId="0" fontId="20" fillId="0" borderId="36" xfId="0" applyFont="1" applyBorder="1" applyAlignment="1">
      <alignment/>
    </xf>
    <xf numFmtId="10" fontId="20" fillId="0" borderId="11" xfId="0" applyNumberFormat="1" applyFont="1" applyBorder="1" applyAlignment="1">
      <alignment/>
    </xf>
    <xf numFmtId="0" fontId="37" fillId="0" borderId="0" xfId="0" applyFont="1" applyBorder="1" applyAlignment="1">
      <alignment/>
    </xf>
    <xf numFmtId="3" fontId="37" fillId="0" borderId="0" xfId="40" applyNumberFormat="1" applyFont="1" applyBorder="1" applyAlignment="1">
      <alignment/>
    </xf>
    <xf numFmtId="3" fontId="28" fillId="0" borderId="64" xfId="0" applyNumberFormat="1" applyFont="1" applyBorder="1" applyAlignment="1">
      <alignment/>
    </xf>
    <xf numFmtId="3" fontId="28" fillId="0" borderId="64" xfId="40" applyNumberFormat="1" applyFont="1" applyBorder="1" applyAlignment="1">
      <alignment/>
    </xf>
    <xf numFmtId="0" fontId="37" fillId="0" borderId="68" xfId="0" applyFont="1" applyBorder="1" applyAlignment="1">
      <alignment/>
    </xf>
    <xf numFmtId="3" fontId="37" fillId="0" borderId="68" xfId="40" applyNumberFormat="1" applyFont="1" applyBorder="1" applyAlignment="1">
      <alignment/>
    </xf>
    <xf numFmtId="3" fontId="37" fillId="0" borderId="69" xfId="40" applyNumberFormat="1" applyFont="1" applyBorder="1" applyAlignment="1">
      <alignment/>
    </xf>
    <xf numFmtId="0" fontId="21" fillId="0" borderId="67" xfId="0" applyFont="1" applyBorder="1" applyAlignment="1">
      <alignment/>
    </xf>
    <xf numFmtId="10" fontId="20" fillId="0" borderId="29" xfId="0" applyNumberFormat="1" applyFont="1" applyBorder="1" applyAlignment="1">
      <alignment horizontal="center" wrapText="1"/>
    </xf>
    <xf numFmtId="10" fontId="20" fillId="0" borderId="17" xfId="0" applyNumberFormat="1" applyFont="1" applyBorder="1" applyAlignment="1">
      <alignment horizontal="center" wrapText="1"/>
    </xf>
    <xf numFmtId="0" fontId="42" fillId="0" borderId="22" xfId="0" applyFont="1" applyBorder="1" applyAlignment="1">
      <alignment vertical="center"/>
    </xf>
    <xf numFmtId="164" fontId="21" fillId="0" borderId="28" xfId="40" applyNumberFormat="1" applyFont="1" applyBorder="1" applyAlignment="1">
      <alignment horizontal="center" vertical="center"/>
    </xf>
    <xf numFmtId="3" fontId="20" fillId="0" borderId="22" xfId="40" applyNumberFormat="1" applyFont="1" applyBorder="1" applyAlignment="1">
      <alignment horizontal="right" vertical="center"/>
    </xf>
    <xf numFmtId="3" fontId="20" fillId="0" borderId="21" xfId="40" applyNumberFormat="1" applyFont="1" applyBorder="1" applyAlignment="1">
      <alignment horizontal="right" vertical="center"/>
    </xf>
    <xf numFmtId="3" fontId="20" fillId="0" borderId="10" xfId="40" applyNumberFormat="1" applyFont="1" applyBorder="1" applyAlignment="1">
      <alignment horizontal="right" vertical="center"/>
    </xf>
    <xf numFmtId="3" fontId="20" fillId="0" borderId="14" xfId="40" applyNumberFormat="1" applyFont="1" applyBorder="1" applyAlignment="1">
      <alignment horizontal="right" vertical="center"/>
    </xf>
    <xf numFmtId="3" fontId="20" fillId="0" borderId="15" xfId="40" applyNumberFormat="1" applyFont="1" applyBorder="1" applyAlignment="1">
      <alignment horizontal="right" vertical="center"/>
    </xf>
    <xf numFmtId="3" fontId="20" fillId="0" borderId="0" xfId="40" applyNumberFormat="1" applyFont="1" applyBorder="1" applyAlignment="1">
      <alignment horizontal="right" vertical="center"/>
    </xf>
    <xf numFmtId="3" fontId="20" fillId="0" borderId="30" xfId="40" applyNumberFormat="1" applyFont="1" applyBorder="1" applyAlignment="1">
      <alignment horizontal="right" vertical="center"/>
    </xf>
    <xf numFmtId="3" fontId="21" fillId="0" borderId="17" xfId="40" applyNumberFormat="1" applyFont="1" applyBorder="1" applyAlignment="1">
      <alignment horizontal="right" vertical="center"/>
    </xf>
    <xf numFmtId="3" fontId="21" fillId="0" borderId="18" xfId="0" applyNumberFormat="1" applyFont="1" applyBorder="1" applyAlignment="1">
      <alignment horizontal="right" vertical="center" wrapText="1"/>
    </xf>
    <xf numFmtId="3" fontId="21" fillId="0" borderId="22" xfId="0" applyNumberFormat="1" applyFont="1" applyBorder="1" applyAlignment="1">
      <alignment horizontal="right" vertical="center" wrapText="1"/>
    </xf>
    <xf numFmtId="3" fontId="20" fillId="0" borderId="19" xfId="40" applyNumberFormat="1" applyFont="1" applyBorder="1" applyAlignment="1">
      <alignment horizontal="right" vertical="center"/>
    </xf>
    <xf numFmtId="3" fontId="21" fillId="0" borderId="26" xfId="40" applyNumberFormat="1" applyFont="1" applyBorder="1" applyAlignment="1">
      <alignment horizontal="right" vertical="center"/>
    </xf>
    <xf numFmtId="3" fontId="20" fillId="0" borderId="39" xfId="40" applyNumberFormat="1" applyFont="1" applyBorder="1" applyAlignment="1">
      <alignment horizontal="right" vertical="center"/>
    </xf>
    <xf numFmtId="3" fontId="20" fillId="0" borderId="28" xfId="40" applyNumberFormat="1" applyFont="1" applyBorder="1" applyAlignment="1">
      <alignment horizontal="right" vertical="center"/>
    </xf>
    <xf numFmtId="0" fontId="21" fillId="0" borderId="33" xfId="0" applyFont="1" applyBorder="1" applyAlignment="1">
      <alignment vertical="center"/>
    </xf>
    <xf numFmtId="0" fontId="20" fillId="0" borderId="70" xfId="0" applyFont="1" applyBorder="1" applyAlignment="1">
      <alignment/>
    </xf>
    <xf numFmtId="0" fontId="20" fillId="0" borderId="71" xfId="0" applyFont="1" applyBorder="1" applyAlignment="1">
      <alignment/>
    </xf>
    <xf numFmtId="0" fontId="21" fillId="0" borderId="72" xfId="0" applyFont="1" applyBorder="1" applyAlignment="1">
      <alignment/>
    </xf>
    <xf numFmtId="3" fontId="20" fillId="0" borderId="18" xfId="40" applyNumberFormat="1" applyFont="1" applyBorder="1" applyAlignment="1">
      <alignment horizontal="right" vertical="center"/>
    </xf>
    <xf numFmtId="3" fontId="20" fillId="0" borderId="16" xfId="40" applyNumberFormat="1" applyFont="1" applyBorder="1" applyAlignment="1">
      <alignment horizontal="right" vertical="center"/>
    </xf>
    <xf numFmtId="3" fontId="20" fillId="0" borderId="73" xfId="0" applyNumberFormat="1" applyFont="1" applyBorder="1" applyAlignment="1">
      <alignment/>
    </xf>
    <xf numFmtId="3" fontId="20" fillId="0" borderId="74" xfId="0" applyNumberFormat="1" applyFont="1" applyBorder="1" applyAlignment="1">
      <alignment/>
    </xf>
    <xf numFmtId="3" fontId="20" fillId="0" borderId="75" xfId="0" applyNumberFormat="1" applyFont="1" applyBorder="1" applyAlignment="1">
      <alignment/>
    </xf>
    <xf numFmtId="3" fontId="21" fillId="34" borderId="76" xfId="0" applyNumberFormat="1" applyFont="1" applyFill="1" applyBorder="1" applyAlignment="1">
      <alignment/>
    </xf>
    <xf numFmtId="3" fontId="20" fillId="0" borderId="77" xfId="0" applyNumberFormat="1" applyFont="1" applyBorder="1" applyAlignment="1">
      <alignment/>
    </xf>
    <xf numFmtId="3" fontId="20" fillId="0" borderId="78" xfId="0" applyNumberFormat="1" applyFont="1" applyBorder="1" applyAlignment="1">
      <alignment/>
    </xf>
    <xf numFmtId="3" fontId="20" fillId="0" borderId="76" xfId="0" applyNumberFormat="1" applyFont="1" applyBorder="1" applyAlignment="1">
      <alignment/>
    </xf>
    <xf numFmtId="3" fontId="20" fillId="0" borderId="79" xfId="0" applyNumberFormat="1" applyFont="1" applyBorder="1" applyAlignment="1">
      <alignment/>
    </xf>
    <xf numFmtId="3" fontId="21" fillId="34" borderId="75" xfId="0" applyNumberFormat="1" applyFont="1" applyFill="1" applyBorder="1" applyAlignment="1">
      <alignment/>
    </xf>
    <xf numFmtId="10" fontId="20" fillId="0" borderId="34" xfId="0" applyNumberFormat="1" applyFont="1" applyBorder="1" applyAlignment="1">
      <alignment horizontal="center" wrapText="1"/>
    </xf>
    <xf numFmtId="10" fontId="20" fillId="0" borderId="32" xfId="0" applyNumberFormat="1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164" fontId="20" fillId="0" borderId="12" xfId="40" applyNumberFormat="1" applyFont="1" applyBorder="1" applyAlignment="1">
      <alignment horizontal="center" vertical="center"/>
    </xf>
    <xf numFmtId="164" fontId="20" fillId="0" borderId="21" xfId="40" applyNumberFormat="1" applyFont="1" applyBorder="1" applyAlignment="1">
      <alignment horizontal="center" vertical="center"/>
    </xf>
    <xf numFmtId="164" fontId="20" fillId="0" borderId="19" xfId="40" applyNumberFormat="1" applyFont="1" applyBorder="1" applyAlignment="1">
      <alignment horizontal="center" vertical="center"/>
    </xf>
    <xf numFmtId="164" fontId="20" fillId="0" borderId="13" xfId="40" applyNumberFormat="1" applyFont="1" applyBorder="1" applyAlignment="1">
      <alignment horizontal="center" vertical="center"/>
    </xf>
    <xf numFmtId="10" fontId="20" fillId="0" borderId="22" xfId="0" applyNumberFormat="1" applyFont="1" applyBorder="1" applyAlignment="1">
      <alignment/>
    </xf>
    <xf numFmtId="10" fontId="20" fillId="0" borderId="31" xfId="0" applyNumberFormat="1" applyFont="1" applyBorder="1" applyAlignment="1">
      <alignment/>
    </xf>
    <xf numFmtId="10" fontId="20" fillId="0" borderId="30" xfId="0" applyNumberFormat="1" applyFont="1" applyBorder="1" applyAlignment="1">
      <alignment/>
    </xf>
    <xf numFmtId="10" fontId="40" fillId="0" borderId="22" xfId="0" applyNumberFormat="1" applyFont="1" applyBorder="1" applyAlignment="1">
      <alignment/>
    </xf>
    <xf numFmtId="10" fontId="40" fillId="0" borderId="31" xfId="0" applyNumberFormat="1" applyFont="1" applyBorder="1" applyAlignment="1">
      <alignment/>
    </xf>
    <xf numFmtId="10" fontId="38" fillId="0" borderId="28" xfId="0" applyNumberFormat="1" applyFont="1" applyBorder="1" applyAlignment="1">
      <alignment/>
    </xf>
    <xf numFmtId="3" fontId="20" fillId="0" borderId="39" xfId="0" applyNumberFormat="1" applyFont="1" applyBorder="1" applyAlignment="1">
      <alignment/>
    </xf>
    <xf numFmtId="0" fontId="12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3" fontId="20" fillId="0" borderId="63" xfId="0" applyNumberFormat="1" applyFont="1" applyBorder="1" applyAlignment="1">
      <alignment/>
    </xf>
    <xf numFmtId="3" fontId="35" fillId="0" borderId="63" xfId="0" applyNumberFormat="1" applyFont="1" applyBorder="1" applyAlignment="1">
      <alignment/>
    </xf>
    <xf numFmtId="0" fontId="0" fillId="0" borderId="10" xfId="0" applyBorder="1" applyAlignment="1">
      <alignment/>
    </xf>
    <xf numFmtId="10" fontId="40" fillId="0" borderId="33" xfId="0" applyNumberFormat="1" applyFont="1" applyBorder="1" applyAlignment="1">
      <alignment/>
    </xf>
    <xf numFmtId="10" fontId="40" fillId="0" borderId="22" xfId="0" applyNumberFormat="1" applyFont="1" applyBorder="1" applyAlignment="1">
      <alignment/>
    </xf>
    <xf numFmtId="10" fontId="40" fillId="0" borderId="30" xfId="0" applyNumberFormat="1" applyFont="1" applyBorder="1" applyAlignment="1">
      <alignment/>
    </xf>
    <xf numFmtId="10" fontId="38" fillId="0" borderId="33" xfId="0" applyNumberFormat="1" applyFont="1" applyBorder="1" applyAlignment="1">
      <alignment/>
    </xf>
    <xf numFmtId="10" fontId="38" fillId="0" borderId="28" xfId="0" applyNumberFormat="1" applyFont="1" applyBorder="1" applyAlignment="1">
      <alignment/>
    </xf>
    <xf numFmtId="10" fontId="40" fillId="0" borderId="21" xfId="0" applyNumberFormat="1" applyFont="1" applyBorder="1" applyAlignment="1">
      <alignment/>
    </xf>
    <xf numFmtId="10" fontId="40" fillId="0" borderId="23" xfId="0" applyNumberFormat="1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3" fontId="20" fillId="0" borderId="58" xfId="0" applyNumberFormat="1" applyFont="1" applyBorder="1" applyAlignment="1">
      <alignment/>
    </xf>
    <xf numFmtId="3" fontId="20" fillId="0" borderId="51" xfId="0" applyNumberFormat="1" applyFont="1" applyBorder="1" applyAlignment="1">
      <alignment/>
    </xf>
    <xf numFmtId="3" fontId="20" fillId="0" borderId="52" xfId="0" applyNumberFormat="1" applyFont="1" applyBorder="1" applyAlignment="1">
      <alignment/>
    </xf>
    <xf numFmtId="0" fontId="46" fillId="0" borderId="20" xfId="0" applyFont="1" applyBorder="1" applyAlignment="1">
      <alignment wrapText="1"/>
    </xf>
    <xf numFmtId="3" fontId="40" fillId="0" borderId="18" xfId="0" applyNumberFormat="1" applyFont="1" applyBorder="1" applyAlignment="1">
      <alignment/>
    </xf>
    <xf numFmtId="10" fontId="40" fillId="0" borderId="18" xfId="0" applyNumberFormat="1" applyFont="1" applyBorder="1" applyAlignment="1">
      <alignment/>
    </xf>
    <xf numFmtId="0" fontId="41" fillId="0" borderId="0" xfId="0" applyFont="1" applyBorder="1" applyAlignment="1">
      <alignment horizontal="center" vertical="center" wrapText="1"/>
    </xf>
    <xf numFmtId="10" fontId="40" fillId="0" borderId="0" xfId="0" applyNumberFormat="1" applyFont="1" applyBorder="1" applyAlignment="1">
      <alignment/>
    </xf>
    <xf numFmtId="3" fontId="38" fillId="0" borderId="0" xfId="0" applyNumberFormat="1" applyFont="1" applyBorder="1" applyAlignment="1">
      <alignment horizontal="right"/>
    </xf>
    <xf numFmtId="3" fontId="20" fillId="33" borderId="20" xfId="0" applyNumberFormat="1" applyFont="1" applyFill="1" applyBorder="1" applyAlignment="1">
      <alignment/>
    </xf>
    <xf numFmtId="3" fontId="20" fillId="33" borderId="21" xfId="0" applyNumberFormat="1" applyFont="1" applyFill="1" applyBorder="1" applyAlignment="1">
      <alignment/>
    </xf>
    <xf numFmtId="10" fontId="40" fillId="0" borderId="13" xfId="0" applyNumberFormat="1" applyFont="1" applyBorder="1" applyAlignment="1">
      <alignment/>
    </xf>
    <xf numFmtId="10" fontId="38" fillId="0" borderId="12" xfId="0" applyNumberFormat="1" applyFont="1" applyBorder="1" applyAlignment="1">
      <alignment/>
    </xf>
    <xf numFmtId="3" fontId="20" fillId="0" borderId="66" xfId="0" applyNumberFormat="1" applyFont="1" applyBorder="1" applyAlignment="1">
      <alignment/>
    </xf>
    <xf numFmtId="3" fontId="20" fillId="0" borderId="57" xfId="0" applyNumberFormat="1" applyFont="1" applyBorder="1" applyAlignment="1">
      <alignment/>
    </xf>
    <xf numFmtId="3" fontId="20" fillId="0" borderId="55" xfId="0" applyNumberFormat="1" applyFont="1" applyBorder="1" applyAlignment="1">
      <alignment/>
    </xf>
    <xf numFmtId="3" fontId="21" fillId="0" borderId="63" xfId="0" applyNumberFormat="1" applyFont="1" applyBorder="1" applyAlignment="1">
      <alignment/>
    </xf>
    <xf numFmtId="3" fontId="35" fillId="0" borderId="39" xfId="0" applyNumberFormat="1" applyFont="1" applyBorder="1" applyAlignment="1">
      <alignment/>
    </xf>
    <xf numFmtId="3" fontId="21" fillId="0" borderId="15" xfId="40" applyNumberFormat="1" applyFont="1" applyBorder="1" applyAlignment="1">
      <alignment/>
    </xf>
    <xf numFmtId="3" fontId="11" fillId="0" borderId="15" xfId="40" applyNumberFormat="1" applyFont="1" applyBorder="1" applyAlignment="1">
      <alignment horizontal="right"/>
    </xf>
    <xf numFmtId="3" fontId="11" fillId="0" borderId="0" xfId="40" applyNumberFormat="1" applyFont="1" applyBorder="1" applyAlignment="1">
      <alignment horizontal="right"/>
    </xf>
    <xf numFmtId="10" fontId="21" fillId="0" borderId="27" xfId="0" applyNumberFormat="1" applyFont="1" applyBorder="1" applyAlignment="1">
      <alignment/>
    </xf>
    <xf numFmtId="3" fontId="11" fillId="0" borderId="13" xfId="40" applyNumberFormat="1" applyFont="1" applyBorder="1" applyAlignment="1">
      <alignment horizontal="right"/>
    </xf>
    <xf numFmtId="3" fontId="11" fillId="0" borderId="12" xfId="40" applyNumberFormat="1" applyFont="1" applyBorder="1" applyAlignment="1">
      <alignment horizontal="right"/>
    </xf>
    <xf numFmtId="3" fontId="11" fillId="0" borderId="0" xfId="40" applyNumberFormat="1" applyFont="1" applyBorder="1" applyAlignment="1">
      <alignment horizontal="right"/>
    </xf>
    <xf numFmtId="3" fontId="11" fillId="0" borderId="17" xfId="40" applyNumberFormat="1" applyFont="1" applyBorder="1" applyAlignment="1">
      <alignment horizontal="right"/>
    </xf>
    <xf numFmtId="3" fontId="12" fillId="0" borderId="0" xfId="40" applyNumberFormat="1" applyFont="1" applyBorder="1" applyAlignment="1">
      <alignment horizontal="right"/>
    </xf>
    <xf numFmtId="3" fontId="11" fillId="0" borderId="15" xfId="40" applyNumberFormat="1" applyFont="1" applyBorder="1" applyAlignment="1">
      <alignment horizontal="right"/>
    </xf>
    <xf numFmtId="3" fontId="11" fillId="0" borderId="13" xfId="40" applyNumberFormat="1" applyFont="1" applyBorder="1" applyAlignment="1">
      <alignment horizontal="right"/>
    </xf>
    <xf numFmtId="3" fontId="11" fillId="0" borderId="16" xfId="40" applyNumberFormat="1" applyFont="1" applyBorder="1" applyAlignment="1">
      <alignment horizontal="right"/>
    </xf>
    <xf numFmtId="3" fontId="12" fillId="0" borderId="15" xfId="40" applyNumberFormat="1" applyFont="1" applyBorder="1" applyAlignment="1">
      <alignment horizontal="right"/>
    </xf>
    <xf numFmtId="3" fontId="11" fillId="0" borderId="10" xfId="40" applyNumberFormat="1" applyFont="1" applyBorder="1" applyAlignment="1">
      <alignment horizontal="right"/>
    </xf>
    <xf numFmtId="3" fontId="12" fillId="0" borderId="11" xfId="40" applyNumberFormat="1" applyFont="1" applyBorder="1" applyAlignment="1">
      <alignment/>
    </xf>
    <xf numFmtId="3" fontId="11" fillId="0" borderId="28" xfId="40" applyNumberFormat="1" applyFont="1" applyBorder="1" applyAlignment="1">
      <alignment/>
    </xf>
    <xf numFmtId="0" fontId="35" fillId="0" borderId="28" xfId="0" applyFont="1" applyBorder="1" applyAlignment="1">
      <alignment vertical="center"/>
    </xf>
    <xf numFmtId="3" fontId="11" fillId="0" borderId="15" xfId="40" applyNumberFormat="1" applyFont="1" applyBorder="1" applyAlignment="1">
      <alignment vertical="center"/>
    </xf>
    <xf numFmtId="3" fontId="0" fillId="0" borderId="29" xfId="0" applyNumberFormat="1" applyBorder="1" applyAlignment="1">
      <alignment/>
    </xf>
    <xf numFmtId="3" fontId="12" fillId="0" borderId="15" xfId="40" applyNumberFormat="1" applyFont="1" applyBorder="1" applyAlignment="1">
      <alignment horizontal="right"/>
    </xf>
    <xf numFmtId="0" fontId="10" fillId="0" borderId="23" xfId="0" applyFont="1" applyBorder="1" applyAlignment="1">
      <alignment vertical="center" wrapText="1"/>
    </xf>
    <xf numFmtId="3" fontId="21" fillId="0" borderId="33" xfId="40" applyNumberFormat="1" applyFont="1" applyBorder="1" applyAlignment="1">
      <alignment horizontal="right" vertical="center"/>
    </xf>
    <xf numFmtId="10" fontId="21" fillId="0" borderId="12" xfId="4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5" fillId="0" borderId="26" xfId="0" applyNumberFormat="1" applyFont="1" applyBorder="1" applyAlignment="1">
      <alignment/>
    </xf>
    <xf numFmtId="3" fontId="11" fillId="0" borderId="11" xfId="40" applyNumberFormat="1" applyFont="1" applyBorder="1" applyAlignment="1">
      <alignment horizontal="right"/>
    </xf>
    <xf numFmtId="3" fontId="12" fillId="0" borderId="16" xfId="40" applyNumberFormat="1" applyFont="1" applyBorder="1" applyAlignment="1">
      <alignment horizontal="right"/>
    </xf>
    <xf numFmtId="0" fontId="12" fillId="0" borderId="22" xfId="0" applyFont="1" applyBorder="1" applyAlignment="1">
      <alignment horizontal="left" vertical="center" wrapText="1"/>
    </xf>
    <xf numFmtId="3" fontId="12" fillId="0" borderId="13" xfId="0" applyNumberFormat="1" applyFont="1" applyBorder="1" applyAlignment="1">
      <alignment horizontal="right" vertical="center"/>
    </xf>
    <xf numFmtId="3" fontId="12" fillId="0" borderId="13" xfId="0" applyNumberFormat="1" applyFont="1" applyBorder="1" applyAlignment="1">
      <alignment vertical="center"/>
    </xf>
    <xf numFmtId="3" fontId="12" fillId="0" borderId="37" xfId="0" applyNumberFormat="1" applyFont="1" applyBorder="1" applyAlignment="1">
      <alignment vertical="center"/>
    </xf>
    <xf numFmtId="10" fontId="12" fillId="0" borderId="13" xfId="0" applyNumberFormat="1" applyFont="1" applyBorder="1" applyAlignment="1">
      <alignment horizontal="right" vertical="center"/>
    </xf>
    <xf numFmtId="3" fontId="20" fillId="0" borderId="61" xfId="0" applyNumberFormat="1" applyFont="1" applyBorder="1" applyAlignment="1">
      <alignment/>
    </xf>
    <xf numFmtId="0" fontId="40" fillId="0" borderId="10" xfId="0" applyFont="1" applyBorder="1" applyAlignment="1">
      <alignment wrapText="1"/>
    </xf>
    <xf numFmtId="0" fontId="35" fillId="0" borderId="20" xfId="0" applyFont="1" applyBorder="1" applyAlignment="1">
      <alignment wrapText="1"/>
    </xf>
    <xf numFmtId="3" fontId="21" fillId="0" borderId="20" xfId="0" applyNumberFormat="1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2" xfId="0" applyNumberFormat="1" applyFont="1" applyBorder="1" applyAlignment="1">
      <alignment/>
    </xf>
    <xf numFmtId="10" fontId="40" fillId="33" borderId="18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40" fillId="33" borderId="22" xfId="0" applyNumberFormat="1" applyFont="1" applyFill="1" applyBorder="1" applyAlignment="1">
      <alignment/>
    </xf>
    <xf numFmtId="3" fontId="40" fillId="33" borderId="13" xfId="0" applyNumberFormat="1" applyFont="1" applyFill="1" applyBorder="1" applyAlignment="1">
      <alignment/>
    </xf>
    <xf numFmtId="10" fontId="35" fillId="0" borderId="0" xfId="0" applyNumberFormat="1" applyFont="1" applyBorder="1" applyAlignment="1">
      <alignment/>
    </xf>
    <xf numFmtId="0" fontId="40" fillId="0" borderId="21" xfId="0" applyFont="1" applyBorder="1" applyAlignment="1">
      <alignment vertical="center" wrapText="1"/>
    </xf>
    <xf numFmtId="10" fontId="40" fillId="0" borderId="31" xfId="0" applyNumberFormat="1" applyFont="1" applyBorder="1" applyAlignment="1">
      <alignment/>
    </xf>
    <xf numFmtId="10" fontId="38" fillId="0" borderId="17" xfId="0" applyNumberFormat="1" applyFont="1" applyBorder="1" applyAlignment="1">
      <alignment/>
    </xf>
    <xf numFmtId="10" fontId="40" fillId="0" borderId="38" xfId="0" applyNumberFormat="1" applyFont="1" applyBorder="1" applyAlignment="1">
      <alignment/>
    </xf>
    <xf numFmtId="3" fontId="20" fillId="0" borderId="67" xfId="0" applyNumberFormat="1" applyFont="1" applyBorder="1" applyAlignment="1">
      <alignment/>
    </xf>
    <xf numFmtId="10" fontId="40" fillId="0" borderId="10" xfId="0" applyNumberFormat="1" applyFont="1" applyBorder="1" applyAlignment="1">
      <alignment/>
    </xf>
    <xf numFmtId="16" fontId="36" fillId="0" borderId="30" xfId="0" applyNumberFormat="1" applyFont="1" applyBorder="1" applyAlignment="1">
      <alignment wrapText="1"/>
    </xf>
    <xf numFmtId="3" fontId="12" fillId="0" borderId="10" xfId="40" applyNumberFormat="1" applyFont="1" applyBorder="1" applyAlignment="1">
      <alignment horizontal="right"/>
    </xf>
    <xf numFmtId="3" fontId="12" fillId="0" borderId="30" xfId="40" applyNumberFormat="1" applyFont="1" applyBorder="1" applyAlignment="1">
      <alignment/>
    </xf>
    <xf numFmtId="0" fontId="5" fillId="0" borderId="0" xfId="0" applyFont="1" applyAlignment="1">
      <alignment/>
    </xf>
    <xf numFmtId="3" fontId="38" fillId="0" borderId="0" xfId="0" applyNumberFormat="1" applyFont="1" applyBorder="1" applyAlignment="1">
      <alignment/>
    </xf>
    <xf numFmtId="10" fontId="38" fillId="0" borderId="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20" fillId="0" borderId="35" xfId="0" applyFont="1" applyBorder="1" applyAlignment="1">
      <alignment/>
    </xf>
    <xf numFmtId="0" fontId="23" fillId="0" borderId="33" xfId="0" applyFont="1" applyBorder="1" applyAlignment="1">
      <alignment horizontal="center"/>
    </xf>
    <xf numFmtId="0" fontId="21" fillId="0" borderId="22" xfId="0" applyFont="1" applyBorder="1" applyAlignment="1">
      <alignment wrapText="1"/>
    </xf>
    <xf numFmtId="0" fontId="36" fillId="0" borderId="31" xfId="0" applyFont="1" applyBorder="1" applyAlignment="1">
      <alignment/>
    </xf>
    <xf numFmtId="0" fontId="21" fillId="0" borderId="21" xfId="0" applyFont="1" applyBorder="1" applyAlignment="1">
      <alignment wrapText="1"/>
    </xf>
    <xf numFmtId="0" fontId="21" fillId="0" borderId="42" xfId="0" applyFont="1" applyBorder="1" applyAlignment="1">
      <alignment horizontal="center" vertical="center" wrapText="1"/>
    </xf>
    <xf numFmtId="10" fontId="20" fillId="33" borderId="26" xfId="0" applyNumberFormat="1" applyFont="1" applyFill="1" applyBorder="1" applyAlignment="1">
      <alignment/>
    </xf>
    <xf numFmtId="10" fontId="20" fillId="33" borderId="17" xfId="0" applyNumberFormat="1" applyFont="1" applyFill="1" applyBorder="1" applyAlignment="1">
      <alignment/>
    </xf>
    <xf numFmtId="0" fontId="20" fillId="0" borderId="25" xfId="0" applyFont="1" applyBorder="1" applyAlignment="1">
      <alignment/>
    </xf>
    <xf numFmtId="3" fontId="20" fillId="0" borderId="17" xfId="0" applyNumberFormat="1" applyFont="1" applyBorder="1" applyAlignment="1">
      <alignment/>
    </xf>
    <xf numFmtId="10" fontId="20" fillId="33" borderId="11" xfId="0" applyNumberFormat="1" applyFont="1" applyFill="1" applyBorder="1" applyAlignment="1">
      <alignment/>
    </xf>
    <xf numFmtId="10" fontId="20" fillId="33" borderId="35" xfId="0" applyNumberFormat="1" applyFont="1" applyFill="1" applyBorder="1" applyAlignment="1">
      <alignment/>
    </xf>
    <xf numFmtId="0" fontId="42" fillId="0" borderId="20" xfId="0" applyFont="1" applyBorder="1" applyAlignment="1">
      <alignment/>
    </xf>
    <xf numFmtId="0" fontId="42" fillId="0" borderId="22" xfId="0" applyFont="1" applyBorder="1" applyAlignment="1">
      <alignment/>
    </xf>
    <xf numFmtId="10" fontId="20" fillId="0" borderId="34" xfId="0" applyNumberFormat="1" applyFont="1" applyBorder="1" applyAlignment="1">
      <alignment/>
    </xf>
    <xf numFmtId="10" fontId="40" fillId="0" borderId="29" xfId="0" applyNumberFormat="1" applyFont="1" applyBorder="1" applyAlignment="1">
      <alignment/>
    </xf>
    <xf numFmtId="0" fontId="21" fillId="0" borderId="0" xfId="0" applyFont="1" applyBorder="1" applyAlignment="1">
      <alignment wrapText="1"/>
    </xf>
    <xf numFmtId="3" fontId="21" fillId="0" borderId="0" xfId="0" applyNumberFormat="1" applyFont="1" applyBorder="1" applyAlignment="1">
      <alignment/>
    </xf>
    <xf numFmtId="0" fontId="35" fillId="0" borderId="22" xfId="0" applyFont="1" applyBorder="1" applyAlignment="1">
      <alignment wrapText="1"/>
    </xf>
    <xf numFmtId="0" fontId="36" fillId="0" borderId="22" xfId="0" applyFont="1" applyFill="1" applyBorder="1" applyAlignment="1">
      <alignment wrapText="1"/>
    </xf>
    <xf numFmtId="3" fontId="20" fillId="0" borderId="15" xfId="0" applyNumberFormat="1" applyFont="1" applyFill="1" applyBorder="1" applyAlignment="1">
      <alignment/>
    </xf>
    <xf numFmtId="3" fontId="21" fillId="0" borderId="37" xfId="0" applyNumberFormat="1" applyFont="1" applyBorder="1" applyAlignment="1">
      <alignment/>
    </xf>
    <xf numFmtId="10" fontId="21" fillId="0" borderId="32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0" fontId="36" fillId="0" borderId="19" xfId="0" applyFont="1" applyBorder="1" applyAlignment="1">
      <alignment horizontal="left" wrapText="1"/>
    </xf>
    <xf numFmtId="0" fontId="36" fillId="0" borderId="16" xfId="0" applyFont="1" applyBorder="1" applyAlignment="1">
      <alignment horizontal="left" wrapText="1"/>
    </xf>
    <xf numFmtId="0" fontId="20" fillId="0" borderId="16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2" xfId="0" applyFont="1" applyBorder="1" applyAlignment="1">
      <alignment/>
    </xf>
    <xf numFmtId="3" fontId="12" fillId="0" borderId="24" xfId="0" applyNumberFormat="1" applyFont="1" applyBorder="1" applyAlignment="1">
      <alignment horizontal="right" vertical="center"/>
    </xf>
    <xf numFmtId="3" fontId="12" fillId="0" borderId="56" xfId="0" applyNumberFormat="1" applyFont="1" applyBorder="1" applyAlignment="1">
      <alignment horizontal="right" vertical="center"/>
    </xf>
    <xf numFmtId="10" fontId="12" fillId="0" borderId="18" xfId="0" applyNumberFormat="1" applyFont="1" applyBorder="1" applyAlignment="1">
      <alignment horizontal="right" vertical="center"/>
    </xf>
    <xf numFmtId="10" fontId="12" fillId="0" borderId="19" xfId="0" applyNumberFormat="1" applyFont="1" applyBorder="1" applyAlignment="1">
      <alignment horizontal="right" vertical="center"/>
    </xf>
    <xf numFmtId="10" fontId="35" fillId="0" borderId="17" xfId="0" applyNumberFormat="1" applyFont="1" applyBorder="1" applyAlignment="1">
      <alignment/>
    </xf>
    <xf numFmtId="3" fontId="20" fillId="0" borderId="36" xfId="0" applyNumberFormat="1" applyFont="1" applyBorder="1" applyAlignment="1">
      <alignment/>
    </xf>
    <xf numFmtId="3" fontId="21" fillId="0" borderId="80" xfId="0" applyNumberFormat="1" applyFont="1" applyBorder="1" applyAlignment="1">
      <alignment/>
    </xf>
    <xf numFmtId="0" fontId="23" fillId="0" borderId="17" xfId="0" applyFont="1" applyBorder="1" applyAlignment="1">
      <alignment/>
    </xf>
    <xf numFmtId="10" fontId="40" fillId="0" borderId="12" xfId="0" applyNumberFormat="1" applyFont="1" applyBorder="1" applyAlignment="1">
      <alignment/>
    </xf>
    <xf numFmtId="10" fontId="40" fillId="0" borderId="15" xfId="0" applyNumberFormat="1" applyFont="1" applyBorder="1" applyAlignment="1">
      <alignment/>
    </xf>
    <xf numFmtId="10" fontId="40" fillId="0" borderId="19" xfId="0" applyNumberFormat="1" applyFont="1" applyBorder="1" applyAlignment="1">
      <alignment/>
    </xf>
    <xf numFmtId="10" fontId="21" fillId="0" borderId="26" xfId="0" applyNumberFormat="1" applyFont="1" applyBorder="1" applyAlignment="1">
      <alignment/>
    </xf>
    <xf numFmtId="10" fontId="20" fillId="0" borderId="18" xfId="0" applyNumberFormat="1" applyFont="1" applyBorder="1" applyAlignment="1">
      <alignment/>
    </xf>
    <xf numFmtId="10" fontId="20" fillId="0" borderId="13" xfId="0" applyNumberFormat="1" applyFont="1" applyBorder="1" applyAlignment="1">
      <alignment/>
    </xf>
    <xf numFmtId="10" fontId="20" fillId="0" borderId="15" xfId="0" applyNumberFormat="1" applyFont="1" applyBorder="1" applyAlignment="1">
      <alignment/>
    </xf>
    <xf numFmtId="10" fontId="20" fillId="0" borderId="10" xfId="0" applyNumberFormat="1" applyFont="1" applyBorder="1" applyAlignment="1">
      <alignment/>
    </xf>
    <xf numFmtId="0" fontId="20" fillId="0" borderId="45" xfId="0" applyFont="1" applyBorder="1" applyAlignment="1">
      <alignment/>
    </xf>
    <xf numFmtId="3" fontId="21" fillId="0" borderId="80" xfId="0" applyNumberFormat="1" applyFont="1" applyBorder="1" applyAlignment="1">
      <alignment/>
    </xf>
    <xf numFmtId="0" fontId="20" fillId="0" borderId="59" xfId="0" applyFont="1" applyBorder="1" applyAlignment="1">
      <alignment/>
    </xf>
    <xf numFmtId="0" fontId="20" fillId="0" borderId="60" xfId="0" applyFont="1" applyBorder="1" applyAlignment="1">
      <alignment/>
    </xf>
    <xf numFmtId="3" fontId="35" fillId="0" borderId="28" xfId="0" applyNumberFormat="1" applyFont="1" applyBorder="1" applyAlignment="1">
      <alignment/>
    </xf>
    <xf numFmtId="10" fontId="20" fillId="0" borderId="12" xfId="0" applyNumberFormat="1" applyFont="1" applyBorder="1" applyAlignment="1">
      <alignment/>
    </xf>
    <xf numFmtId="10" fontId="21" fillId="0" borderId="10" xfId="0" applyNumberFormat="1" applyFont="1" applyBorder="1" applyAlignment="1">
      <alignment/>
    </xf>
    <xf numFmtId="10" fontId="35" fillId="0" borderId="13" xfId="0" applyNumberFormat="1" applyFont="1" applyBorder="1" applyAlignment="1">
      <alignment/>
    </xf>
    <xf numFmtId="10" fontId="20" fillId="0" borderId="16" xfId="0" applyNumberFormat="1" applyFont="1" applyBorder="1" applyAlignment="1">
      <alignment/>
    </xf>
    <xf numFmtId="0" fontId="21" fillId="0" borderId="2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3" fontId="21" fillId="0" borderId="18" xfId="40" applyNumberFormat="1" applyFont="1" applyBorder="1" applyAlignment="1">
      <alignment horizontal="right" vertical="center"/>
    </xf>
    <xf numFmtId="3" fontId="21" fillId="0" borderId="19" xfId="40" applyNumberFormat="1" applyFont="1" applyBorder="1" applyAlignment="1">
      <alignment horizontal="right" vertical="center"/>
    </xf>
    <xf numFmtId="3" fontId="21" fillId="0" borderId="24" xfId="40" applyNumberFormat="1" applyFont="1" applyBorder="1" applyAlignment="1">
      <alignment horizontal="right" vertical="center"/>
    </xf>
    <xf numFmtId="10" fontId="21" fillId="0" borderId="34" xfId="40" applyNumberFormat="1" applyFont="1" applyBorder="1" applyAlignment="1">
      <alignment horizontal="right" vertical="center"/>
    </xf>
    <xf numFmtId="10" fontId="21" fillId="0" borderId="32" xfId="40" applyNumberFormat="1" applyFont="1" applyBorder="1" applyAlignment="1">
      <alignment horizontal="right" vertical="center"/>
    </xf>
    <xf numFmtId="10" fontId="20" fillId="0" borderId="32" xfId="40" applyNumberFormat="1" applyFont="1" applyBorder="1" applyAlignment="1">
      <alignment horizontal="right" vertical="center"/>
    </xf>
    <xf numFmtId="10" fontId="20" fillId="0" borderId="35" xfId="40" applyNumberFormat="1" applyFont="1" applyBorder="1" applyAlignment="1">
      <alignment horizontal="right" vertical="center"/>
    </xf>
    <xf numFmtId="10" fontId="21" fillId="0" borderId="26" xfId="40" applyNumberFormat="1" applyFont="1" applyBorder="1" applyAlignment="1">
      <alignment horizontal="right" vertical="center"/>
    </xf>
    <xf numFmtId="0" fontId="20" fillId="0" borderId="48" xfId="0" applyFont="1" applyBorder="1" applyAlignment="1">
      <alignment/>
    </xf>
    <xf numFmtId="0" fontId="21" fillId="0" borderId="20" xfId="0" applyFont="1" applyBorder="1" applyAlignment="1">
      <alignment horizontal="centerContinuous" vertical="center" wrapText="1"/>
    </xf>
    <xf numFmtId="0" fontId="20" fillId="0" borderId="30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28" xfId="0" applyFont="1" applyBorder="1" applyAlignment="1">
      <alignment horizontal="centerContinuous" vertical="center" wrapText="1"/>
    </xf>
    <xf numFmtId="3" fontId="21" fillId="0" borderId="24" xfId="40" applyNumberFormat="1" applyFont="1" applyBorder="1" applyAlignment="1">
      <alignment horizontal="right"/>
    </xf>
    <xf numFmtId="3" fontId="20" fillId="0" borderId="0" xfId="40" applyNumberFormat="1" applyFont="1" applyBorder="1" applyAlignment="1">
      <alignment horizontal="right"/>
    </xf>
    <xf numFmtId="3" fontId="20" fillId="0" borderId="44" xfId="40" applyNumberFormat="1" applyFont="1" applyBorder="1" applyAlignment="1">
      <alignment horizontal="right"/>
    </xf>
    <xf numFmtId="3" fontId="11" fillId="0" borderId="28" xfId="0" applyNumberFormat="1" applyFont="1" applyBorder="1" applyAlignment="1">
      <alignment horizontal="right"/>
    </xf>
    <xf numFmtId="3" fontId="21" fillId="0" borderId="45" xfId="40" applyNumberFormat="1" applyFont="1" applyBorder="1" applyAlignment="1">
      <alignment horizontal="right"/>
    </xf>
    <xf numFmtId="3" fontId="21" fillId="0" borderId="36" xfId="40" applyNumberFormat="1" applyFont="1" applyBorder="1" applyAlignment="1">
      <alignment horizontal="right"/>
    </xf>
    <xf numFmtId="3" fontId="20" fillId="0" borderId="36" xfId="40" applyNumberFormat="1" applyFont="1" applyBorder="1" applyAlignment="1">
      <alignment horizontal="right"/>
    </xf>
    <xf numFmtId="3" fontId="11" fillId="0" borderId="28" xfId="40" applyNumberFormat="1" applyFont="1" applyBorder="1" applyAlignment="1">
      <alignment horizontal="right"/>
    </xf>
    <xf numFmtId="3" fontId="20" fillId="0" borderId="22" xfId="40" applyNumberFormat="1" applyFont="1" applyBorder="1" applyAlignment="1">
      <alignment horizontal="right"/>
    </xf>
    <xf numFmtId="3" fontId="20" fillId="0" borderId="21" xfId="40" applyNumberFormat="1" applyFont="1" applyBorder="1" applyAlignment="1">
      <alignment horizontal="right"/>
    </xf>
    <xf numFmtId="3" fontId="20" fillId="0" borderId="30" xfId="40" applyNumberFormat="1" applyFont="1" applyBorder="1" applyAlignment="1">
      <alignment horizontal="right"/>
    </xf>
    <xf numFmtId="3" fontId="11" fillId="0" borderId="25" xfId="40" applyNumberFormat="1" applyFont="1" applyBorder="1" applyAlignment="1">
      <alignment horizontal="right"/>
    </xf>
    <xf numFmtId="3" fontId="11" fillId="0" borderId="28" xfId="40" applyNumberFormat="1" applyFont="1" applyBorder="1" applyAlignment="1">
      <alignment horizontal="right"/>
    </xf>
    <xf numFmtId="3" fontId="11" fillId="0" borderId="25" xfId="40" applyNumberFormat="1" applyFont="1" applyBorder="1" applyAlignment="1">
      <alignment horizontal="right"/>
    </xf>
    <xf numFmtId="3" fontId="11" fillId="0" borderId="37" xfId="40" applyNumberFormat="1" applyFont="1" applyBorder="1" applyAlignment="1">
      <alignment horizontal="right"/>
    </xf>
    <xf numFmtId="3" fontId="11" fillId="0" borderId="44" xfId="40" applyNumberFormat="1" applyFont="1" applyBorder="1" applyAlignment="1">
      <alignment horizontal="right"/>
    </xf>
    <xf numFmtId="3" fontId="12" fillId="0" borderId="44" xfId="40" applyNumberFormat="1" applyFont="1" applyBorder="1" applyAlignment="1">
      <alignment horizontal="right"/>
    </xf>
    <xf numFmtId="3" fontId="11" fillId="0" borderId="14" xfId="40" applyNumberFormat="1" applyFont="1" applyBorder="1" applyAlignment="1">
      <alignment horizontal="right"/>
    </xf>
    <xf numFmtId="3" fontId="12" fillId="0" borderId="37" xfId="40" applyNumberFormat="1" applyFont="1" applyBorder="1" applyAlignment="1">
      <alignment horizontal="right"/>
    </xf>
    <xf numFmtId="3" fontId="12" fillId="0" borderId="14" xfId="40" applyNumberFormat="1" applyFont="1" applyBorder="1" applyAlignment="1">
      <alignment horizontal="right"/>
    </xf>
    <xf numFmtId="0" fontId="21" fillId="0" borderId="34" xfId="0" applyFont="1" applyBorder="1" applyAlignment="1">
      <alignment horizontal="centerContinuous" vertical="center" wrapText="1"/>
    </xf>
    <xf numFmtId="10" fontId="20" fillId="0" borderId="35" xfId="0" applyNumberFormat="1" applyFont="1" applyBorder="1" applyAlignment="1">
      <alignment/>
    </xf>
    <xf numFmtId="10" fontId="21" fillId="0" borderId="34" xfId="0" applyNumberFormat="1" applyFont="1" applyBorder="1" applyAlignment="1">
      <alignment/>
    </xf>
    <xf numFmtId="10" fontId="21" fillId="0" borderId="29" xfId="0" applyNumberFormat="1" applyFont="1" applyBorder="1" applyAlignment="1">
      <alignment/>
    </xf>
    <xf numFmtId="10" fontId="11" fillId="0" borderId="26" xfId="40" applyNumberFormat="1" applyFont="1" applyBorder="1" applyAlignment="1">
      <alignment/>
    </xf>
    <xf numFmtId="3" fontId="21" fillId="0" borderId="18" xfId="40" applyNumberFormat="1" applyFont="1" applyBorder="1" applyAlignment="1">
      <alignment horizontal="right"/>
    </xf>
    <xf numFmtId="3" fontId="20" fillId="0" borderId="15" xfId="40" applyNumberFormat="1" applyFont="1" applyBorder="1" applyAlignment="1">
      <alignment horizontal="right"/>
    </xf>
    <xf numFmtId="3" fontId="20" fillId="0" borderId="11" xfId="40" applyNumberFormat="1" applyFont="1" applyBorder="1" applyAlignment="1">
      <alignment horizontal="right"/>
    </xf>
    <xf numFmtId="3" fontId="21" fillId="0" borderId="10" xfId="40" applyNumberFormat="1" applyFont="1" applyBorder="1" applyAlignment="1">
      <alignment horizontal="right"/>
    </xf>
    <xf numFmtId="3" fontId="21" fillId="0" borderId="13" xfId="40" applyNumberFormat="1" applyFont="1" applyBorder="1" applyAlignment="1">
      <alignment horizontal="right"/>
    </xf>
    <xf numFmtId="3" fontId="20" fillId="0" borderId="13" xfId="40" applyNumberFormat="1" applyFont="1" applyBorder="1" applyAlignment="1">
      <alignment horizontal="right"/>
    </xf>
    <xf numFmtId="0" fontId="0" fillId="0" borderId="65" xfId="0" applyBorder="1" applyAlignment="1">
      <alignment wrapText="1"/>
    </xf>
    <xf numFmtId="0" fontId="0" fillId="0" borderId="81" xfId="0" applyBorder="1" applyAlignment="1">
      <alignment/>
    </xf>
    <xf numFmtId="3" fontId="0" fillId="0" borderId="81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69" xfId="0" applyNumberFormat="1" applyBorder="1" applyAlignment="1">
      <alignment/>
    </xf>
    <xf numFmtId="0" fontId="0" fillId="0" borderId="31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3" fontId="20" fillId="0" borderId="12" xfId="0" applyNumberFormat="1" applyFont="1" applyBorder="1" applyAlignment="1">
      <alignment vertical="center"/>
    </xf>
    <xf numFmtId="3" fontId="20" fillId="0" borderId="13" xfId="0" applyNumberFormat="1" applyFont="1" applyBorder="1" applyAlignment="1">
      <alignment vertical="center"/>
    </xf>
    <xf numFmtId="3" fontId="20" fillId="0" borderId="44" xfId="0" applyNumberFormat="1" applyFont="1" applyBorder="1" applyAlignment="1">
      <alignment vertical="center"/>
    </xf>
    <xf numFmtId="3" fontId="20" fillId="0" borderId="37" xfId="0" applyNumberFormat="1" applyFont="1" applyBorder="1" applyAlignment="1">
      <alignment vertical="center"/>
    </xf>
    <xf numFmtId="3" fontId="21" fillId="0" borderId="47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166" fontId="0" fillId="0" borderId="0" xfId="0" applyNumberForma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3" fontId="0" fillId="0" borderId="22" xfId="0" applyNumberFormat="1" applyBorder="1" applyAlignment="1">
      <alignment/>
    </xf>
    <xf numFmtId="3" fontId="36" fillId="0" borderId="21" xfId="0" applyNumberFormat="1" applyFont="1" applyBorder="1" applyAlignment="1">
      <alignment/>
    </xf>
    <xf numFmtId="3" fontId="36" fillId="0" borderId="29" xfId="0" applyNumberFormat="1" applyFont="1" applyFill="1" applyBorder="1" applyAlignment="1">
      <alignment/>
    </xf>
    <xf numFmtId="3" fontId="36" fillId="0" borderId="32" xfId="0" applyNumberFormat="1" applyFont="1" applyFill="1" applyBorder="1" applyAlignment="1">
      <alignment/>
    </xf>
    <xf numFmtId="3" fontId="36" fillId="0" borderId="48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3" fontId="12" fillId="0" borderId="0" xfId="4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3" fontId="11" fillId="0" borderId="0" xfId="4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38" fillId="0" borderId="12" xfId="0" applyFont="1" applyBorder="1" applyAlignment="1">
      <alignment/>
    </xf>
    <xf numFmtId="0" fontId="53" fillId="0" borderId="0" xfId="0" applyFont="1" applyAlignment="1">
      <alignment horizontal="left"/>
    </xf>
    <xf numFmtId="0" fontId="53" fillId="0" borderId="0" xfId="0" applyFont="1" applyAlignment="1">
      <alignment/>
    </xf>
    <xf numFmtId="0" fontId="0" fillId="0" borderId="83" xfId="0" applyBorder="1" applyAlignment="1">
      <alignment/>
    </xf>
    <xf numFmtId="3" fontId="0" fillId="0" borderId="84" xfId="0" applyNumberFormat="1" applyBorder="1" applyAlignment="1">
      <alignment/>
    </xf>
    <xf numFmtId="3" fontId="0" fillId="0" borderId="85" xfId="0" applyNumberFormat="1" applyBorder="1" applyAlignment="1">
      <alignment/>
    </xf>
    <xf numFmtId="3" fontId="11" fillId="0" borderId="85" xfId="0" applyNumberFormat="1" applyFont="1" applyBorder="1" applyAlignment="1">
      <alignment/>
    </xf>
    <xf numFmtId="0" fontId="11" fillId="0" borderId="85" xfId="0" applyFont="1" applyBorder="1" applyAlignment="1">
      <alignment/>
    </xf>
    <xf numFmtId="0" fontId="11" fillId="0" borderId="85" xfId="0" applyFont="1" applyBorder="1" applyAlignment="1">
      <alignment horizontal="center" wrapText="1"/>
    </xf>
    <xf numFmtId="0" fontId="11" fillId="0" borderId="85" xfId="0" applyFont="1" applyBorder="1" applyAlignment="1">
      <alignment horizontal="center" vertical="center" wrapText="1"/>
    </xf>
    <xf numFmtId="0" fontId="0" fillId="0" borderId="86" xfId="0" applyBorder="1" applyAlignment="1">
      <alignment/>
    </xf>
    <xf numFmtId="0" fontId="0" fillId="0" borderId="85" xfId="0" applyFont="1" applyBorder="1" applyAlignment="1">
      <alignment/>
    </xf>
    <xf numFmtId="3" fontId="0" fillId="0" borderId="85" xfId="0" applyNumberFormat="1" applyBorder="1" applyAlignment="1">
      <alignment/>
    </xf>
    <xf numFmtId="3" fontId="0" fillId="0" borderId="84" xfId="0" applyNumberFormat="1" applyBorder="1" applyAlignment="1">
      <alignment/>
    </xf>
    <xf numFmtId="0" fontId="0" fillId="0" borderId="85" xfId="0" applyFont="1" applyBorder="1" applyAlignment="1">
      <alignment wrapText="1"/>
    </xf>
    <xf numFmtId="0" fontId="0" fillId="0" borderId="85" xfId="0" applyBorder="1" applyAlignment="1">
      <alignment/>
    </xf>
    <xf numFmtId="0" fontId="11" fillId="0" borderId="87" xfId="0" applyFont="1" applyBorder="1" applyAlignment="1">
      <alignment/>
    </xf>
    <xf numFmtId="3" fontId="11" fillId="0" borderId="87" xfId="0" applyNumberFormat="1" applyFont="1" applyBorder="1" applyAlignment="1">
      <alignment/>
    </xf>
    <xf numFmtId="0" fontId="18" fillId="0" borderId="85" xfId="0" applyFont="1" applyBorder="1" applyAlignment="1">
      <alignment/>
    </xf>
    <xf numFmtId="3" fontId="11" fillId="0" borderId="84" xfId="0" applyNumberFormat="1" applyFont="1" applyBorder="1" applyAlignment="1">
      <alignment/>
    </xf>
    <xf numFmtId="3" fontId="11" fillId="0" borderId="84" xfId="0" applyNumberFormat="1" applyFont="1" applyBorder="1" applyAlignment="1">
      <alignment/>
    </xf>
    <xf numFmtId="0" fontId="55" fillId="0" borderId="88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76" xfId="0" applyBorder="1" applyAlignment="1">
      <alignment/>
    </xf>
    <xf numFmtId="0" fontId="0" fillId="0" borderId="77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90" xfId="0" applyFont="1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88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53" fillId="0" borderId="0" xfId="0" applyFont="1" applyBorder="1" applyAlignment="1">
      <alignment/>
    </xf>
    <xf numFmtId="0" fontId="16" fillId="0" borderId="92" xfId="0" applyFont="1" applyBorder="1" applyAlignment="1">
      <alignment/>
    </xf>
    <xf numFmtId="0" fontId="53" fillId="0" borderId="95" xfId="0" applyFont="1" applyBorder="1" applyAlignment="1">
      <alignment/>
    </xf>
    <xf numFmtId="0" fontId="53" fillId="0" borderId="89" xfId="0" applyFont="1" applyBorder="1" applyAlignment="1">
      <alignment/>
    </xf>
    <xf numFmtId="0" fontId="56" fillId="0" borderId="89" xfId="0" applyFont="1" applyBorder="1" applyAlignment="1">
      <alignment/>
    </xf>
    <xf numFmtId="0" fontId="53" fillId="0" borderId="88" xfId="0" applyFont="1" applyBorder="1" applyAlignment="1">
      <alignment/>
    </xf>
    <xf numFmtId="0" fontId="0" fillId="0" borderId="78" xfId="0" applyBorder="1" applyAlignment="1">
      <alignment/>
    </xf>
    <xf numFmtId="0" fontId="11" fillId="0" borderId="76" xfId="0" applyFont="1" applyBorder="1" applyAlignment="1">
      <alignment/>
    </xf>
    <xf numFmtId="0" fontId="11" fillId="0" borderId="92" xfId="0" applyFont="1" applyBorder="1" applyAlignment="1">
      <alignment/>
    </xf>
    <xf numFmtId="0" fontId="0" fillId="0" borderId="73" xfId="0" applyBorder="1" applyAlignment="1">
      <alignment/>
    </xf>
    <xf numFmtId="0" fontId="53" fillId="0" borderId="96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88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97" xfId="0" applyBorder="1" applyAlignment="1">
      <alignment/>
    </xf>
    <xf numFmtId="0" fontId="0" fillId="0" borderId="75" xfId="0" applyFont="1" applyBorder="1" applyAlignment="1">
      <alignment/>
    </xf>
    <xf numFmtId="0" fontId="11" fillId="0" borderId="75" xfId="0" applyFont="1" applyBorder="1" applyAlignment="1">
      <alignment/>
    </xf>
    <xf numFmtId="0" fontId="11" fillId="0" borderId="77" xfId="0" applyFont="1" applyBorder="1" applyAlignment="1">
      <alignment/>
    </xf>
    <xf numFmtId="0" fontId="16" fillId="0" borderId="98" xfId="0" applyFont="1" applyBorder="1" applyAlignment="1">
      <alignment/>
    </xf>
    <xf numFmtId="0" fontId="53" fillId="0" borderId="95" xfId="0" applyFont="1" applyBorder="1" applyAlignment="1">
      <alignment/>
    </xf>
    <xf numFmtId="0" fontId="53" fillId="0" borderId="97" xfId="0" applyFont="1" applyBorder="1" applyAlignment="1">
      <alignment/>
    </xf>
    <xf numFmtId="0" fontId="5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97" xfId="0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11" fillId="0" borderId="99" xfId="0" applyFont="1" applyBorder="1" applyAlignment="1">
      <alignment horizontal="right"/>
    </xf>
    <xf numFmtId="0" fontId="11" fillId="0" borderId="99" xfId="0" applyFont="1" applyBorder="1" applyAlignment="1">
      <alignment horizontal="center"/>
    </xf>
    <xf numFmtId="0" fontId="11" fillId="0" borderId="88" xfId="0" applyFont="1" applyBorder="1" applyAlignment="1">
      <alignment/>
    </xf>
    <xf numFmtId="0" fontId="11" fillId="0" borderId="98" xfId="0" applyFont="1" applyBorder="1" applyAlignment="1">
      <alignment/>
    </xf>
    <xf numFmtId="0" fontId="53" fillId="0" borderId="89" xfId="0" applyFont="1" applyBorder="1" applyAlignment="1">
      <alignment/>
    </xf>
    <xf numFmtId="0" fontId="56" fillId="0" borderId="89" xfId="0" applyFont="1" applyBorder="1" applyAlignment="1">
      <alignment/>
    </xf>
    <xf numFmtId="0" fontId="56" fillId="0" borderId="93" xfId="0" applyFont="1" applyBorder="1" applyAlignment="1">
      <alignment/>
    </xf>
    <xf numFmtId="0" fontId="16" fillId="0" borderId="95" xfId="0" applyFont="1" applyBorder="1" applyAlignment="1">
      <alignment/>
    </xf>
    <xf numFmtId="0" fontId="53" fillId="0" borderId="93" xfId="0" applyFont="1" applyBorder="1" applyAlignment="1">
      <alignment/>
    </xf>
    <xf numFmtId="0" fontId="56" fillId="0" borderId="93" xfId="0" applyFont="1" applyBorder="1" applyAlignment="1">
      <alignment/>
    </xf>
    <xf numFmtId="0" fontId="16" fillId="0" borderId="92" xfId="0" applyFont="1" applyBorder="1" applyAlignment="1">
      <alignment/>
    </xf>
    <xf numFmtId="0" fontId="53" fillId="0" borderId="92" xfId="0" applyFont="1" applyBorder="1" applyAlignment="1">
      <alignment/>
    </xf>
    <xf numFmtId="0" fontId="16" fillId="0" borderId="92" xfId="0" applyFont="1" applyBorder="1" applyAlignment="1">
      <alignment wrapText="1"/>
    </xf>
    <xf numFmtId="0" fontId="53" fillId="0" borderId="93" xfId="0" applyFont="1" applyBorder="1" applyAlignment="1">
      <alignment/>
    </xf>
    <xf numFmtId="0" fontId="57" fillId="0" borderId="92" xfId="0" applyFont="1" applyBorder="1" applyAlignment="1">
      <alignment/>
    </xf>
    <xf numFmtId="0" fontId="0" fillId="0" borderId="95" xfId="0" applyBorder="1" applyAlignment="1">
      <alignment horizontal="center"/>
    </xf>
    <xf numFmtId="0" fontId="53" fillId="0" borderId="92" xfId="0" applyFont="1" applyBorder="1" applyAlignment="1">
      <alignment/>
    </xf>
    <xf numFmtId="0" fontId="11" fillId="0" borderId="100" xfId="0" applyFont="1" applyBorder="1" applyAlignment="1">
      <alignment horizontal="center"/>
    </xf>
    <xf numFmtId="0" fontId="11" fillId="0" borderId="101" xfId="0" applyFont="1" applyBorder="1" applyAlignment="1">
      <alignment horizontal="center"/>
    </xf>
    <xf numFmtId="3" fontId="11" fillId="0" borderId="102" xfId="0" applyNumberFormat="1" applyFont="1" applyBorder="1" applyAlignment="1">
      <alignment/>
    </xf>
    <xf numFmtId="3" fontId="11" fillId="0" borderId="103" xfId="0" applyNumberFormat="1" applyFont="1" applyBorder="1" applyAlignment="1">
      <alignment/>
    </xf>
    <xf numFmtId="3" fontId="0" fillId="0" borderId="104" xfId="0" applyNumberFormat="1" applyBorder="1" applyAlignment="1">
      <alignment/>
    </xf>
    <xf numFmtId="3" fontId="0" fillId="0" borderId="105" xfId="0" applyNumberFormat="1" applyBorder="1" applyAlignment="1">
      <alignment/>
    </xf>
    <xf numFmtId="3" fontId="0" fillId="0" borderId="106" xfId="0" applyNumberFormat="1" applyBorder="1" applyAlignment="1">
      <alignment/>
    </xf>
    <xf numFmtId="3" fontId="0" fillId="0" borderId="107" xfId="0" applyNumberFormat="1" applyBorder="1" applyAlignment="1">
      <alignment/>
    </xf>
    <xf numFmtId="3" fontId="0" fillId="0" borderId="108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11" fillId="0" borderId="104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12" xfId="0" applyNumberFormat="1" applyBorder="1" applyAlignment="1">
      <alignment/>
    </xf>
    <xf numFmtId="3" fontId="11" fillId="0" borderId="113" xfId="0" applyNumberFormat="1" applyFont="1" applyBorder="1" applyAlignment="1">
      <alignment/>
    </xf>
    <xf numFmtId="3" fontId="0" fillId="0" borderId="102" xfId="0" applyNumberFormat="1" applyBorder="1" applyAlignment="1">
      <alignment/>
    </xf>
    <xf numFmtId="3" fontId="0" fillId="0" borderId="114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24" fillId="0" borderId="115" xfId="0" applyNumberFormat="1" applyFont="1" applyBorder="1" applyAlignment="1">
      <alignment/>
    </xf>
    <xf numFmtId="3" fontId="24" fillId="0" borderId="116" xfId="0" applyNumberFormat="1" applyFont="1" applyBorder="1" applyAlignment="1">
      <alignment/>
    </xf>
    <xf numFmtId="0" fontId="11" fillId="0" borderId="33" xfId="0" applyFont="1" applyBorder="1" applyAlignment="1">
      <alignment horizontal="center"/>
    </xf>
    <xf numFmtId="0" fontId="11" fillId="0" borderId="113" xfId="0" applyFont="1" applyBorder="1" applyAlignment="1">
      <alignment horizontal="center"/>
    </xf>
    <xf numFmtId="3" fontId="11" fillId="0" borderId="27" xfId="0" applyNumberFormat="1" applyFont="1" applyBorder="1" applyAlignment="1">
      <alignment/>
    </xf>
    <xf numFmtId="3" fontId="11" fillId="0" borderId="110" xfId="0" applyNumberFormat="1" applyFont="1" applyBorder="1" applyAlignment="1">
      <alignment/>
    </xf>
    <xf numFmtId="3" fontId="0" fillId="0" borderId="103" xfId="0" applyNumberFormat="1" applyBorder="1" applyAlignment="1">
      <alignment/>
    </xf>
    <xf numFmtId="3" fontId="0" fillId="0" borderId="117" xfId="0" applyNumberFormat="1" applyBorder="1" applyAlignment="1">
      <alignment/>
    </xf>
    <xf numFmtId="3" fontId="0" fillId="0" borderId="118" xfId="0" applyNumberFormat="1" applyBorder="1" applyAlignment="1">
      <alignment/>
    </xf>
    <xf numFmtId="3" fontId="0" fillId="0" borderId="119" xfId="0" applyNumberFormat="1" applyBorder="1" applyAlignment="1">
      <alignment/>
    </xf>
    <xf numFmtId="3" fontId="11" fillId="0" borderId="105" xfId="0" applyNumberFormat="1" applyFont="1" applyBorder="1" applyAlignment="1">
      <alignment/>
    </xf>
    <xf numFmtId="3" fontId="0" fillId="0" borderId="120" xfId="0" applyNumberFormat="1" applyBorder="1" applyAlignment="1">
      <alignment/>
    </xf>
    <xf numFmtId="3" fontId="0" fillId="0" borderId="121" xfId="0" applyNumberFormat="1" applyBorder="1" applyAlignment="1">
      <alignment/>
    </xf>
    <xf numFmtId="0" fontId="11" fillId="0" borderId="12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3" fontId="0" fillId="0" borderId="123" xfId="0" applyNumberFormat="1" applyBorder="1" applyAlignment="1">
      <alignment/>
    </xf>
    <xf numFmtId="3" fontId="0" fillId="0" borderId="124" xfId="0" applyNumberFormat="1" applyBorder="1" applyAlignment="1">
      <alignment/>
    </xf>
    <xf numFmtId="3" fontId="0" fillId="0" borderId="125" xfId="0" applyNumberFormat="1" applyBorder="1" applyAlignment="1">
      <alignment/>
    </xf>
    <xf numFmtId="3" fontId="0" fillId="0" borderId="126" xfId="0" applyNumberFormat="1" applyBorder="1" applyAlignment="1">
      <alignment/>
    </xf>
    <xf numFmtId="3" fontId="0" fillId="0" borderId="127" xfId="0" applyNumberFormat="1" applyBorder="1" applyAlignment="1">
      <alignment/>
    </xf>
    <xf numFmtId="3" fontId="11" fillId="0" borderId="115" xfId="0" applyNumberFormat="1" applyFont="1" applyBorder="1" applyAlignment="1">
      <alignment/>
    </xf>
    <xf numFmtId="3" fontId="11" fillId="0" borderId="116" xfId="0" applyNumberFormat="1" applyFont="1" applyBorder="1" applyAlignment="1">
      <alignment/>
    </xf>
    <xf numFmtId="3" fontId="0" fillId="0" borderId="128" xfId="0" applyNumberFormat="1" applyBorder="1" applyAlignment="1">
      <alignment/>
    </xf>
    <xf numFmtId="3" fontId="0" fillId="0" borderId="129" xfId="0" applyNumberFormat="1" applyBorder="1" applyAlignment="1">
      <alignment/>
    </xf>
    <xf numFmtId="3" fontId="0" fillId="0" borderId="130" xfId="0" applyNumberFormat="1" applyBorder="1" applyAlignment="1">
      <alignment/>
    </xf>
    <xf numFmtId="3" fontId="11" fillId="0" borderId="105" xfId="0" applyNumberFormat="1" applyFont="1" applyBorder="1" applyAlignment="1">
      <alignment horizontal="center"/>
    </xf>
    <xf numFmtId="3" fontId="24" fillId="0" borderId="110" xfId="0" applyNumberFormat="1" applyFont="1" applyBorder="1" applyAlignment="1">
      <alignment/>
    </xf>
    <xf numFmtId="3" fontId="11" fillId="0" borderId="128" xfId="0" applyNumberFormat="1" applyFont="1" applyBorder="1" applyAlignment="1">
      <alignment horizontal="center"/>
    </xf>
    <xf numFmtId="3" fontId="0" fillId="0" borderId="131" xfId="0" applyNumberFormat="1" applyBorder="1" applyAlignment="1">
      <alignment/>
    </xf>
    <xf numFmtId="3" fontId="24" fillId="0" borderId="132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132" xfId="0" applyNumberFormat="1" applyFont="1" applyBorder="1" applyAlignment="1">
      <alignment/>
    </xf>
    <xf numFmtId="3" fontId="24" fillId="0" borderId="43" xfId="0" applyNumberFormat="1" applyFont="1" applyBorder="1" applyAlignment="1">
      <alignment/>
    </xf>
    <xf numFmtId="3" fontId="12" fillId="0" borderId="107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0" fillId="0" borderId="133" xfId="0" applyNumberFormat="1" applyBorder="1" applyAlignment="1">
      <alignment/>
    </xf>
    <xf numFmtId="3" fontId="12" fillId="0" borderId="131" xfId="0" applyNumberFormat="1" applyFont="1" applyBorder="1" applyAlignment="1">
      <alignment/>
    </xf>
    <xf numFmtId="3" fontId="11" fillId="0" borderId="133" xfId="0" applyNumberFormat="1" applyFont="1" applyBorder="1" applyAlignment="1">
      <alignment/>
    </xf>
    <xf numFmtId="3" fontId="21" fillId="0" borderId="13" xfId="40" applyNumberFormat="1" applyFont="1" applyBorder="1" applyAlignment="1">
      <alignment/>
    </xf>
    <xf numFmtId="3" fontId="20" fillId="0" borderId="37" xfId="40" applyNumberFormat="1" applyFont="1" applyBorder="1" applyAlignment="1">
      <alignment horizontal="right"/>
    </xf>
    <xf numFmtId="3" fontId="11" fillId="0" borderId="18" xfId="40" applyNumberFormat="1" applyFont="1" applyBorder="1" applyAlignment="1">
      <alignment horizontal="right"/>
    </xf>
    <xf numFmtId="3" fontId="21" fillId="0" borderId="29" xfId="0" applyNumberFormat="1" applyFont="1" applyBorder="1" applyAlignment="1">
      <alignment/>
    </xf>
    <xf numFmtId="0" fontId="21" fillId="0" borderId="45" xfId="0" applyFont="1" applyBorder="1" applyAlignment="1">
      <alignment horizontal="center"/>
    </xf>
    <xf numFmtId="3" fontId="28" fillId="0" borderId="36" xfId="40" applyNumberFormat="1" applyFont="1" applyBorder="1" applyAlignment="1">
      <alignment/>
    </xf>
    <xf numFmtId="0" fontId="21" fillId="0" borderId="53" xfId="0" applyFont="1" applyBorder="1" applyAlignment="1">
      <alignment horizontal="center"/>
    </xf>
    <xf numFmtId="0" fontId="0" fillId="0" borderId="82" xfId="0" applyBorder="1" applyAlignment="1">
      <alignment/>
    </xf>
    <xf numFmtId="0" fontId="21" fillId="0" borderId="64" xfId="0" applyFont="1" applyBorder="1" applyAlignment="1">
      <alignment horizontal="center"/>
    </xf>
    <xf numFmtId="3" fontId="28" fillId="0" borderId="36" xfId="0" applyNumberFormat="1" applyFont="1" applyBorder="1" applyAlignment="1">
      <alignment/>
    </xf>
    <xf numFmtId="0" fontId="37" fillId="0" borderId="134" xfId="0" applyFont="1" applyBorder="1" applyAlignment="1">
      <alignment/>
    </xf>
    <xf numFmtId="0" fontId="37" fillId="0" borderId="135" xfId="0" applyFont="1" applyBorder="1" applyAlignment="1">
      <alignment/>
    </xf>
    <xf numFmtId="3" fontId="37" fillId="0" borderId="135" xfId="40" applyNumberFormat="1" applyFont="1" applyBorder="1" applyAlignment="1">
      <alignment/>
    </xf>
    <xf numFmtId="3" fontId="37" fillId="0" borderId="136" xfId="40" applyNumberFormat="1" applyFont="1" applyBorder="1" applyAlignment="1">
      <alignment/>
    </xf>
    <xf numFmtId="3" fontId="28" fillId="0" borderId="137" xfId="40" applyNumberFormat="1" applyFont="1" applyBorder="1" applyAlignment="1">
      <alignment/>
    </xf>
    <xf numFmtId="0" fontId="21" fillId="0" borderId="64" xfId="0" applyFont="1" applyFill="1" applyBorder="1" applyAlignment="1">
      <alignment horizontal="center"/>
    </xf>
    <xf numFmtId="3" fontId="21" fillId="0" borderId="68" xfId="40" applyNumberFormat="1" applyFont="1" applyBorder="1" applyAlignment="1">
      <alignment/>
    </xf>
    <xf numFmtId="3" fontId="21" fillId="0" borderId="135" xfId="40" applyNumberFormat="1" applyFont="1" applyBorder="1" applyAlignment="1">
      <alignment/>
    </xf>
    <xf numFmtId="0" fontId="21" fillId="0" borderId="14" xfId="0" applyFont="1" applyBorder="1" applyAlignment="1">
      <alignment horizontal="center"/>
    </xf>
    <xf numFmtId="3" fontId="28" fillId="0" borderId="37" xfId="40" applyNumberFormat="1" applyFont="1" applyBorder="1" applyAlignment="1">
      <alignment/>
    </xf>
    <xf numFmtId="0" fontId="37" fillId="0" borderId="45" xfId="0" applyFont="1" applyBorder="1" applyAlignment="1">
      <alignment horizontal="center"/>
    </xf>
    <xf numFmtId="0" fontId="37" fillId="0" borderId="53" xfId="0" applyFont="1" applyBorder="1" applyAlignment="1">
      <alignment horizontal="center"/>
    </xf>
    <xf numFmtId="3" fontId="21" fillId="0" borderId="138" xfId="40" applyNumberFormat="1" applyFont="1" applyBorder="1" applyAlignment="1">
      <alignment/>
    </xf>
    <xf numFmtId="10" fontId="39" fillId="33" borderId="10" xfId="0" applyNumberFormat="1" applyFont="1" applyFill="1" applyBorder="1" applyAlignment="1">
      <alignment/>
    </xf>
    <xf numFmtId="3" fontId="11" fillId="0" borderId="24" xfId="40" applyNumberFormat="1" applyFont="1" applyBorder="1" applyAlignment="1">
      <alignment horizontal="right"/>
    </xf>
    <xf numFmtId="3" fontId="11" fillId="0" borderId="19" xfId="40" applyNumberFormat="1" applyFont="1" applyBorder="1" applyAlignment="1">
      <alignment horizontal="right"/>
    </xf>
    <xf numFmtId="3" fontId="12" fillId="0" borderId="37" xfId="40" applyNumberFormat="1" applyFont="1" applyBorder="1" applyAlignment="1">
      <alignment horizontal="right"/>
    </xf>
    <xf numFmtId="3" fontId="12" fillId="0" borderId="13" xfId="40" applyNumberFormat="1" applyFont="1" applyBorder="1" applyAlignment="1">
      <alignment horizontal="right"/>
    </xf>
    <xf numFmtId="0" fontId="42" fillId="0" borderId="21" xfId="0" applyFont="1" applyBorder="1" applyAlignment="1">
      <alignment/>
    </xf>
    <xf numFmtId="0" fontId="21" fillId="0" borderId="21" xfId="0" applyFont="1" applyBorder="1" applyAlignment="1">
      <alignment horizontal="centerContinuous" vertical="center" wrapText="1"/>
    </xf>
    <xf numFmtId="0" fontId="48" fillId="0" borderId="20" xfId="0" applyFont="1" applyBorder="1" applyAlignment="1">
      <alignment horizontal="left" vertical="center"/>
    </xf>
    <xf numFmtId="3" fontId="20" fillId="0" borderId="10" xfId="0" applyNumberFormat="1" applyFont="1" applyBorder="1" applyAlignment="1">
      <alignment horizontal="right" vertical="center" wrapText="1"/>
    </xf>
    <xf numFmtId="3" fontId="20" fillId="0" borderId="29" xfId="0" applyNumberFormat="1" applyFont="1" applyBorder="1" applyAlignment="1">
      <alignment horizontal="right" vertical="center" wrapText="1"/>
    </xf>
    <xf numFmtId="10" fontId="20" fillId="0" borderId="29" xfId="0" applyNumberFormat="1" applyFont="1" applyBorder="1" applyAlignment="1">
      <alignment horizontal="right" vertical="center" wrapText="1"/>
    </xf>
    <xf numFmtId="0" fontId="21" fillId="0" borderId="21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3" fontId="21" fillId="0" borderId="10" xfId="0" applyNumberFormat="1" applyFont="1" applyBorder="1" applyAlignment="1">
      <alignment horizontal="right" vertical="center" wrapText="1"/>
    </xf>
    <xf numFmtId="10" fontId="21" fillId="0" borderId="29" xfId="0" applyNumberFormat="1" applyFont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right" vertical="center" wrapText="1"/>
    </xf>
    <xf numFmtId="0" fontId="23" fillId="0" borderId="30" xfId="0" applyFont="1" applyBorder="1" applyAlignment="1">
      <alignment vertical="center" wrapText="1"/>
    </xf>
    <xf numFmtId="3" fontId="23" fillId="0" borderId="30" xfId="0" applyNumberFormat="1" applyFont="1" applyBorder="1" applyAlignment="1">
      <alignment horizontal="right" vertical="center" wrapText="1"/>
    </xf>
    <xf numFmtId="3" fontId="23" fillId="0" borderId="15" xfId="0" applyNumberFormat="1" applyFont="1" applyBorder="1" applyAlignment="1">
      <alignment/>
    </xf>
    <xf numFmtId="10" fontId="12" fillId="0" borderId="13" xfId="40" applyNumberFormat="1" applyFont="1" applyBorder="1" applyAlignment="1">
      <alignment horizontal="right"/>
    </xf>
    <xf numFmtId="0" fontId="35" fillId="0" borderId="15" xfId="0" applyFont="1" applyBorder="1" applyAlignment="1">
      <alignment horizontal="left" wrapText="1"/>
    </xf>
    <xf numFmtId="3" fontId="21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0" fontId="21" fillId="0" borderId="13" xfId="0" applyFont="1" applyBorder="1" applyAlignment="1">
      <alignment horizontal="center" wrapText="1"/>
    </xf>
    <xf numFmtId="0" fontId="20" fillId="0" borderId="18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10" fontId="20" fillId="0" borderId="10" xfId="0" applyNumberFormat="1" applyFont="1" applyBorder="1" applyAlignment="1">
      <alignment horizontal="center" wrapText="1"/>
    </xf>
    <xf numFmtId="3" fontId="20" fillId="0" borderId="20" xfId="0" applyNumberFormat="1" applyFont="1" applyBorder="1" applyAlignment="1">
      <alignment horizontal="right" wrapText="1"/>
    </xf>
    <xf numFmtId="3" fontId="20" fillId="0" borderId="18" xfId="0" applyNumberFormat="1" applyFont="1" applyBorder="1" applyAlignment="1">
      <alignment horizontal="right" wrapText="1"/>
    </xf>
    <xf numFmtId="3" fontId="20" fillId="0" borderId="20" xfId="0" applyNumberFormat="1" applyFont="1" applyBorder="1" applyAlignment="1">
      <alignment horizontal="right" vertical="center" wrapText="1"/>
    </xf>
    <xf numFmtId="3" fontId="20" fillId="0" borderId="21" xfId="0" applyNumberFormat="1" applyFont="1" applyBorder="1" applyAlignment="1">
      <alignment horizontal="right" wrapText="1"/>
    </xf>
    <xf numFmtId="3" fontId="20" fillId="0" borderId="10" xfId="0" applyNumberFormat="1" applyFont="1" applyBorder="1" applyAlignment="1">
      <alignment horizontal="right" wrapText="1"/>
    </xf>
    <xf numFmtId="3" fontId="20" fillId="0" borderId="21" xfId="0" applyNumberFormat="1" applyFont="1" applyBorder="1" applyAlignment="1">
      <alignment horizontal="right" vertical="center" wrapText="1"/>
    </xf>
    <xf numFmtId="3" fontId="20" fillId="0" borderId="22" xfId="0" applyNumberFormat="1" applyFont="1" applyBorder="1" applyAlignment="1">
      <alignment horizontal="right" wrapText="1"/>
    </xf>
    <xf numFmtId="3" fontId="20" fillId="0" borderId="13" xfId="0" applyNumberFormat="1" applyFont="1" applyBorder="1" applyAlignment="1">
      <alignment horizontal="right" wrapText="1"/>
    </xf>
    <xf numFmtId="3" fontId="12" fillId="0" borderId="15" xfId="40" applyNumberFormat="1" applyFont="1" applyBorder="1" applyAlignment="1">
      <alignment/>
    </xf>
    <xf numFmtId="3" fontId="11" fillId="0" borderId="15" xfId="40" applyNumberFormat="1" applyFont="1" applyBorder="1" applyAlignment="1">
      <alignment/>
    </xf>
    <xf numFmtId="3" fontId="12" fillId="0" borderId="13" xfId="40" applyNumberFormat="1" applyFont="1" applyBorder="1" applyAlignment="1">
      <alignment/>
    </xf>
    <xf numFmtId="0" fontId="20" fillId="0" borderId="28" xfId="0" applyFont="1" applyBorder="1" applyAlignment="1">
      <alignment vertical="center"/>
    </xf>
    <xf numFmtId="3" fontId="20" fillId="0" borderId="36" xfId="0" applyNumberFormat="1" applyFont="1" applyBorder="1" applyAlignment="1">
      <alignment/>
    </xf>
    <xf numFmtId="3" fontId="11" fillId="0" borderId="18" xfId="40" applyNumberFormat="1" applyFont="1" applyBorder="1" applyAlignment="1">
      <alignment/>
    </xf>
    <xf numFmtId="3" fontId="11" fillId="0" borderId="10" xfId="4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0" fontId="21" fillId="0" borderId="29" xfId="0" applyFont="1" applyBorder="1" applyAlignment="1">
      <alignment/>
    </xf>
    <xf numFmtId="0" fontId="36" fillId="0" borderId="21" xfId="0" applyFont="1" applyBorder="1" applyAlignment="1">
      <alignment vertical="center"/>
    </xf>
    <xf numFmtId="0" fontId="0" fillId="0" borderId="43" xfId="0" applyBorder="1" applyAlignment="1">
      <alignment/>
    </xf>
    <xf numFmtId="3" fontId="11" fillId="0" borderId="21" xfId="40" applyNumberFormat="1" applyFont="1" applyBorder="1" applyAlignment="1">
      <alignment/>
    </xf>
    <xf numFmtId="3" fontId="12" fillId="0" borderId="21" xfId="40" applyNumberFormat="1" applyFont="1" applyBorder="1" applyAlignment="1">
      <alignment/>
    </xf>
    <xf numFmtId="3" fontId="12" fillId="0" borderId="23" xfId="40" applyNumberFormat="1" applyFont="1" applyBorder="1" applyAlignment="1">
      <alignment/>
    </xf>
    <xf numFmtId="3" fontId="12" fillId="0" borderId="0" xfId="40" applyNumberFormat="1" applyFont="1" applyBorder="1" applyAlignment="1">
      <alignment/>
    </xf>
    <xf numFmtId="3" fontId="11" fillId="0" borderId="24" xfId="40" applyNumberFormat="1" applyFont="1" applyBorder="1" applyAlignment="1">
      <alignment/>
    </xf>
    <xf numFmtId="3" fontId="12" fillId="0" borderId="19" xfId="40" applyNumberFormat="1" applyFont="1" applyBorder="1" applyAlignment="1">
      <alignment/>
    </xf>
    <xf numFmtId="3" fontId="11" fillId="0" borderId="25" xfId="40" applyNumberFormat="1" applyFont="1" applyBorder="1" applyAlignment="1">
      <alignment/>
    </xf>
    <xf numFmtId="0" fontId="36" fillId="0" borderId="58" xfId="0" applyFont="1" applyBorder="1" applyAlignment="1">
      <alignment/>
    </xf>
    <xf numFmtId="0" fontId="21" fillId="0" borderId="53" xfId="0" applyFont="1" applyBorder="1" applyAlignment="1">
      <alignment horizontal="centerContinuous"/>
    </xf>
    <xf numFmtId="0" fontId="36" fillId="0" borderId="51" xfId="0" applyFont="1" applyBorder="1" applyAlignment="1">
      <alignment/>
    </xf>
    <xf numFmtId="3" fontId="52" fillId="0" borderId="139" xfId="0" applyNumberFormat="1" applyFont="1" applyBorder="1" applyAlignment="1">
      <alignment/>
    </xf>
    <xf numFmtId="3" fontId="52" fillId="0" borderId="139" xfId="0" applyNumberFormat="1" applyFont="1" applyBorder="1" applyAlignment="1">
      <alignment horizontal="right"/>
    </xf>
    <xf numFmtId="0" fontId="36" fillId="0" borderId="53" xfId="0" applyFont="1" applyBorder="1" applyAlignment="1">
      <alignment/>
    </xf>
    <xf numFmtId="3" fontId="52" fillId="0" borderId="53" xfId="0" applyNumberFormat="1" applyFont="1" applyBorder="1" applyAlignment="1">
      <alignment/>
    </xf>
    <xf numFmtId="3" fontId="52" fillId="0" borderId="53" xfId="0" applyNumberFormat="1" applyFont="1" applyBorder="1" applyAlignment="1">
      <alignment horizontal="right"/>
    </xf>
    <xf numFmtId="3" fontId="40" fillId="0" borderId="139" xfId="0" applyNumberFormat="1" applyFont="1" applyBorder="1" applyAlignment="1">
      <alignment/>
    </xf>
    <xf numFmtId="165" fontId="52" fillId="0" borderId="53" xfId="0" applyNumberFormat="1" applyFont="1" applyBorder="1" applyAlignment="1">
      <alignment/>
    </xf>
    <xf numFmtId="165" fontId="52" fillId="0" borderId="139" xfId="0" applyNumberFormat="1" applyFont="1" applyBorder="1" applyAlignment="1">
      <alignment/>
    </xf>
    <xf numFmtId="165" fontId="52" fillId="0" borderId="53" xfId="0" applyNumberFormat="1" applyFont="1" applyBorder="1" applyAlignment="1">
      <alignment horizontal="right"/>
    </xf>
    <xf numFmtId="0" fontId="35" fillId="0" borderId="0" xfId="0" applyFont="1" applyAlignment="1">
      <alignment horizontal="centerContinuous"/>
    </xf>
    <xf numFmtId="3" fontId="21" fillId="0" borderId="0" xfId="0" applyNumberFormat="1" applyFont="1" applyAlignment="1">
      <alignment horizontal="centerContinuous"/>
    </xf>
    <xf numFmtId="0" fontId="36" fillId="0" borderId="0" xfId="0" applyFont="1" applyAlignment="1">
      <alignment/>
    </xf>
    <xf numFmtId="3" fontId="52" fillId="0" borderId="0" xfId="0" applyNumberFormat="1" applyFont="1" applyAlignment="1">
      <alignment/>
    </xf>
    <xf numFmtId="3" fontId="21" fillId="0" borderId="53" xfId="0" applyNumberFormat="1" applyFont="1" applyBorder="1" applyAlignment="1">
      <alignment horizontal="centerContinuous"/>
    </xf>
    <xf numFmtId="3" fontId="21" fillId="0" borderId="53" xfId="0" applyNumberFormat="1" applyFont="1" applyBorder="1" applyAlignment="1">
      <alignment horizontal="center"/>
    </xf>
    <xf numFmtId="3" fontId="20" fillId="0" borderId="51" xfId="0" applyNumberFormat="1" applyFont="1" applyBorder="1" applyAlignment="1">
      <alignment horizontal="right"/>
    </xf>
    <xf numFmtId="165" fontId="20" fillId="0" borderId="51" xfId="0" applyNumberFormat="1" applyFont="1" applyBorder="1" applyAlignment="1">
      <alignment horizontal="right"/>
    </xf>
    <xf numFmtId="165" fontId="20" fillId="0" borderId="139" xfId="0" applyNumberFormat="1" applyFont="1" applyBorder="1" applyAlignment="1">
      <alignment horizontal="right"/>
    </xf>
    <xf numFmtId="3" fontId="20" fillId="0" borderId="139" xfId="0" applyNumberFormat="1" applyFont="1" applyBorder="1" applyAlignment="1">
      <alignment horizontal="right"/>
    </xf>
    <xf numFmtId="0" fontId="36" fillId="0" borderId="0" xfId="0" applyFont="1" applyFill="1" applyBorder="1" applyAlignment="1">
      <alignment wrapText="1"/>
    </xf>
    <xf numFmtId="3" fontId="52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center"/>
    </xf>
    <xf numFmtId="3" fontId="52" fillId="0" borderId="0" xfId="0" applyNumberFormat="1" applyFont="1" applyFill="1" applyBorder="1" applyAlignment="1">
      <alignment horizontal="right"/>
    </xf>
    <xf numFmtId="3" fontId="52" fillId="0" borderId="51" xfId="0" applyNumberFormat="1" applyFont="1" applyBorder="1" applyAlignment="1">
      <alignment/>
    </xf>
    <xf numFmtId="165" fontId="52" fillId="0" borderId="51" xfId="0" applyNumberFormat="1" applyFont="1" applyBorder="1" applyAlignment="1">
      <alignment horizontal="right"/>
    </xf>
    <xf numFmtId="3" fontId="52" fillId="0" borderId="51" xfId="0" applyNumberFormat="1" applyFont="1" applyBorder="1" applyAlignment="1">
      <alignment horizontal="right"/>
    </xf>
    <xf numFmtId="3" fontId="20" fillId="0" borderId="53" xfId="0" applyNumberFormat="1" applyFont="1" applyBorder="1" applyAlignment="1">
      <alignment horizontal="right"/>
    </xf>
    <xf numFmtId="165" fontId="20" fillId="0" borderId="53" xfId="0" applyNumberFormat="1" applyFont="1" applyBorder="1" applyAlignment="1">
      <alignment horizontal="right"/>
    </xf>
    <xf numFmtId="3" fontId="52" fillId="0" borderId="140" xfId="0" applyNumberFormat="1" applyFont="1" applyBorder="1" applyAlignment="1">
      <alignment/>
    </xf>
    <xf numFmtId="3" fontId="52" fillId="0" borderId="140" xfId="0" applyNumberFormat="1" applyFont="1" applyBorder="1" applyAlignment="1">
      <alignment horizontal="right"/>
    </xf>
    <xf numFmtId="0" fontId="36" fillId="0" borderId="52" xfId="0" applyFont="1" applyBorder="1" applyAlignment="1">
      <alignment/>
    </xf>
    <xf numFmtId="3" fontId="20" fillId="0" borderId="140" xfId="0" applyNumberFormat="1" applyFont="1" applyBorder="1" applyAlignment="1">
      <alignment horizontal="right"/>
    </xf>
    <xf numFmtId="0" fontId="36" fillId="0" borderId="53" xfId="0" applyFont="1" applyFill="1" applyBorder="1" applyAlignment="1">
      <alignment/>
    </xf>
    <xf numFmtId="0" fontId="36" fillId="0" borderId="52" xfId="0" applyFont="1" applyFill="1" applyBorder="1" applyAlignment="1">
      <alignment/>
    </xf>
    <xf numFmtId="0" fontId="36" fillId="0" borderId="53" xfId="0" applyFont="1" applyBorder="1" applyAlignment="1">
      <alignment wrapText="1"/>
    </xf>
    <xf numFmtId="0" fontId="36" fillId="0" borderId="53" xfId="0" applyFont="1" applyFill="1" applyBorder="1" applyAlignment="1">
      <alignment wrapText="1"/>
    </xf>
    <xf numFmtId="3" fontId="52" fillId="0" borderId="53" xfId="0" applyNumberFormat="1" applyFont="1" applyFill="1" applyBorder="1" applyAlignment="1">
      <alignment/>
    </xf>
    <xf numFmtId="3" fontId="52" fillId="0" borderId="53" xfId="0" applyNumberFormat="1" applyFont="1" applyFill="1" applyBorder="1" applyAlignment="1">
      <alignment horizontal="right"/>
    </xf>
    <xf numFmtId="0" fontId="35" fillId="0" borderId="53" xfId="0" applyFont="1" applyFill="1" applyBorder="1" applyAlignment="1">
      <alignment wrapText="1"/>
    </xf>
    <xf numFmtId="3" fontId="21" fillId="0" borderId="53" xfId="0" applyNumberFormat="1" applyFont="1" applyBorder="1" applyAlignment="1">
      <alignment/>
    </xf>
    <xf numFmtId="3" fontId="38" fillId="0" borderId="53" xfId="0" applyNumberFormat="1" applyFont="1" applyBorder="1" applyAlignment="1">
      <alignment/>
    </xf>
    <xf numFmtId="3" fontId="52" fillId="0" borderId="141" xfId="0" applyNumberFormat="1" applyFont="1" applyBorder="1" applyAlignment="1">
      <alignment/>
    </xf>
    <xf numFmtId="3" fontId="20" fillId="0" borderId="141" xfId="0" applyNumberFormat="1" applyFont="1" applyBorder="1" applyAlignment="1">
      <alignment horizontal="right"/>
    </xf>
    <xf numFmtId="0" fontId="35" fillId="0" borderId="53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wrapText="1"/>
    </xf>
    <xf numFmtId="0" fontId="59" fillId="0" borderId="53" xfId="0" applyFont="1" applyBorder="1" applyAlignment="1">
      <alignment vertical="center"/>
    </xf>
    <xf numFmtId="3" fontId="0" fillId="0" borderId="53" xfId="0" applyNumberFormat="1" applyBorder="1" applyAlignment="1">
      <alignment vertical="center"/>
    </xf>
    <xf numFmtId="3" fontId="0" fillId="0" borderId="53" xfId="0" applyNumberFormat="1" applyBorder="1" applyAlignment="1">
      <alignment horizontal="right" vertical="center"/>
    </xf>
    <xf numFmtId="3" fontId="7" fillId="0" borderId="53" xfId="0" applyNumberFormat="1" applyFont="1" applyBorder="1" applyAlignment="1">
      <alignment vertical="center"/>
    </xf>
    <xf numFmtId="0" fontId="36" fillId="0" borderId="53" xfId="0" applyFont="1" applyBorder="1" applyAlignment="1">
      <alignment vertical="center"/>
    </xf>
    <xf numFmtId="3" fontId="40" fillId="0" borderId="53" xfId="0" applyNumberFormat="1" applyFont="1" applyBorder="1" applyAlignment="1">
      <alignment vertical="center"/>
    </xf>
    <xf numFmtId="3" fontId="52" fillId="0" borderId="53" xfId="0" applyNumberFormat="1" applyFont="1" applyBorder="1" applyAlignment="1">
      <alignment horizontal="right" vertical="center"/>
    </xf>
    <xf numFmtId="3" fontId="52" fillId="0" borderId="53" xfId="0" applyNumberFormat="1" applyFont="1" applyBorder="1" applyAlignment="1">
      <alignment vertical="center"/>
    </xf>
    <xf numFmtId="0" fontId="35" fillId="0" borderId="53" xfId="0" applyFont="1" applyBorder="1" applyAlignment="1">
      <alignment vertical="center"/>
    </xf>
    <xf numFmtId="3" fontId="11" fillId="0" borderId="53" xfId="0" applyNumberFormat="1" applyFont="1" applyBorder="1" applyAlignment="1">
      <alignment vertical="center"/>
    </xf>
    <xf numFmtId="3" fontId="38" fillId="0" borderId="53" xfId="0" applyNumberFormat="1" applyFont="1" applyBorder="1" applyAlignment="1">
      <alignment vertical="center"/>
    </xf>
    <xf numFmtId="3" fontId="21" fillId="0" borderId="53" xfId="0" applyNumberFormat="1" applyFont="1" applyBorder="1" applyAlignment="1">
      <alignment horizontal="right" vertical="center"/>
    </xf>
    <xf numFmtId="3" fontId="21" fillId="0" borderId="53" xfId="0" applyNumberFormat="1" applyFont="1" applyBorder="1" applyAlignment="1">
      <alignment vertical="center"/>
    </xf>
    <xf numFmtId="3" fontId="35" fillId="0" borderId="53" xfId="0" applyNumberFormat="1" applyFont="1" applyBorder="1" applyAlignment="1">
      <alignment vertical="center"/>
    </xf>
    <xf numFmtId="0" fontId="35" fillId="0" borderId="58" xfId="0" applyFont="1" applyBorder="1" applyAlignment="1">
      <alignment/>
    </xf>
    <xf numFmtId="0" fontId="35" fillId="0" borderId="51" xfId="0" applyFont="1" applyBorder="1" applyAlignment="1">
      <alignment/>
    </xf>
    <xf numFmtId="3" fontId="59" fillId="0" borderId="53" xfId="0" applyNumberFormat="1" applyFont="1" applyBorder="1" applyAlignment="1">
      <alignment horizontal="right" vertical="center"/>
    </xf>
    <xf numFmtId="3" fontId="35" fillId="0" borderId="53" xfId="0" applyNumberFormat="1" applyFont="1" applyBorder="1" applyAlignment="1">
      <alignment horizontal="right" vertical="center"/>
    </xf>
    <xf numFmtId="10" fontId="40" fillId="0" borderId="27" xfId="0" applyNumberFormat="1" applyFont="1" applyBorder="1" applyAlignment="1">
      <alignment/>
    </xf>
    <xf numFmtId="3" fontId="38" fillId="0" borderId="39" xfId="0" applyNumberFormat="1" applyFont="1" applyBorder="1" applyAlignment="1">
      <alignment/>
    </xf>
    <xf numFmtId="10" fontId="38" fillId="0" borderId="40" xfId="0" applyNumberFormat="1" applyFont="1" applyBorder="1" applyAlignment="1">
      <alignment/>
    </xf>
    <xf numFmtId="3" fontId="38" fillId="0" borderId="63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0" fontId="21" fillId="0" borderId="43" xfId="0" applyNumberFormat="1" applyFont="1" applyBorder="1" applyAlignment="1">
      <alignment/>
    </xf>
    <xf numFmtId="3" fontId="22" fillId="0" borderId="13" xfId="40" applyNumberFormat="1" applyFont="1" applyBorder="1" applyAlignment="1">
      <alignment/>
    </xf>
    <xf numFmtId="10" fontId="0" fillId="0" borderId="15" xfId="0" applyNumberFormat="1" applyBorder="1" applyAlignment="1">
      <alignment/>
    </xf>
    <xf numFmtId="0" fontId="0" fillId="0" borderId="15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38" xfId="0" applyFont="1" applyBorder="1" applyAlignment="1">
      <alignment/>
    </xf>
    <xf numFmtId="3" fontId="0" fillId="0" borderId="16" xfId="0" applyNumberFormat="1" applyFont="1" applyBorder="1" applyAlignment="1">
      <alignment/>
    </xf>
    <xf numFmtId="10" fontId="0" fillId="0" borderId="16" xfId="0" applyNumberFormat="1" applyBorder="1" applyAlignment="1">
      <alignment/>
    </xf>
    <xf numFmtId="10" fontId="41" fillId="0" borderId="17" xfId="0" applyNumberFormat="1" applyFont="1" applyBorder="1" applyAlignment="1">
      <alignment/>
    </xf>
    <xf numFmtId="10" fontId="39" fillId="0" borderId="13" xfId="0" applyNumberFormat="1" applyFont="1" applyBorder="1" applyAlignment="1">
      <alignment/>
    </xf>
    <xf numFmtId="10" fontId="40" fillId="0" borderId="16" xfId="0" applyNumberFormat="1" applyFont="1" applyBorder="1" applyAlignment="1">
      <alignment/>
    </xf>
    <xf numFmtId="10" fontId="58" fillId="0" borderId="1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20" fillId="0" borderId="44" xfId="0" applyNumberFormat="1" applyFont="1" applyBorder="1" applyAlignment="1">
      <alignment/>
    </xf>
    <xf numFmtId="0" fontId="36" fillId="0" borderId="0" xfId="0" applyFont="1" applyBorder="1" applyAlignment="1">
      <alignment wrapText="1"/>
    </xf>
    <xf numFmtId="3" fontId="21" fillId="0" borderId="47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wrapText="1"/>
    </xf>
    <xf numFmtId="0" fontId="0" fillId="0" borderId="142" xfId="0" applyFont="1" applyBorder="1" applyAlignment="1">
      <alignment/>
    </xf>
    <xf numFmtId="3" fontId="11" fillId="0" borderId="122" xfId="0" applyNumberFormat="1" applyFont="1" applyBorder="1" applyAlignment="1">
      <alignment/>
    </xf>
    <xf numFmtId="3" fontId="11" fillId="0" borderId="127" xfId="0" applyNumberFormat="1" applyFont="1" applyBorder="1" applyAlignment="1">
      <alignment/>
    </xf>
    <xf numFmtId="3" fontId="11" fillId="0" borderId="143" xfId="0" applyNumberFormat="1" applyFont="1" applyBorder="1" applyAlignment="1">
      <alignment/>
    </xf>
    <xf numFmtId="3" fontId="11" fillId="0" borderId="114" xfId="0" applyNumberFormat="1" applyFont="1" applyBorder="1" applyAlignment="1">
      <alignment/>
    </xf>
    <xf numFmtId="3" fontId="24" fillId="0" borderId="144" xfId="0" applyNumberFormat="1" applyFont="1" applyBorder="1" applyAlignment="1">
      <alignment/>
    </xf>
    <xf numFmtId="3" fontId="0" fillId="0" borderId="145" xfId="0" applyNumberFormat="1" applyBorder="1" applyAlignment="1">
      <alignment/>
    </xf>
    <xf numFmtId="3" fontId="11" fillId="0" borderId="146" xfId="0" applyNumberFormat="1" applyFont="1" applyBorder="1" applyAlignment="1">
      <alignment/>
    </xf>
    <xf numFmtId="0" fontId="21" fillId="0" borderId="11" xfId="0" applyFont="1" applyBorder="1" applyAlignment="1">
      <alignment/>
    </xf>
    <xf numFmtId="3" fontId="21" fillId="0" borderId="14" xfId="0" applyNumberFormat="1" applyFont="1" applyBorder="1" applyAlignment="1">
      <alignment/>
    </xf>
    <xf numFmtId="10" fontId="40" fillId="0" borderId="17" xfId="0" applyNumberFormat="1" applyFont="1" applyBorder="1" applyAlignment="1">
      <alignment/>
    </xf>
    <xf numFmtId="0" fontId="21" fillId="0" borderId="28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34" fillId="0" borderId="4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28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1" fillId="0" borderId="28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5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28" fillId="0" borderId="0" xfId="0" applyFont="1" applyAlignment="1">
      <alignment horizontal="right"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1" fillId="0" borderId="2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1" fillId="0" borderId="28" xfId="0" applyFont="1" applyBorder="1" applyAlignment="1">
      <alignment horizontal="center" wrapText="1"/>
    </xf>
    <xf numFmtId="0" fontId="21" fillId="0" borderId="25" xfId="0" applyFont="1" applyBorder="1" applyAlignment="1">
      <alignment horizontal="center" wrapText="1"/>
    </xf>
    <xf numFmtId="0" fontId="21" fillId="0" borderId="26" xfId="0" applyFont="1" applyBorder="1" applyAlignment="1">
      <alignment horizont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3" fillId="0" borderId="28" xfId="0" applyFont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0" xfId="0" applyFont="1" applyAlignment="1">
      <alignment horizontal="right"/>
    </xf>
    <xf numFmtId="0" fontId="5" fillId="0" borderId="28" xfId="0" applyFont="1" applyBorder="1" applyAlignment="1">
      <alignment horizontal="center" wrapText="1"/>
    </xf>
    <xf numFmtId="0" fontId="11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1" fillId="0" borderId="28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38" fillId="0" borderId="33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33" borderId="0" xfId="0" applyFont="1" applyFill="1" applyBorder="1" applyAlignment="1">
      <alignment/>
    </xf>
    <xf numFmtId="0" fontId="23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25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35" fillId="0" borderId="28" xfId="0" applyFont="1" applyBorder="1" applyAlignment="1">
      <alignment horizontal="center" wrapText="1"/>
    </xf>
    <xf numFmtId="0" fontId="36" fillId="0" borderId="25" xfId="0" applyFont="1" applyBorder="1" applyAlignment="1">
      <alignment horizontal="center" wrapText="1"/>
    </xf>
    <xf numFmtId="0" fontId="36" fillId="0" borderId="26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11" fillId="33" borderId="0" xfId="0" applyFont="1" applyFill="1" applyBorder="1" applyAlignment="1">
      <alignment wrapText="1"/>
    </xf>
    <xf numFmtId="0" fontId="21" fillId="0" borderId="0" xfId="0" applyFont="1" applyAlignment="1">
      <alignment horizontal="right"/>
    </xf>
    <xf numFmtId="0" fontId="20" fillId="0" borderId="47" xfId="0" applyFont="1" applyBorder="1" applyAlignment="1">
      <alignment horizontal="right"/>
    </xf>
    <xf numFmtId="0" fontId="21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3" fillId="0" borderId="33" xfId="0" applyFont="1" applyBorder="1" applyAlignment="1">
      <alignment vertical="center"/>
    </xf>
    <xf numFmtId="0" fontId="37" fillId="0" borderId="33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37" fillId="0" borderId="0" xfId="0" applyFont="1" applyAlignment="1">
      <alignment horizontal="right"/>
    </xf>
    <xf numFmtId="0" fontId="37" fillId="0" borderId="0" xfId="0" applyFont="1" applyBorder="1" applyAlignment="1">
      <alignment horizontal="right"/>
    </xf>
    <xf numFmtId="0" fontId="36" fillId="0" borderId="0" xfId="0" applyFont="1" applyBorder="1" applyAlignment="1">
      <alignment horizontal="center"/>
    </xf>
    <xf numFmtId="0" fontId="23" fillId="0" borderId="33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1" fillId="0" borderId="33" xfId="0" applyFont="1" applyBorder="1" applyAlignment="1">
      <alignment horizontal="center" vertical="center"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47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1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8" fillId="0" borderId="12" xfId="0" applyFont="1" applyBorder="1" applyAlignment="1">
      <alignment vertical="center"/>
    </xf>
    <xf numFmtId="0" fontId="38" fillId="0" borderId="28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28" fillId="0" borderId="0" xfId="0" applyFont="1" applyAlignment="1">
      <alignment/>
    </xf>
    <xf numFmtId="0" fontId="38" fillId="0" borderId="28" xfId="0" applyFont="1" applyBorder="1" applyAlignment="1">
      <alignment horizontal="center" vertical="center"/>
    </xf>
    <xf numFmtId="0" fontId="20" fillId="0" borderId="25" xfId="0" applyFont="1" applyBorder="1" applyAlignment="1">
      <alignment wrapText="1"/>
    </xf>
    <xf numFmtId="0" fontId="20" fillId="0" borderId="26" xfId="0" applyFont="1" applyBorder="1" applyAlignment="1">
      <alignment wrapText="1"/>
    </xf>
    <xf numFmtId="0" fontId="38" fillId="0" borderId="23" xfId="0" applyFont="1" applyBorder="1" applyAlignment="1">
      <alignment vertical="center"/>
    </xf>
    <xf numFmtId="0" fontId="38" fillId="0" borderId="25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19" xfId="0" applyFont="1" applyBorder="1" applyAlignment="1">
      <alignment vertical="center"/>
    </xf>
    <xf numFmtId="0" fontId="38" fillId="0" borderId="33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21" fillId="0" borderId="12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35" fillId="0" borderId="28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1" fillId="0" borderId="28" xfId="0" applyFont="1" applyBorder="1" applyAlignment="1">
      <alignment horizontal="center"/>
    </xf>
    <xf numFmtId="0" fontId="10" fillId="0" borderId="12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1" fillId="0" borderId="28" xfId="54" applyFont="1" applyBorder="1" applyAlignment="1">
      <alignment horizontal="center"/>
    </xf>
    <xf numFmtId="0" fontId="24" fillId="0" borderId="0" xfId="54" applyFont="1" applyBorder="1" applyAlignment="1">
      <alignment horizontal="center" wrapText="1"/>
    </xf>
    <xf numFmtId="0" fontId="19" fillId="0" borderId="0" xfId="54" applyFont="1" applyAlignment="1">
      <alignment horizontal="center"/>
    </xf>
    <xf numFmtId="0" fontId="22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0" fillId="0" borderId="81" xfId="0" applyBorder="1" applyAlignment="1">
      <alignment horizontal="center"/>
    </xf>
    <xf numFmtId="2" fontId="0" fillId="0" borderId="65" xfId="0" applyNumberForma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147" xfId="0" applyBorder="1" applyAlignment="1">
      <alignment wrapText="1"/>
    </xf>
    <xf numFmtId="0" fontId="0" fillId="0" borderId="138" xfId="0" applyBorder="1" applyAlignment="1">
      <alignment/>
    </xf>
    <xf numFmtId="0" fontId="11" fillId="0" borderId="2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1" fillId="0" borderId="66" xfId="0" applyFont="1" applyBorder="1" applyAlignment="1">
      <alignment horizontal="center" vertical="center" wrapText="1"/>
    </xf>
    <xf numFmtId="0" fontId="20" fillId="0" borderId="57" xfId="0" applyFont="1" applyBorder="1" applyAlignment="1">
      <alignment vertical="center" wrapText="1"/>
    </xf>
    <xf numFmtId="0" fontId="37" fillId="0" borderId="148" xfId="0" applyFont="1" applyBorder="1" applyAlignment="1">
      <alignment horizontal="center" vertical="center"/>
    </xf>
    <xf numFmtId="0" fontId="28" fillId="0" borderId="51" xfId="0" applyFont="1" applyBorder="1" applyAlignment="1">
      <alignment vertical="center"/>
    </xf>
    <xf numFmtId="0" fontId="37" fillId="0" borderId="148" xfId="0" applyFont="1" applyBorder="1" applyAlignment="1">
      <alignment horizontal="center" vertical="center" wrapText="1"/>
    </xf>
    <xf numFmtId="0" fontId="37" fillId="0" borderId="81" xfId="0" applyFont="1" applyBorder="1" applyAlignment="1">
      <alignment horizontal="center" vertical="center"/>
    </xf>
    <xf numFmtId="0" fontId="28" fillId="0" borderId="81" xfId="0" applyFont="1" applyBorder="1" applyAlignment="1">
      <alignment horizontal="center"/>
    </xf>
    <xf numFmtId="0" fontId="28" fillId="0" borderId="149" xfId="0" applyFont="1" applyBorder="1" applyAlignment="1">
      <alignment horizontal="center"/>
    </xf>
    <xf numFmtId="0" fontId="21" fillId="0" borderId="148" xfId="0" applyFont="1" applyBorder="1" applyAlignment="1">
      <alignment horizontal="center" vertical="center"/>
    </xf>
    <xf numFmtId="0" fontId="20" fillId="0" borderId="51" xfId="0" applyFont="1" applyBorder="1" applyAlignment="1">
      <alignment vertical="center"/>
    </xf>
    <xf numFmtId="0" fontId="21" fillId="0" borderId="148" xfId="0" applyFont="1" applyBorder="1" applyAlignment="1">
      <alignment horizontal="center" vertical="center" wrapText="1"/>
    </xf>
    <xf numFmtId="0" fontId="37" fillId="0" borderId="149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20" fillId="0" borderId="0" xfId="0" applyFont="1" applyFill="1" applyBorder="1" applyAlignment="1">
      <alignment horizontal="justify" wrapText="1"/>
    </xf>
    <xf numFmtId="0" fontId="20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44" fillId="0" borderId="0" xfId="0" applyFont="1" applyAlignment="1">
      <alignment horizontal="justify"/>
    </xf>
    <xf numFmtId="0" fontId="18" fillId="0" borderId="0" xfId="0" applyFont="1" applyAlignment="1">
      <alignment horizontal="center"/>
    </xf>
    <xf numFmtId="3" fontId="42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11" fillId="0" borderId="98" xfId="0" applyFont="1" applyBorder="1" applyAlignment="1">
      <alignment horizontal="center"/>
    </xf>
    <xf numFmtId="0" fontId="11" fillId="0" borderId="53" xfId="0" applyFont="1" applyBorder="1" applyAlignment="1">
      <alignment vertical="center"/>
    </xf>
    <xf numFmtId="0" fontId="0" fillId="0" borderId="53" xfId="0" applyBorder="1" applyAlignment="1">
      <alignment/>
    </xf>
    <xf numFmtId="0" fontId="35" fillId="0" borderId="53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 wrapText="1"/>
    </xf>
    <xf numFmtId="0" fontId="36" fillId="0" borderId="53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65" xfId="0" applyFont="1" applyBorder="1" applyAlignment="1">
      <alignment horizontal="center"/>
    </xf>
    <xf numFmtId="0" fontId="11" fillId="0" borderId="81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3" fontId="11" fillId="0" borderId="81" xfId="0" applyNumberFormat="1" applyFont="1" applyBorder="1" applyAlignment="1">
      <alignment horizontal="right"/>
    </xf>
    <xf numFmtId="0" fontId="0" fillId="0" borderId="82" xfId="0" applyBorder="1" applyAlignment="1">
      <alignment/>
    </xf>
    <xf numFmtId="0" fontId="0" fillId="0" borderId="64" xfId="0" applyBorder="1" applyAlignment="1">
      <alignment/>
    </xf>
    <xf numFmtId="0" fontId="11" fillId="0" borderId="68" xfId="0" applyFont="1" applyBorder="1" applyAlignment="1">
      <alignment horizontal="right"/>
    </xf>
    <xf numFmtId="0" fontId="0" fillId="0" borderId="69" xfId="0" applyBorder="1" applyAlignment="1">
      <alignment horizontal="right"/>
    </xf>
    <xf numFmtId="0" fontId="0" fillId="0" borderId="93" xfId="0" applyBorder="1" applyAlignment="1">
      <alignment/>
    </xf>
    <xf numFmtId="0" fontId="0" fillId="0" borderId="150" xfId="0" applyBorder="1" applyAlignment="1">
      <alignment/>
    </xf>
    <xf numFmtId="0" fontId="0" fillId="0" borderId="151" xfId="0" applyBorder="1" applyAlignment="1">
      <alignment/>
    </xf>
    <xf numFmtId="0" fontId="11" fillId="0" borderId="92" xfId="0" applyFont="1" applyBorder="1" applyAlignment="1">
      <alignment horizontal="center"/>
    </xf>
    <xf numFmtId="0" fontId="11" fillId="0" borderId="152" xfId="0" applyFont="1" applyBorder="1" applyAlignment="1">
      <alignment horizontal="center"/>
    </xf>
    <xf numFmtId="0" fontId="11" fillId="0" borderId="79" xfId="0" applyFont="1" applyBorder="1" applyAlignment="1">
      <alignment horizontal="center"/>
    </xf>
    <xf numFmtId="0" fontId="0" fillId="0" borderId="95" xfId="0" applyBorder="1" applyAlignment="1">
      <alignment/>
    </xf>
    <xf numFmtId="0" fontId="0" fillId="0" borderId="153" xfId="0" applyBorder="1" applyAlignment="1">
      <alignment/>
    </xf>
    <xf numFmtId="0" fontId="0" fillId="0" borderId="117" xfId="0" applyBorder="1" applyAlignment="1">
      <alignment/>
    </xf>
    <xf numFmtId="0" fontId="0" fillId="0" borderId="89" xfId="0" applyFont="1" applyBorder="1" applyAlignment="1">
      <alignment/>
    </xf>
    <xf numFmtId="0" fontId="0" fillId="0" borderId="154" xfId="0" applyFont="1" applyBorder="1" applyAlignment="1">
      <alignment/>
    </xf>
    <xf numFmtId="0" fontId="0" fillId="0" borderId="107" xfId="0" applyFont="1" applyBorder="1" applyAlignment="1">
      <alignment/>
    </xf>
    <xf numFmtId="0" fontId="11" fillId="0" borderId="92" xfId="0" applyFont="1" applyBorder="1" applyAlignment="1">
      <alignment/>
    </xf>
    <xf numFmtId="0" fontId="11" fillId="0" borderId="152" xfId="0" applyFont="1" applyBorder="1" applyAlignment="1">
      <alignment/>
    </xf>
    <xf numFmtId="0" fontId="11" fillId="0" borderId="110" xfId="0" applyFont="1" applyBorder="1" applyAlignment="1">
      <alignment/>
    </xf>
    <xf numFmtId="0" fontId="0" fillId="0" borderId="155" xfId="0" applyFont="1" applyBorder="1" applyAlignment="1">
      <alignment/>
    </xf>
    <xf numFmtId="0" fontId="0" fillId="0" borderId="156" xfId="0" applyFont="1" applyBorder="1" applyAlignment="1">
      <alignment/>
    </xf>
    <xf numFmtId="0" fontId="0" fillId="0" borderId="126" xfId="0" applyFont="1" applyBorder="1" applyAlignment="1">
      <alignment/>
    </xf>
    <xf numFmtId="0" fontId="0" fillId="0" borderId="95" xfId="0" applyFont="1" applyBorder="1" applyAlignment="1">
      <alignment/>
    </xf>
    <xf numFmtId="0" fontId="0" fillId="0" borderId="153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55" fillId="0" borderId="92" xfId="0" applyFont="1" applyBorder="1" applyAlignment="1">
      <alignment/>
    </xf>
    <xf numFmtId="0" fontId="55" fillId="0" borderId="152" xfId="0" applyFont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imÓd7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26</xdr:row>
      <xdr:rowOff>57150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2628900" y="574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447925" y="27546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ezokovesd.hu/Documents%20and%20Settings\Rendszergazda\Dokumentumok\PHindok08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ezokovesd.hu/!!!Ment&#233;s%20Hivatali!!!\Dokumentumok\PH2008\1.2.%20jav&#237;tottktgv20080227v&#233;gl&#250;j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ezokovesd.hu/El&#337;terjeszt&#233;sek\2008\februar\ktgv20080227v&#233;g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mány,gyámhiv"/>
      <sheetName val="Önk.igazg."/>
      <sheetName val="Szakmai tev. irány."/>
      <sheetName val="Városgazd. szolg."/>
      <sheetName val="Települési vízellátás"/>
      <sheetName val="közvilágítás"/>
      <sheetName val="Oktatási célok"/>
      <sheetName val="TISZK"/>
      <sheetName val="Fogorvosi ellátás"/>
      <sheetName val="iskolaeü"/>
      <sheetName val="önk.kissz.-gküz."/>
      <sheetName val="utak"/>
      <sheetName val="RSZ.szoc"/>
      <sheetName val="RSZ. gyerm.véd"/>
      <sheetName val="Mkanélk.ellát"/>
      <sheetName val="Eseti pénzbeli szoc"/>
      <sheetName val="Eseti pénzb.gyermekv."/>
      <sheetName val="Házi segíts.ny"/>
      <sheetName val="szennyvízelv."/>
      <sheetName val="művközp-MOZI"/>
      <sheetName val="Egyéb kult.tev."/>
      <sheetName val="Múzeumi tev"/>
      <sheetName val="Fürdő-Strandszolg."/>
      <sheetName val="épületfennt."/>
      <sheetName val="üdültetés"/>
      <sheetName val="saját tul ing.haszn"/>
      <sheetName val="Kisebbségi önkorm."/>
      <sheetName val="bevételek "/>
      <sheetName val="Munka2"/>
      <sheetName val="Munka1"/>
      <sheetName val="ÖSSZESÍTŐ"/>
      <sheetName val="bérterv"/>
      <sheetName val="névszerinti bér"/>
      <sheetName val="mka"/>
    </sheetNames>
    <sheetDataSet>
      <sheetData sheetId="7">
        <row r="16">
          <cell r="C16">
            <v>3977</v>
          </cell>
        </row>
      </sheetData>
      <sheetData sheetId="18">
        <row r="8">
          <cell r="C8">
            <v>2005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.sz. melléklet"/>
      <sheetName val="1.b.sz.melléklet"/>
      <sheetName val="1.c.sz. melléklet"/>
      <sheetName val="1.d.sz.melléklet"/>
      <sheetName val="1.e-f.sz.melléklet"/>
      <sheetName val="1.g.sz.melléklet"/>
      <sheetName val="2.sz. melléklet"/>
      <sheetName val="2.a-d.sz. melléklet"/>
      <sheetName val="2.f-h.sz. melléklet"/>
      <sheetName val="2.i-j.sz. mell."/>
      <sheetName val="2.k. sz. melléklet"/>
      <sheetName val="2.l.sz. melléklet"/>
      <sheetName val="2.m-n.sz. melléklet"/>
      <sheetName val="3.sz. melléklet"/>
      <sheetName val="4.sz. melléklet"/>
      <sheetName val="5.sz. melléklet"/>
      <sheetName val="6.sz. melléklet"/>
      <sheetName val="7.sz. melléklet"/>
      <sheetName val="8.sz. melléklet"/>
      <sheetName val="9.sz. melléklet"/>
      <sheetName val="10. sz. melléklet"/>
      <sheetName val="11.sz. melléklet"/>
      <sheetName val="12.sz. melléklet"/>
      <sheetName val="13.sz. melléklet"/>
      <sheetName val="14-15.sz. melléklet"/>
      <sheetName val="16-17.sz. melléklet"/>
      <sheetName val="18-19. sz. melléklet"/>
      <sheetName val="20. sz. melléklet"/>
      <sheetName val="1. sz. tájékoztató"/>
      <sheetName val="2.sz. tájékoztató"/>
      <sheetName val="3. sz. tájékoztató"/>
      <sheetName val="2.e.1.sz. melléklet"/>
    </sheetNames>
    <sheetDataSet>
      <sheetData sheetId="29">
        <row r="21">
          <cell r="D21">
            <v>15300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_sz_ melléklet"/>
      <sheetName val="1_a_sz_ melléklet"/>
      <sheetName val="1_b_sz_melléklet"/>
      <sheetName val="1_c_sz_ melléklet"/>
      <sheetName val="1_d_sz_melléklet"/>
      <sheetName val="1_e_f_sz_melléklet"/>
      <sheetName val="1_g_sz_melléklet"/>
      <sheetName val="2_sz_ melléklet"/>
      <sheetName val="2_a_d_sz_ melléklet"/>
      <sheetName val="2_f_h_sz_ melléklet"/>
      <sheetName val="2_i_j_sz_ mell_"/>
      <sheetName val="2_k_ sz_ melléklet"/>
      <sheetName val="2_l_sz_ melléklet"/>
      <sheetName val="2_m_n_sz_ melléklet"/>
      <sheetName val="3_sz_ melléklet"/>
      <sheetName val="4_sz_ melléklet"/>
      <sheetName val="5_sz_ melléklet"/>
      <sheetName val="6_sz_ melléklet"/>
      <sheetName val="7_sz_ melléklet"/>
      <sheetName val="8_sz_ melléklet"/>
      <sheetName val="9_sz_ melléklet"/>
      <sheetName val="10_ sz_ melléklet"/>
      <sheetName val="11_sz_ melléklet"/>
      <sheetName val="12_sz_ melléklet"/>
      <sheetName val="13_sz_ melléklet"/>
      <sheetName val="14_15_sz_ melléklet"/>
      <sheetName val="16_17_sz_ melléklet"/>
      <sheetName val="18_19_ sz_ melléklet"/>
      <sheetName val="20_ sz_ melléklet"/>
      <sheetName val="1_ sz_ tájékoztató"/>
      <sheetName val="2_sz_ tájékoztató"/>
      <sheetName val="3_ sz_ tájékoztató"/>
      <sheetName val="2_e_1_sz_ melléklet"/>
    </sheetNames>
    <sheetDataSet>
      <sheetData sheetId="1">
        <row r="12">
          <cell r="D12">
            <v>700</v>
          </cell>
        </row>
        <row r="34">
          <cell r="D34">
            <v>1000</v>
          </cell>
        </row>
        <row r="46">
          <cell r="D46">
            <v>0</v>
          </cell>
        </row>
      </sheetData>
      <sheetData sheetId="7">
        <row r="7">
          <cell r="D7">
            <v>253270</v>
          </cell>
        </row>
        <row r="29">
          <cell r="D29">
            <v>147765</v>
          </cell>
        </row>
        <row r="32">
          <cell r="D32">
            <v>27375</v>
          </cell>
        </row>
        <row r="34">
          <cell r="D34">
            <v>250</v>
          </cell>
        </row>
        <row r="35">
          <cell r="D35">
            <v>4500</v>
          </cell>
        </row>
        <row r="36">
          <cell r="D36">
            <v>0</v>
          </cell>
        </row>
        <row r="39">
          <cell r="D39">
            <v>0</v>
          </cell>
        </row>
        <row r="40">
          <cell r="D40">
            <v>0</v>
          </cell>
        </row>
        <row r="43">
          <cell r="D43">
            <v>296681.80500000017</v>
          </cell>
        </row>
      </sheetData>
      <sheetData sheetId="8">
        <row r="10">
          <cell r="D10">
            <v>2648</v>
          </cell>
        </row>
      </sheetData>
      <sheetData sheetId="16">
        <row r="20">
          <cell r="B20">
            <v>525000</v>
          </cell>
        </row>
      </sheetData>
      <sheetData sheetId="18">
        <row r="10">
          <cell r="D10">
            <v>15000</v>
          </cell>
        </row>
        <row r="19">
          <cell r="D19">
            <v>46000</v>
          </cell>
        </row>
        <row r="35">
          <cell r="D35">
            <v>201427</v>
          </cell>
        </row>
        <row r="36">
          <cell r="D36">
            <v>95036</v>
          </cell>
        </row>
        <row r="37">
          <cell r="D37">
            <v>1500</v>
          </cell>
        </row>
        <row r="38">
          <cell r="D38">
            <v>51486</v>
          </cell>
        </row>
        <row r="39">
          <cell r="D39">
            <v>5000</v>
          </cell>
        </row>
        <row r="44">
          <cell r="D44">
            <v>0</v>
          </cell>
        </row>
        <row r="45">
          <cell r="D45">
            <v>0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6">
      <selection activeCell="A27" sqref="A1:J27"/>
    </sheetView>
  </sheetViews>
  <sheetFormatPr defaultColWidth="9.140625" defaultRowHeight="12.75"/>
  <cols>
    <col min="1" max="1" width="25.421875" style="0" customWidth="1"/>
    <col min="2" max="3" width="11.140625" style="0" customWidth="1"/>
    <col min="4" max="4" width="10.7109375" style="0" customWidth="1"/>
    <col min="5" max="5" width="8.421875" style="0" customWidth="1"/>
    <col min="6" max="6" width="21.8515625" style="0" customWidth="1"/>
    <col min="7" max="7" width="11.57421875" style="0" customWidth="1"/>
    <col min="8" max="9" width="9.7109375" style="0" customWidth="1"/>
    <col min="10" max="10" width="8.421875" style="0" customWidth="1"/>
  </cols>
  <sheetData>
    <row r="1" spans="1:9" ht="12.75">
      <c r="A1" s="406"/>
      <c r="B1" s="406"/>
      <c r="C1" s="406"/>
      <c r="D1" s="406"/>
      <c r="E1" s="406"/>
      <c r="F1" s="406"/>
      <c r="I1" s="407" t="s">
        <v>1201</v>
      </c>
    </row>
    <row r="2" spans="1:10" s="4" customFormat="1" ht="15.75">
      <c r="A2" s="2056" t="s">
        <v>1202</v>
      </c>
      <c r="B2" s="2056"/>
      <c r="C2" s="2056"/>
      <c r="D2" s="2056"/>
      <c r="E2" s="2056"/>
      <c r="F2" s="2056"/>
      <c r="G2" s="2056"/>
      <c r="H2" s="2057"/>
      <c r="I2" s="2057"/>
      <c r="J2" s="2057"/>
    </row>
    <row r="3" spans="1:10" s="4" customFormat="1" ht="16.5" thickBot="1">
      <c r="A3" s="2054" t="s">
        <v>1470</v>
      </c>
      <c r="B3" s="2054"/>
      <c r="C3" s="2054"/>
      <c r="D3" s="2054"/>
      <c r="E3" s="2054"/>
      <c r="F3" s="2054"/>
      <c r="G3" s="2054"/>
      <c r="H3" s="2055"/>
      <c r="I3" s="2055"/>
      <c r="J3" s="2055"/>
    </row>
    <row r="4" spans="1:10" ht="13.5" thickBot="1">
      <c r="A4" s="2047" t="s">
        <v>1200</v>
      </c>
      <c r="B4" s="2048"/>
      <c r="C4" s="2049"/>
      <c r="D4" s="2049"/>
      <c r="E4" s="2050"/>
      <c r="F4" s="2047" t="s">
        <v>1199</v>
      </c>
      <c r="G4" s="2051"/>
      <c r="H4" s="2052"/>
      <c r="I4" s="2052"/>
      <c r="J4" s="2053"/>
    </row>
    <row r="5" spans="1:10" s="1" customFormat="1" ht="15.75" thickBot="1">
      <c r="A5" s="408" t="s">
        <v>1189</v>
      </c>
      <c r="B5" s="408" t="s">
        <v>928</v>
      </c>
      <c r="C5" s="408" t="s">
        <v>929</v>
      </c>
      <c r="D5" s="408" t="s">
        <v>1113</v>
      </c>
      <c r="E5" s="408" t="s">
        <v>930</v>
      </c>
      <c r="F5" s="556" t="s">
        <v>1189</v>
      </c>
      <c r="G5" s="562" t="s">
        <v>928</v>
      </c>
      <c r="H5" s="564" t="s">
        <v>935</v>
      </c>
      <c r="I5" s="565" t="s">
        <v>1113</v>
      </c>
      <c r="J5" s="565" t="s">
        <v>936</v>
      </c>
    </row>
    <row r="6" spans="1:10" s="1" customFormat="1" ht="15.75" thickBot="1">
      <c r="A6" s="544" t="s">
        <v>1188</v>
      </c>
      <c r="B6" s="551">
        <f>'2.sz. melléklet'!B103</f>
        <v>1460306</v>
      </c>
      <c r="C6" s="551">
        <f>'2.sz. melléklet'!C103</f>
        <v>1476084</v>
      </c>
      <c r="D6" s="551">
        <f>'2.sz. melléklet'!D103</f>
        <v>1490309</v>
      </c>
      <c r="E6" s="552">
        <f>D6/C6</f>
        <v>1.0096369854290135</v>
      </c>
      <c r="F6" s="544" t="s">
        <v>1192</v>
      </c>
      <c r="G6" s="557">
        <f>'1.a.sz. melléklet'!B118</f>
        <v>3627891</v>
      </c>
      <c r="H6" s="557">
        <f>'1.a.sz. melléklet'!C118</f>
        <v>3915522</v>
      </c>
      <c r="I6" s="623">
        <f>'1.a.sz. melléklet'!D118</f>
        <v>3733471</v>
      </c>
      <c r="J6" s="628">
        <f>I6/H6</f>
        <v>0.9535053052951816</v>
      </c>
    </row>
    <row r="7" spans="1:10" s="1" customFormat="1" ht="24">
      <c r="A7" s="546" t="s">
        <v>225</v>
      </c>
      <c r="B7" s="551">
        <f>'2.a-d.sz. melléklet'!B29</f>
        <v>2648</v>
      </c>
      <c r="C7" s="551">
        <f>'2.a-d.sz. melléklet'!C29</f>
        <v>4765</v>
      </c>
      <c r="D7" s="551">
        <f>'2.a-d.sz. melléklet'!D29</f>
        <v>4811</v>
      </c>
      <c r="E7" s="552">
        <f aca="true" t="shared" si="0" ref="E7:E27">D7/C7</f>
        <v>1.0096537250786988</v>
      </c>
      <c r="F7" s="544"/>
      <c r="G7" s="557"/>
      <c r="H7" s="563"/>
      <c r="I7" s="582"/>
      <c r="J7" s="625"/>
    </row>
    <row r="8" spans="1:10" s="1" customFormat="1" ht="7.5" customHeight="1">
      <c r="A8" s="544"/>
      <c r="B8" s="551"/>
      <c r="C8" s="551"/>
      <c r="D8" s="551"/>
      <c r="E8" s="552"/>
      <c r="F8" s="545"/>
      <c r="G8" s="558"/>
      <c r="H8" s="563"/>
      <c r="I8" s="563"/>
      <c r="J8" s="625"/>
    </row>
    <row r="9" spans="1:10" s="1" customFormat="1" ht="24">
      <c r="A9" s="546" t="s">
        <v>937</v>
      </c>
      <c r="B9" s="551">
        <f>'2.sz. melléklet'!B110</f>
        <v>2296255.195</v>
      </c>
      <c r="C9" s="551">
        <f>'2.sz. melléklet'!C110</f>
        <v>2874077.195</v>
      </c>
      <c r="D9" s="551">
        <f>'2.sz. melléklet'!D110</f>
        <v>2840441.195</v>
      </c>
      <c r="E9" s="552">
        <f t="shared" si="0"/>
        <v>0.9882967652857355</v>
      </c>
      <c r="F9" s="546" t="s">
        <v>1193</v>
      </c>
      <c r="G9" s="557">
        <f>'1.a.sz. melléklet'!B125</f>
        <v>314763</v>
      </c>
      <c r="H9" s="557">
        <f>'1.a.sz. melléklet'!C125</f>
        <v>631135</v>
      </c>
      <c r="I9" s="621">
        <f>'1.a.sz. melléklet'!D125</f>
        <v>447848</v>
      </c>
      <c r="J9" s="625">
        <f aca="true" t="shared" si="1" ref="J9:J27">I9/H9</f>
        <v>0.7095914503236234</v>
      </c>
    </row>
    <row r="10" spans="1:10" s="1" customFormat="1" ht="7.5" customHeight="1">
      <c r="A10" s="544"/>
      <c r="B10" s="551"/>
      <c r="C10" s="551"/>
      <c r="D10" s="551"/>
      <c r="E10" s="552"/>
      <c r="F10" s="545"/>
      <c r="G10" s="557"/>
      <c r="H10" s="563"/>
      <c r="I10" s="563"/>
      <c r="J10" s="625"/>
    </row>
    <row r="11" spans="1:10" s="1" customFormat="1" ht="24">
      <c r="A11" s="546" t="s">
        <v>1190</v>
      </c>
      <c r="B11" s="551">
        <f>'2.sz. melléklet'!B125</f>
        <v>175540</v>
      </c>
      <c r="C11" s="551">
        <f>'2.sz. melléklet'!C125</f>
        <v>347803</v>
      </c>
      <c r="D11" s="551">
        <f>'2.sz. melléklet'!D125</f>
        <v>342049</v>
      </c>
      <c r="E11" s="552">
        <f t="shared" si="0"/>
        <v>0.9834561519020825</v>
      </c>
      <c r="F11" s="546" t="s">
        <v>931</v>
      </c>
      <c r="G11" s="557">
        <f>'1.a.sz. melléklet'!B130</f>
        <v>59697</v>
      </c>
      <c r="H11" s="557">
        <f>'1.a.sz. melléklet'!C130</f>
        <v>167610</v>
      </c>
      <c r="I11" s="621">
        <f>'1.a.sz. melléklet'!D130</f>
        <v>137252</v>
      </c>
      <c r="J11" s="625">
        <f t="shared" si="1"/>
        <v>0.8188771553009964</v>
      </c>
    </row>
    <row r="12" spans="1:10" s="1" customFormat="1" ht="24">
      <c r="A12" s="546" t="s">
        <v>226</v>
      </c>
      <c r="B12" s="551">
        <f>'2.sz. melléklet'!B129</f>
        <v>27375</v>
      </c>
      <c r="C12" s="551">
        <f>'2.sz. melléklet'!C129</f>
        <v>170795</v>
      </c>
      <c r="D12" s="551">
        <f>'2.sz. melléklet'!D129</f>
        <v>157880</v>
      </c>
      <c r="E12" s="552">
        <f t="shared" si="0"/>
        <v>0.9243830322901724</v>
      </c>
      <c r="F12" s="546"/>
      <c r="G12" s="558"/>
      <c r="H12" s="563"/>
      <c r="I12" s="563"/>
      <c r="J12" s="625"/>
    </row>
    <row r="13" spans="1:10" s="1" customFormat="1" ht="9.75" customHeight="1">
      <c r="A13" s="544"/>
      <c r="B13" s="551"/>
      <c r="C13" s="551"/>
      <c r="D13" s="551"/>
      <c r="E13" s="552"/>
      <c r="F13" s="545"/>
      <c r="G13" s="558"/>
      <c r="H13" s="563"/>
      <c r="I13" s="563"/>
      <c r="J13" s="625"/>
    </row>
    <row r="14" spans="1:10" s="1" customFormat="1" ht="46.5" customHeight="1">
      <c r="A14" s="546" t="s">
        <v>1191</v>
      </c>
      <c r="B14" s="551">
        <f>'2.sz. melléklet'!B131</f>
        <v>4750</v>
      </c>
      <c r="C14" s="551">
        <f>'2.sz. melléklet'!C131</f>
        <v>3282609</v>
      </c>
      <c r="D14" s="551">
        <f>'2.sz. melléklet'!D131</f>
        <v>3286913</v>
      </c>
      <c r="E14" s="552">
        <f t="shared" si="0"/>
        <v>1.001311152196317</v>
      </c>
      <c r="F14" s="546" t="s">
        <v>1194</v>
      </c>
      <c r="G14" s="557">
        <f>'1.a.sz. melléklet'!B135</f>
        <v>217589</v>
      </c>
      <c r="H14" s="557">
        <f>'1.a.sz. melléklet'!C135</f>
        <v>250495</v>
      </c>
      <c r="I14" s="621">
        <f>'1.a.sz. melléklet'!D135</f>
        <v>225984</v>
      </c>
      <c r="J14" s="625">
        <f t="shared" si="1"/>
        <v>0.9021497435078545</v>
      </c>
    </row>
    <row r="15" spans="1:10" s="1" customFormat="1" ht="8.25" customHeight="1">
      <c r="A15" s="544"/>
      <c r="B15" s="551"/>
      <c r="C15" s="551"/>
      <c r="D15" s="551"/>
      <c r="E15" s="552"/>
      <c r="F15" s="545"/>
      <c r="G15" s="557"/>
      <c r="H15" s="563"/>
      <c r="I15" s="563"/>
      <c r="J15" s="625"/>
    </row>
    <row r="16" spans="1:10" s="1" customFormat="1" ht="15">
      <c r="A16" s="544" t="s">
        <v>938</v>
      </c>
      <c r="B16" s="551">
        <f>'2.sz. melléklet'!B136</f>
        <v>0</v>
      </c>
      <c r="C16" s="551">
        <f>'2.sz. melléklet'!C136</f>
        <v>150170</v>
      </c>
      <c r="D16" s="551">
        <f>'2.sz. melléklet'!D136</f>
        <v>305885</v>
      </c>
      <c r="E16" s="552">
        <f t="shared" si="0"/>
        <v>2.036924818538989</v>
      </c>
      <c r="F16" s="544" t="s">
        <v>1195</v>
      </c>
      <c r="G16" s="557">
        <f>'1.a.sz. melléklet'!B140</f>
        <v>6000</v>
      </c>
      <c r="H16" s="557">
        <f>'1.a.sz. melléklet'!C140</f>
        <v>6000</v>
      </c>
      <c r="I16" s="621">
        <f>'1.a.sz. melléklet'!D140</f>
        <v>3570</v>
      </c>
      <c r="J16" s="625">
        <f t="shared" si="1"/>
        <v>0.595</v>
      </c>
    </row>
    <row r="17" spans="1:10" s="1" customFormat="1" ht="8.25" customHeight="1">
      <c r="A17" s="545"/>
      <c r="B17" s="551"/>
      <c r="C17" s="551"/>
      <c r="D17" s="551"/>
      <c r="E17" s="552"/>
      <c r="F17" s="545"/>
      <c r="G17" s="558"/>
      <c r="H17" s="563"/>
      <c r="I17" s="563"/>
      <c r="J17" s="625"/>
    </row>
    <row r="18" spans="1:10" s="1" customFormat="1" ht="15">
      <c r="A18" s="545"/>
      <c r="B18" s="551"/>
      <c r="C18" s="551"/>
      <c r="D18" s="551"/>
      <c r="E18" s="552"/>
      <c r="F18" s="544" t="s">
        <v>1196</v>
      </c>
      <c r="G18" s="557">
        <f>G19+G20</f>
        <v>571000</v>
      </c>
      <c r="H18" s="557">
        <f>H19+H20</f>
        <v>3593366</v>
      </c>
      <c r="I18" s="621">
        <f>I19+I20</f>
        <v>0</v>
      </c>
      <c r="J18" s="625">
        <f t="shared" si="1"/>
        <v>0</v>
      </c>
    </row>
    <row r="19" spans="1:10" s="1" customFormat="1" ht="15">
      <c r="A19" s="545"/>
      <c r="B19" s="551"/>
      <c r="C19" s="551"/>
      <c r="D19" s="551"/>
      <c r="E19" s="552"/>
      <c r="F19" s="545" t="s">
        <v>1197</v>
      </c>
      <c r="G19" s="558">
        <f>'1.a.sz. melléklet'!B143</f>
        <v>15000</v>
      </c>
      <c r="H19" s="558">
        <f>'1.a.sz. melléklet'!C143</f>
        <v>3175</v>
      </c>
      <c r="I19" s="622">
        <f>'1.a.sz. melléklet'!D143</f>
        <v>0</v>
      </c>
      <c r="J19" s="625">
        <f t="shared" si="1"/>
        <v>0</v>
      </c>
    </row>
    <row r="20" spans="1:10" s="1" customFormat="1" ht="15">
      <c r="A20" s="545"/>
      <c r="B20" s="551"/>
      <c r="C20" s="551"/>
      <c r="D20" s="551"/>
      <c r="E20" s="552"/>
      <c r="F20" s="545" t="s">
        <v>1198</v>
      </c>
      <c r="G20" s="558">
        <f>'1.a.sz. melléklet'!B144</f>
        <v>556000</v>
      </c>
      <c r="H20" s="558">
        <f>'1.a.sz. melléklet'!C144</f>
        <v>3590191</v>
      </c>
      <c r="I20" s="622">
        <f>'1.a.sz. melléklet'!D144</f>
        <v>0</v>
      </c>
      <c r="J20" s="625">
        <f t="shared" si="1"/>
        <v>0</v>
      </c>
    </row>
    <row r="21" spans="1:10" s="2" customFormat="1" ht="15" thickBot="1">
      <c r="A21" s="545"/>
      <c r="B21" s="551"/>
      <c r="C21" s="551"/>
      <c r="D21" s="551"/>
      <c r="E21" s="580"/>
      <c r="F21" s="547"/>
      <c r="G21" s="558"/>
      <c r="H21" s="558"/>
      <c r="I21" s="622"/>
      <c r="J21" s="626"/>
    </row>
    <row r="22" spans="1:10" s="3" customFormat="1" ht="16.5" thickBot="1">
      <c r="A22" s="548" t="s">
        <v>1203</v>
      </c>
      <c r="B22" s="553">
        <f>B16+B14+B11+B9+B6</f>
        <v>3936851.195</v>
      </c>
      <c r="C22" s="553">
        <f>C16+C14+C11+C9+C6</f>
        <v>8130743.195</v>
      </c>
      <c r="D22" s="553">
        <f>D16+D14+D11+D9+D6</f>
        <v>8265597.195</v>
      </c>
      <c r="E22" s="581">
        <f t="shared" si="0"/>
        <v>1.0165856917093297</v>
      </c>
      <c r="F22" s="637" t="s">
        <v>932</v>
      </c>
      <c r="G22" s="559">
        <f>G18+G14+G11+G9+G6+G16</f>
        <v>4796940</v>
      </c>
      <c r="H22" s="559">
        <f>H6+H9+H11+H14+H16+H18</f>
        <v>8564128</v>
      </c>
      <c r="I22" s="559">
        <f>I18+I14+I11+I9+I6+I16</f>
        <v>4548125</v>
      </c>
      <c r="J22" s="581">
        <f t="shared" si="1"/>
        <v>0.5310669107234268</v>
      </c>
    </row>
    <row r="23" spans="1:10" ht="12.75">
      <c r="A23" s="549"/>
      <c r="B23" s="554"/>
      <c r="C23" s="554"/>
      <c r="D23" s="554"/>
      <c r="E23" s="635"/>
      <c r="F23" s="549"/>
      <c r="G23" s="560"/>
      <c r="H23" s="582"/>
      <c r="I23" s="582"/>
      <c r="J23" s="628"/>
    </row>
    <row r="24" spans="1:10" s="90" customFormat="1" ht="15">
      <c r="A24" s="544" t="s">
        <v>1204</v>
      </c>
      <c r="B24" s="551">
        <f>B25+B26</f>
        <v>917455.8050000002</v>
      </c>
      <c r="C24" s="551">
        <f>C25+C26</f>
        <v>841041.8049999997</v>
      </c>
      <c r="D24" s="551">
        <f>D25+D26</f>
        <v>21198</v>
      </c>
      <c r="E24" s="552">
        <f t="shared" si="0"/>
        <v>0.02520445461090963</v>
      </c>
      <c r="F24" s="544" t="s">
        <v>1205</v>
      </c>
      <c r="G24" s="557">
        <f>G25+G26</f>
        <v>57367</v>
      </c>
      <c r="H24" s="557">
        <f>H25+H26</f>
        <v>407657</v>
      </c>
      <c r="I24" s="621">
        <f>I25+I26</f>
        <v>407657</v>
      </c>
      <c r="J24" s="625">
        <f t="shared" si="1"/>
        <v>1</v>
      </c>
    </row>
    <row r="25" spans="1:10" s="90" customFormat="1" ht="15">
      <c r="A25" s="550" t="s">
        <v>1308</v>
      </c>
      <c r="B25" s="555">
        <f>'2.sz. melléklet'!B142</f>
        <v>296681.80500000017</v>
      </c>
      <c r="C25" s="555">
        <f>'2.sz. melléklet'!C142</f>
        <v>207872.8049999997</v>
      </c>
      <c r="D25" s="555">
        <f>'2.sz. melléklet'!D142</f>
        <v>0</v>
      </c>
      <c r="E25" s="552">
        <f t="shared" si="0"/>
        <v>0</v>
      </c>
      <c r="F25" s="550" t="s">
        <v>933</v>
      </c>
      <c r="G25" s="561">
        <f>'1.a.sz. melléklet'!B149</f>
        <v>0</v>
      </c>
      <c r="H25" s="561">
        <f>'1.a.sz. melléklet'!C149</f>
        <v>0</v>
      </c>
      <c r="I25" s="624">
        <f>'1.a.sz. melléklet'!D149</f>
        <v>0</v>
      </c>
      <c r="J25" s="625">
        <v>0</v>
      </c>
    </row>
    <row r="26" spans="1:10" s="90" customFormat="1" ht="15.75" thickBot="1">
      <c r="A26" s="550" t="s">
        <v>227</v>
      </c>
      <c r="B26" s="555">
        <f>'2.sz. melléklet'!B143</f>
        <v>620774</v>
      </c>
      <c r="C26" s="555">
        <f>'2.sz. melléklet'!C143</f>
        <v>633169</v>
      </c>
      <c r="D26" s="555">
        <f>'2.sz. melléklet'!D143</f>
        <v>21198</v>
      </c>
      <c r="E26" s="580">
        <f t="shared" si="0"/>
        <v>0.033479213290606456</v>
      </c>
      <c r="F26" s="550" t="s">
        <v>934</v>
      </c>
      <c r="G26" s="561">
        <f>'1.a.sz. melléklet'!B150</f>
        <v>57367</v>
      </c>
      <c r="H26" s="561">
        <f>'1.a.sz. melléklet'!C150</f>
        <v>407657</v>
      </c>
      <c r="I26" s="624">
        <f>'1.a.sz. melléklet'!D150</f>
        <v>407657</v>
      </c>
      <c r="J26" s="626">
        <f t="shared" si="1"/>
        <v>1</v>
      </c>
    </row>
    <row r="27" spans="1:10" s="3" customFormat="1" ht="16.5" thickBot="1">
      <c r="A27" s="548" t="s">
        <v>1206</v>
      </c>
      <c r="B27" s="553">
        <f>B24+B22</f>
        <v>4854307</v>
      </c>
      <c r="C27" s="553">
        <f>C24+C22</f>
        <v>8971785</v>
      </c>
      <c r="D27" s="553">
        <f>D24+D22</f>
        <v>8286795.195</v>
      </c>
      <c r="E27" s="581">
        <f t="shared" si="0"/>
        <v>0.9236506665061636</v>
      </c>
      <c r="F27" s="548" t="s">
        <v>1207</v>
      </c>
      <c r="G27" s="559">
        <f>G22+G24</f>
        <v>4854307</v>
      </c>
      <c r="H27" s="559">
        <f>H22+H24</f>
        <v>8971785</v>
      </c>
      <c r="I27" s="623">
        <f>I22+I24</f>
        <v>4955782</v>
      </c>
      <c r="J27" s="627">
        <f t="shared" si="1"/>
        <v>0.552374137365084</v>
      </c>
    </row>
  </sheetData>
  <sheetProtection/>
  <mergeCells count="4">
    <mergeCell ref="A4:E4"/>
    <mergeCell ref="F4:J4"/>
    <mergeCell ref="A3:J3"/>
    <mergeCell ref="A2:J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1"/>
  <sheetViews>
    <sheetView zoomScalePageLayoutView="0" workbookViewId="0" topLeftCell="A153">
      <selection activeCell="E174" sqref="A144:E174"/>
    </sheetView>
  </sheetViews>
  <sheetFormatPr defaultColWidth="9.140625" defaultRowHeight="12.75"/>
  <cols>
    <col min="1" max="1" width="40.7109375" style="0" customWidth="1"/>
    <col min="2" max="2" width="13.00390625" style="0" customWidth="1"/>
    <col min="3" max="3" width="12.421875" style="0" customWidth="1"/>
    <col min="4" max="4" width="11.7109375" style="0" customWidth="1"/>
    <col min="5" max="5" width="10.00390625" style="0" customWidth="1"/>
    <col min="6" max="6" width="11.28125" style="0" customWidth="1"/>
  </cols>
  <sheetData>
    <row r="1" spans="1:5" ht="15">
      <c r="A1" s="2073" t="s">
        <v>1420</v>
      </c>
      <c r="B1" s="2073"/>
      <c r="C1" s="2073"/>
      <c r="D1" s="2073"/>
      <c r="E1" s="2097"/>
    </row>
    <row r="2" spans="1:5" ht="15.75">
      <c r="A2" s="2059" t="s">
        <v>1421</v>
      </c>
      <c r="B2" s="2060"/>
      <c r="C2" s="2060"/>
      <c r="D2" s="2060"/>
      <c r="E2" s="2060"/>
    </row>
    <row r="3" spans="1:5" ht="13.5" thickBot="1">
      <c r="A3" s="2108" t="s">
        <v>1418</v>
      </c>
      <c r="B3" s="2108"/>
      <c r="C3" s="2108"/>
      <c r="D3" s="2108"/>
      <c r="E3" s="190"/>
    </row>
    <row r="4" spans="1:5" ht="15" thickBot="1">
      <c r="A4" s="896" t="s">
        <v>1419</v>
      </c>
      <c r="B4" s="2064" t="s">
        <v>1275</v>
      </c>
      <c r="C4" s="2065"/>
      <c r="D4" s="2065"/>
      <c r="E4" s="2066"/>
    </row>
    <row r="5" spans="1:5" ht="25.5" customHeight="1" thickBot="1">
      <c r="A5" s="194"/>
      <c r="B5" s="487" t="s">
        <v>1107</v>
      </c>
      <c r="C5" s="897" t="s">
        <v>1108</v>
      </c>
      <c r="D5" s="487" t="s">
        <v>1113</v>
      </c>
      <c r="E5" s="892" t="s">
        <v>1138</v>
      </c>
    </row>
    <row r="6" spans="1:5" ht="12.75">
      <c r="A6" s="670" t="s">
        <v>633</v>
      </c>
      <c r="B6" s="898">
        <v>555</v>
      </c>
      <c r="C6" s="899">
        <v>568</v>
      </c>
      <c r="D6" s="1258">
        <v>568</v>
      </c>
      <c r="E6" s="572">
        <f>D6/C6</f>
        <v>1</v>
      </c>
    </row>
    <row r="7" spans="1:5" ht="12.75">
      <c r="A7" s="765" t="s">
        <v>680</v>
      </c>
      <c r="B7" s="898">
        <v>0</v>
      </c>
      <c r="C7" s="899">
        <v>375</v>
      </c>
      <c r="D7" s="898">
        <v>375</v>
      </c>
      <c r="E7" s="572">
        <f>D7/C7</f>
        <v>1</v>
      </c>
    </row>
    <row r="8" spans="1:5" ht="12.75">
      <c r="A8" s="877" t="s">
        <v>634</v>
      </c>
      <c r="B8" s="898">
        <v>555</v>
      </c>
      <c r="C8" s="899">
        <v>555</v>
      </c>
      <c r="D8" s="898">
        <v>555</v>
      </c>
      <c r="E8" s="572">
        <f>D8/C8</f>
        <v>1</v>
      </c>
    </row>
    <row r="9" spans="1:5" ht="12.75">
      <c r="A9" s="192" t="s">
        <v>833</v>
      </c>
      <c r="B9" s="873">
        <v>0</v>
      </c>
      <c r="C9" s="900">
        <v>2139</v>
      </c>
      <c r="D9" s="873">
        <v>2139</v>
      </c>
      <c r="E9" s="572">
        <f>D9/C9</f>
        <v>1</v>
      </c>
    </row>
    <row r="10" spans="1:5" ht="12.75">
      <c r="A10" s="192" t="s">
        <v>834</v>
      </c>
      <c r="B10" s="873">
        <v>0</v>
      </c>
      <c r="C10" s="900">
        <v>21992</v>
      </c>
      <c r="D10" s="873">
        <v>21992</v>
      </c>
      <c r="E10" s="572">
        <f aca="true" t="shared" si="0" ref="E10:E33">D10/C10</f>
        <v>1</v>
      </c>
    </row>
    <row r="11" spans="1:5" ht="12.75">
      <c r="A11" s="877" t="s">
        <v>835</v>
      </c>
      <c r="B11" s="873">
        <v>0</v>
      </c>
      <c r="C11" s="900">
        <v>42834</v>
      </c>
      <c r="D11" s="873">
        <v>42834</v>
      </c>
      <c r="E11" s="572">
        <f t="shared" si="0"/>
        <v>1</v>
      </c>
    </row>
    <row r="12" spans="1:5" ht="12.75">
      <c r="A12" s="192" t="s">
        <v>660</v>
      </c>
      <c r="B12" s="873">
        <v>0</v>
      </c>
      <c r="C12" s="900">
        <v>116</v>
      </c>
      <c r="D12" s="873">
        <v>116</v>
      </c>
      <c r="E12" s="572">
        <f t="shared" si="0"/>
        <v>1</v>
      </c>
    </row>
    <row r="13" spans="1:5" ht="12.75">
      <c r="A13" s="193" t="s">
        <v>661</v>
      </c>
      <c r="B13" s="873"/>
      <c r="C13" s="900">
        <v>18336</v>
      </c>
      <c r="D13" s="873">
        <v>18336</v>
      </c>
      <c r="E13" s="572">
        <f t="shared" si="0"/>
        <v>1</v>
      </c>
    </row>
    <row r="14" spans="1:5" ht="12.75">
      <c r="A14" s="192" t="s">
        <v>687</v>
      </c>
      <c r="B14" s="873"/>
      <c r="C14" s="900">
        <v>72828</v>
      </c>
      <c r="D14" s="873">
        <v>72828</v>
      </c>
      <c r="E14" s="579">
        <f t="shared" si="0"/>
        <v>1</v>
      </c>
    </row>
    <row r="15" spans="1:5" ht="12.75">
      <c r="A15" s="193" t="s">
        <v>681</v>
      </c>
      <c r="B15" s="898"/>
      <c r="C15" s="899">
        <v>2100</v>
      </c>
      <c r="D15" s="898">
        <v>2100</v>
      </c>
      <c r="E15" s="572">
        <f t="shared" si="0"/>
        <v>1</v>
      </c>
    </row>
    <row r="16" spans="1:5" ht="12.75">
      <c r="A16" s="193" t="s">
        <v>684</v>
      </c>
      <c r="B16" s="898"/>
      <c r="C16" s="899">
        <v>10892</v>
      </c>
      <c r="D16" s="898">
        <v>10892</v>
      </c>
      <c r="E16" s="572">
        <f t="shared" si="0"/>
        <v>1</v>
      </c>
    </row>
    <row r="17" spans="1:5" ht="12.75">
      <c r="A17" s="193" t="s">
        <v>685</v>
      </c>
      <c r="B17" s="898"/>
      <c r="C17" s="899">
        <v>792</v>
      </c>
      <c r="D17" s="898">
        <v>792</v>
      </c>
      <c r="E17" s="572">
        <f t="shared" si="0"/>
        <v>1</v>
      </c>
    </row>
    <row r="18" spans="1:5" ht="12.75">
      <c r="A18" s="193" t="s">
        <v>553</v>
      </c>
      <c r="B18" s="898"/>
      <c r="C18" s="899">
        <v>8178</v>
      </c>
      <c r="D18" s="898">
        <v>8178</v>
      </c>
      <c r="E18" s="572">
        <f t="shared" si="0"/>
        <v>1</v>
      </c>
    </row>
    <row r="19" spans="1:5" ht="12.75">
      <c r="A19" s="193" t="s">
        <v>215</v>
      </c>
      <c r="B19" s="898"/>
      <c r="C19" s="899">
        <v>8570</v>
      </c>
      <c r="D19" s="898">
        <v>8570</v>
      </c>
      <c r="E19" s="572">
        <f t="shared" si="0"/>
        <v>1</v>
      </c>
    </row>
    <row r="20" spans="1:5" ht="12.75">
      <c r="A20" s="193" t="s">
        <v>216</v>
      </c>
      <c r="B20" s="898"/>
      <c r="C20" s="899">
        <v>3783</v>
      </c>
      <c r="D20" s="898">
        <v>3783</v>
      </c>
      <c r="E20" s="572">
        <f t="shared" si="0"/>
        <v>1</v>
      </c>
    </row>
    <row r="21" spans="1:5" ht="12.75">
      <c r="A21" s="193" t="s">
        <v>217</v>
      </c>
      <c r="B21" s="898"/>
      <c r="C21" s="899">
        <v>3842</v>
      </c>
      <c r="D21" s="898">
        <v>3842</v>
      </c>
      <c r="E21" s="572">
        <f t="shared" si="0"/>
        <v>1</v>
      </c>
    </row>
    <row r="22" spans="1:6" ht="12.75">
      <c r="A22" s="193" t="s">
        <v>686</v>
      </c>
      <c r="B22" s="898"/>
      <c r="C22" s="899">
        <v>31971</v>
      </c>
      <c r="D22" s="898">
        <v>31971</v>
      </c>
      <c r="E22" s="572">
        <f t="shared" si="0"/>
        <v>1</v>
      </c>
      <c r="F22" s="1585"/>
    </row>
    <row r="23" spans="1:6" ht="12.75">
      <c r="A23" s="193" t="s">
        <v>688</v>
      </c>
      <c r="B23" s="898"/>
      <c r="C23" s="899">
        <v>72948</v>
      </c>
      <c r="D23" s="898">
        <v>72948</v>
      </c>
      <c r="E23" s="572">
        <f t="shared" si="0"/>
        <v>1</v>
      </c>
      <c r="F23" s="1585"/>
    </row>
    <row r="24" spans="1:5" ht="12.75">
      <c r="A24" s="193" t="s">
        <v>1026</v>
      </c>
      <c r="B24" s="898"/>
      <c r="C24" s="899">
        <v>105</v>
      </c>
      <c r="D24" s="898">
        <v>105</v>
      </c>
      <c r="E24" s="572">
        <f t="shared" si="0"/>
        <v>1</v>
      </c>
    </row>
    <row r="25" spans="1:5" ht="12.75">
      <c r="A25" s="193" t="s">
        <v>1027</v>
      </c>
      <c r="B25" s="898"/>
      <c r="C25" s="899">
        <v>531</v>
      </c>
      <c r="D25" s="898">
        <v>531</v>
      </c>
      <c r="E25" s="572">
        <f t="shared" si="0"/>
        <v>1</v>
      </c>
    </row>
    <row r="26" spans="1:5" ht="12.75">
      <c r="A26" s="193" t="s">
        <v>683</v>
      </c>
      <c r="B26" s="898"/>
      <c r="C26" s="899">
        <v>44013</v>
      </c>
      <c r="D26" s="898">
        <v>44013</v>
      </c>
      <c r="E26" s="572">
        <f t="shared" si="0"/>
        <v>1</v>
      </c>
    </row>
    <row r="27" spans="1:5" ht="12.75">
      <c r="A27" s="192" t="s">
        <v>1030</v>
      </c>
      <c r="B27" s="873"/>
      <c r="C27" s="900">
        <v>3490</v>
      </c>
      <c r="D27" s="873">
        <v>3490</v>
      </c>
      <c r="E27" s="572">
        <f t="shared" si="0"/>
        <v>1</v>
      </c>
    </row>
    <row r="28" spans="1:5" ht="12.75">
      <c r="A28" s="192" t="s">
        <v>550</v>
      </c>
      <c r="B28" s="873"/>
      <c r="C28" s="900">
        <v>10612</v>
      </c>
      <c r="D28" s="873">
        <v>10612</v>
      </c>
      <c r="E28" s="572">
        <f t="shared" si="0"/>
        <v>1</v>
      </c>
    </row>
    <row r="29" spans="1:5" ht="12.75">
      <c r="A29" s="192" t="s">
        <v>551</v>
      </c>
      <c r="B29" s="873"/>
      <c r="C29" s="900">
        <v>11335</v>
      </c>
      <c r="D29" s="873">
        <v>11335</v>
      </c>
      <c r="E29" s="572">
        <f t="shared" si="0"/>
        <v>1</v>
      </c>
    </row>
    <row r="30" spans="1:5" ht="12.75">
      <c r="A30" s="192" t="s">
        <v>552</v>
      </c>
      <c r="B30" s="873"/>
      <c r="C30" s="900">
        <v>5709</v>
      </c>
      <c r="D30" s="873">
        <v>5709</v>
      </c>
      <c r="E30" s="572">
        <f t="shared" si="0"/>
        <v>1</v>
      </c>
    </row>
    <row r="31" spans="1:5" ht="13.5" thickBot="1">
      <c r="A31" s="877" t="s">
        <v>706</v>
      </c>
      <c r="B31" s="1261"/>
      <c r="C31" s="1003">
        <v>13318</v>
      </c>
      <c r="D31" s="1358">
        <v>13318</v>
      </c>
      <c r="E31" s="780">
        <f t="shared" si="0"/>
        <v>1</v>
      </c>
    </row>
    <row r="32" spans="1:5" ht="12" customHeight="1" thickBot="1">
      <c r="A32" s="512" t="s">
        <v>1422</v>
      </c>
      <c r="B32" s="902">
        <f>SUM(B6:B31)</f>
        <v>1110</v>
      </c>
      <c r="C32" s="1248">
        <f>SUM(C6:C31)</f>
        <v>391932</v>
      </c>
      <c r="D32" s="902">
        <f>SUM(D6:D31)</f>
        <v>391932</v>
      </c>
      <c r="E32" s="791">
        <f t="shared" si="0"/>
        <v>1</v>
      </c>
    </row>
    <row r="33" spans="1:5" ht="12" customHeight="1" thickBot="1">
      <c r="A33" s="512" t="s">
        <v>1187</v>
      </c>
      <c r="B33" s="902">
        <v>145739</v>
      </c>
      <c r="C33" s="903">
        <v>167026</v>
      </c>
      <c r="D33" s="904">
        <v>167026</v>
      </c>
      <c r="E33" s="791">
        <f t="shared" si="0"/>
        <v>1</v>
      </c>
    </row>
    <row r="34" spans="1:5" ht="11.25" customHeight="1" thickBot="1">
      <c r="A34" s="1582" t="s">
        <v>836</v>
      </c>
      <c r="B34" s="1583">
        <v>0</v>
      </c>
      <c r="C34" s="2017">
        <v>34039</v>
      </c>
      <c r="D34" s="528">
        <v>34039</v>
      </c>
      <c r="E34" s="2018">
        <f>D34/C34</f>
        <v>1</v>
      </c>
    </row>
    <row r="35" spans="1:5" ht="13.5" customHeight="1" thickBot="1">
      <c r="A35" s="1281" t="s">
        <v>1028</v>
      </c>
      <c r="B35" s="528">
        <v>0</v>
      </c>
      <c r="C35" s="1627">
        <v>11732</v>
      </c>
      <c r="D35" s="528">
        <v>11732</v>
      </c>
      <c r="E35" s="905">
        <f>D35/C35</f>
        <v>1</v>
      </c>
    </row>
    <row r="36" spans="1:5" ht="12.75">
      <c r="A36" s="190"/>
      <c r="B36" s="190"/>
      <c r="C36" s="190"/>
      <c r="D36" s="190"/>
      <c r="E36" s="190"/>
    </row>
    <row r="37" spans="1:5" ht="15">
      <c r="A37" s="2073" t="s">
        <v>1423</v>
      </c>
      <c r="B37" s="2073"/>
      <c r="C37" s="2073"/>
      <c r="D37" s="2073"/>
      <c r="E37" s="2060"/>
    </row>
    <row r="38" spans="1:5" ht="9" customHeight="1">
      <c r="A38" s="190"/>
      <c r="B38" s="190"/>
      <c r="C38" s="190"/>
      <c r="D38" s="190"/>
      <c r="E38" s="190"/>
    </row>
    <row r="39" spans="1:5" ht="15.75">
      <c r="A39" s="2059" t="s">
        <v>1424</v>
      </c>
      <c r="B39" s="2070"/>
      <c r="C39" s="2070"/>
      <c r="D39" s="2070"/>
      <c r="E39" s="2070"/>
    </row>
    <row r="40" spans="1:5" ht="11.25" customHeight="1">
      <c r="A40" s="830"/>
      <c r="B40" s="190"/>
      <c r="C40" s="190"/>
      <c r="D40" s="190"/>
      <c r="E40" s="190"/>
    </row>
    <row r="41" spans="1:5" ht="13.5" thickBot="1">
      <c r="A41" s="2108"/>
      <c r="B41" s="2108"/>
      <c r="C41" s="2108"/>
      <c r="D41" s="2108"/>
      <c r="E41" s="190" t="s">
        <v>1208</v>
      </c>
    </row>
    <row r="42" spans="1:6" ht="13.5" thickBot="1">
      <c r="A42" s="2129" t="s">
        <v>1419</v>
      </c>
      <c r="B42" s="2131" t="s">
        <v>1275</v>
      </c>
      <c r="C42" s="2132"/>
      <c r="D42" s="2132"/>
      <c r="E42" s="2133"/>
      <c r="F42" s="74"/>
    </row>
    <row r="43" spans="1:6" ht="25.5" customHeight="1" thickBot="1">
      <c r="A43" s="2130"/>
      <c r="B43" s="487" t="s">
        <v>1107</v>
      </c>
      <c r="C43" s="487" t="s">
        <v>1108</v>
      </c>
      <c r="D43" s="487" t="s">
        <v>1113</v>
      </c>
      <c r="E43" s="487" t="s">
        <v>1138</v>
      </c>
      <c r="F43" s="337"/>
    </row>
    <row r="44" spans="1:6" ht="25.5" customHeight="1">
      <c r="A44" s="877" t="s">
        <v>1426</v>
      </c>
      <c r="B44" s="877">
        <v>0</v>
      </c>
      <c r="C44" s="906">
        <v>0</v>
      </c>
      <c r="D44" s="907">
        <v>0</v>
      </c>
      <c r="E44" s="713">
        <v>0</v>
      </c>
      <c r="F44" s="14"/>
    </row>
    <row r="45" spans="1:6" ht="25.5" customHeight="1">
      <c r="A45" s="575" t="s">
        <v>635</v>
      </c>
      <c r="B45" s="523"/>
      <c r="C45" s="523">
        <v>63889</v>
      </c>
      <c r="D45" s="908">
        <v>63889</v>
      </c>
      <c r="E45" s="574">
        <f>D45/C45</f>
        <v>1</v>
      </c>
      <c r="F45" s="14"/>
    </row>
    <row r="46" spans="1:6" ht="25.5" customHeight="1">
      <c r="A46" s="575" t="s">
        <v>1427</v>
      </c>
      <c r="B46" s="575"/>
      <c r="C46" s="523"/>
      <c r="D46" s="908"/>
      <c r="E46" s="574"/>
      <c r="F46" s="14"/>
    </row>
    <row r="47" spans="1:6" ht="16.5" customHeight="1">
      <c r="A47" s="575" t="s">
        <v>682</v>
      </c>
      <c r="B47" s="575"/>
      <c r="C47" s="523">
        <v>48715</v>
      </c>
      <c r="D47" s="908">
        <v>48715</v>
      </c>
      <c r="E47" s="574">
        <f>D47/C47</f>
        <v>1</v>
      </c>
      <c r="F47" s="14"/>
    </row>
    <row r="48" spans="1:6" ht="17.25" customHeight="1" thickBot="1">
      <c r="A48" s="575" t="s">
        <v>663</v>
      </c>
      <c r="B48" s="523">
        <v>2200</v>
      </c>
      <c r="C48" s="523">
        <v>2300</v>
      </c>
      <c r="D48" s="908">
        <v>2300</v>
      </c>
      <c r="E48" s="574">
        <f>D48/C48</f>
        <v>1</v>
      </c>
      <c r="F48" s="14"/>
    </row>
    <row r="49" spans="1:6" ht="17.25" customHeight="1" thickBot="1">
      <c r="A49" s="586" t="s">
        <v>1129</v>
      </c>
      <c r="B49" s="528">
        <f>SUM(B44+B45+B48)</f>
        <v>2200</v>
      </c>
      <c r="C49" s="528">
        <f>SUM(C44+C45+C48+C47)</f>
        <v>114904</v>
      </c>
      <c r="D49" s="528">
        <f>SUM(D44+D45+D48+D47)</f>
        <v>114904</v>
      </c>
      <c r="E49" s="588">
        <f>D49/C49</f>
        <v>1</v>
      </c>
      <c r="F49" s="14"/>
    </row>
    <row r="50" spans="1:5" ht="15">
      <c r="A50" s="2073" t="s">
        <v>1428</v>
      </c>
      <c r="B50" s="2097"/>
      <c r="C50" s="2097"/>
      <c r="D50" s="2097"/>
      <c r="E50" s="2097"/>
    </row>
    <row r="51" spans="1:5" ht="15.75">
      <c r="A51" s="2059" t="s">
        <v>900</v>
      </c>
      <c r="B51" s="2059"/>
      <c r="C51" s="2059"/>
      <c r="D51" s="2059"/>
      <c r="E51" s="2070"/>
    </row>
    <row r="52" spans="1:5" ht="9" customHeight="1">
      <c r="A52" s="662"/>
      <c r="B52" s="662"/>
      <c r="C52" s="662"/>
      <c r="D52" s="662"/>
      <c r="E52" s="190"/>
    </row>
    <row r="53" spans="1:5" ht="13.5" thickBot="1">
      <c r="A53" s="909"/>
      <c r="B53" s="909"/>
      <c r="C53" s="885"/>
      <c r="D53" s="885" t="s">
        <v>1425</v>
      </c>
      <c r="E53" s="190"/>
    </row>
    <row r="54" spans="1:5" ht="25.5" customHeight="1" thickBot="1">
      <c r="A54" s="394" t="s">
        <v>1419</v>
      </c>
      <c r="B54" s="910" t="s">
        <v>1107</v>
      </c>
      <c r="C54" s="911" t="s">
        <v>1108</v>
      </c>
      <c r="D54" s="831" t="s">
        <v>1113</v>
      </c>
      <c r="E54" s="860" t="s">
        <v>321</v>
      </c>
    </row>
    <row r="55" spans="1:5" ht="24" customHeight="1" thickBot="1">
      <c r="A55" s="912" t="s">
        <v>1124</v>
      </c>
      <c r="B55" s="913"/>
      <c r="C55" s="913"/>
      <c r="D55" s="487"/>
      <c r="E55" s="914"/>
    </row>
    <row r="56" spans="1:5" s="168" customFormat="1" ht="18.75" customHeight="1" thickBot="1">
      <c r="A56" s="915" t="s">
        <v>1115</v>
      </c>
      <c r="B56" s="587">
        <f>SUM(B57:B72)</f>
        <v>326013</v>
      </c>
      <c r="C56" s="587">
        <f>SUM(C57:C72)</f>
        <v>332714</v>
      </c>
      <c r="D56" s="587">
        <f>SUM(D57:D72)</f>
        <v>332714</v>
      </c>
      <c r="E56" s="588">
        <f>D56/C56</f>
        <v>1</v>
      </c>
    </row>
    <row r="57" spans="1:5" s="168" customFormat="1" ht="15.75" customHeight="1">
      <c r="A57" s="492" t="s">
        <v>260</v>
      </c>
      <c r="B57" s="143">
        <v>0</v>
      </c>
      <c r="C57" s="566"/>
      <c r="D57" s="143">
        <v>0</v>
      </c>
      <c r="E57" s="574">
        <v>0</v>
      </c>
    </row>
    <row r="58" spans="1:5" s="168" customFormat="1" ht="13.5" customHeight="1">
      <c r="A58" s="493" t="s">
        <v>667</v>
      </c>
      <c r="B58" s="142">
        <v>0</v>
      </c>
      <c r="C58" s="267">
        <v>500</v>
      </c>
      <c r="D58" s="142">
        <v>500</v>
      </c>
      <c r="E58" s="574">
        <f aca="true" t="shared" si="1" ref="E58:E64">D58/C58</f>
        <v>1</v>
      </c>
    </row>
    <row r="59" spans="1:5" s="168" customFormat="1" ht="12" customHeight="1">
      <c r="A59" s="493" t="s">
        <v>665</v>
      </c>
      <c r="B59" s="142">
        <v>0</v>
      </c>
      <c r="C59" s="267">
        <v>310</v>
      </c>
      <c r="D59" s="142">
        <v>310</v>
      </c>
      <c r="E59" s="574">
        <f t="shared" si="1"/>
        <v>1</v>
      </c>
    </row>
    <row r="60" spans="1:5" s="168" customFormat="1" ht="12" customHeight="1">
      <c r="A60" s="493" t="s">
        <v>666</v>
      </c>
      <c r="B60" s="142">
        <v>0</v>
      </c>
      <c r="C60" s="267">
        <v>100</v>
      </c>
      <c r="D60" s="142">
        <v>100</v>
      </c>
      <c r="E60" s="574">
        <f t="shared" si="1"/>
        <v>1</v>
      </c>
    </row>
    <row r="61" spans="1:5" s="168" customFormat="1" ht="12.75" customHeight="1">
      <c r="A61" s="493" t="s">
        <v>263</v>
      </c>
      <c r="B61" s="142">
        <v>0</v>
      </c>
      <c r="C61" s="267">
        <v>628</v>
      </c>
      <c r="D61" s="142">
        <v>628</v>
      </c>
      <c r="E61" s="574">
        <f t="shared" si="1"/>
        <v>1</v>
      </c>
    </row>
    <row r="62" spans="1:5" s="168" customFormat="1" ht="12" customHeight="1">
      <c r="A62" s="493" t="s">
        <v>261</v>
      </c>
      <c r="B62" s="142">
        <v>0</v>
      </c>
      <c r="C62" s="267">
        <v>114</v>
      </c>
      <c r="D62" s="142">
        <v>114</v>
      </c>
      <c r="E62" s="574">
        <f t="shared" si="1"/>
        <v>1</v>
      </c>
    </row>
    <row r="63" spans="1:5" s="168" customFormat="1" ht="13.5" customHeight="1">
      <c r="A63" s="493" t="s">
        <v>637</v>
      </c>
      <c r="B63" s="142">
        <v>4500</v>
      </c>
      <c r="C63" s="267">
        <v>4119</v>
      </c>
      <c r="D63" s="144">
        <v>4119</v>
      </c>
      <c r="E63" s="574">
        <f t="shared" si="1"/>
        <v>1</v>
      </c>
    </row>
    <row r="64" spans="1:5" s="168" customFormat="1" ht="13.5" customHeight="1">
      <c r="A64" s="493" t="s">
        <v>696</v>
      </c>
      <c r="B64" s="144">
        <v>0</v>
      </c>
      <c r="C64" s="578">
        <v>5</v>
      </c>
      <c r="D64" s="144">
        <v>5</v>
      </c>
      <c r="E64" s="574">
        <f t="shared" si="1"/>
        <v>1</v>
      </c>
    </row>
    <row r="65" spans="1:5" s="168" customFormat="1" ht="13.5" customHeight="1">
      <c r="A65" s="493" t="s">
        <v>1018</v>
      </c>
      <c r="B65" s="144"/>
      <c r="C65" s="578">
        <v>654</v>
      </c>
      <c r="D65" s="144">
        <v>654</v>
      </c>
      <c r="E65" s="574">
        <f>D65/C65</f>
        <v>1</v>
      </c>
    </row>
    <row r="66" spans="1:5" s="168" customFormat="1" ht="13.5" customHeight="1">
      <c r="A66" s="493" t="s">
        <v>1017</v>
      </c>
      <c r="B66" s="144"/>
      <c r="C66" s="578">
        <v>355</v>
      </c>
      <c r="D66" s="144">
        <v>355</v>
      </c>
      <c r="E66" s="574">
        <f>D66/C66</f>
        <v>1</v>
      </c>
    </row>
    <row r="67" spans="1:5" s="168" customFormat="1" ht="12.75" customHeight="1">
      <c r="A67" s="493" t="s">
        <v>262</v>
      </c>
      <c r="B67" s="144">
        <v>302675</v>
      </c>
      <c r="C67" s="578">
        <v>305104</v>
      </c>
      <c r="D67" s="144">
        <v>305104</v>
      </c>
      <c r="E67" s="780">
        <f>D67/C67</f>
        <v>1</v>
      </c>
    </row>
    <row r="68" spans="1:5" s="14" customFormat="1" ht="13.5" customHeight="1">
      <c r="A68" s="498" t="s">
        <v>636</v>
      </c>
      <c r="B68" s="142">
        <v>18088</v>
      </c>
      <c r="C68" s="267">
        <v>18473</v>
      </c>
      <c r="D68" s="142">
        <v>18473</v>
      </c>
      <c r="E68" s="579">
        <f>D68/C68</f>
        <v>1</v>
      </c>
    </row>
    <row r="69" spans="1:5" s="14" customFormat="1" ht="13.5" customHeight="1">
      <c r="A69" s="500" t="s">
        <v>259</v>
      </c>
      <c r="B69" s="144">
        <v>0</v>
      </c>
      <c r="C69" s="790">
        <v>0</v>
      </c>
      <c r="D69" s="142"/>
      <c r="E69" s="572">
        <v>0</v>
      </c>
    </row>
    <row r="70" spans="1:5" s="14" customFormat="1" ht="13.5" customHeight="1">
      <c r="A70" s="916" t="s">
        <v>664</v>
      </c>
      <c r="B70" s="144">
        <v>0</v>
      </c>
      <c r="C70" s="578">
        <v>2302</v>
      </c>
      <c r="D70" s="144">
        <v>2302</v>
      </c>
      <c r="E70" s="572">
        <f>D70/C70</f>
        <v>1</v>
      </c>
    </row>
    <row r="71" spans="1:5" s="14" customFormat="1" ht="13.5" customHeight="1">
      <c r="A71" s="916" t="s">
        <v>179</v>
      </c>
      <c r="B71" s="144"/>
      <c r="C71" s="578">
        <v>50</v>
      </c>
      <c r="D71" s="144">
        <v>50</v>
      </c>
      <c r="E71" s="572">
        <f>D71/C71</f>
        <v>1</v>
      </c>
    </row>
    <row r="72" spans="1:5" s="14" customFormat="1" ht="13.5" customHeight="1" thickBot="1">
      <c r="A72" s="493" t="s">
        <v>264</v>
      </c>
      <c r="B72" s="142">
        <v>750</v>
      </c>
      <c r="C72" s="267">
        <v>0</v>
      </c>
      <c r="D72" s="142"/>
      <c r="E72" s="579">
        <v>0</v>
      </c>
    </row>
    <row r="73" spans="1:5" s="166" customFormat="1" ht="14.25" customHeight="1" thickBot="1">
      <c r="A73" s="917" t="s">
        <v>1118</v>
      </c>
      <c r="B73" s="587">
        <f>SUM(B74:B74)</f>
        <v>0</v>
      </c>
      <c r="C73" s="587">
        <f>SUM(C74:C74)</f>
        <v>3350</v>
      </c>
      <c r="D73" s="587">
        <f>SUM(D74:D74)</f>
        <v>3350</v>
      </c>
      <c r="E73" s="588">
        <f>D73/C73</f>
        <v>1</v>
      </c>
    </row>
    <row r="74" spans="1:5" ht="15.75" customHeight="1" thickBot="1">
      <c r="A74" s="918" t="s">
        <v>692</v>
      </c>
      <c r="B74" s="818">
        <v>0</v>
      </c>
      <c r="C74" s="882">
        <v>3350</v>
      </c>
      <c r="D74" s="578">
        <v>3350</v>
      </c>
      <c r="E74" s="767">
        <f>D74/C74</f>
        <v>1</v>
      </c>
    </row>
    <row r="75" spans="1:5" ht="12" customHeight="1" thickBot="1">
      <c r="A75" s="919"/>
      <c r="B75" s="920"/>
      <c r="C75" s="921"/>
      <c r="D75" s="920"/>
      <c r="E75" s="588"/>
    </row>
    <row r="76" spans="1:5" ht="18" customHeight="1" thickBot="1">
      <c r="A76" s="922" t="s">
        <v>1133</v>
      </c>
      <c r="B76" s="709"/>
      <c r="C76" s="910"/>
      <c r="D76" s="923"/>
      <c r="E76" s="588"/>
    </row>
    <row r="77" spans="1:5" ht="13.5" thickBot="1">
      <c r="A77" s="924" t="s">
        <v>1116</v>
      </c>
      <c r="B77" s="525">
        <f>B78+B112</f>
        <v>233034</v>
      </c>
      <c r="C77" s="525">
        <f>C78+C112</f>
        <v>169947</v>
      </c>
      <c r="D77" s="525">
        <f>D78+D112</f>
        <v>222129</v>
      </c>
      <c r="E77" s="588">
        <f aca="true" t="shared" si="2" ref="E77:E96">D77/C77</f>
        <v>1.3070486681141769</v>
      </c>
    </row>
    <row r="78" spans="1:5" ht="12.75">
      <c r="A78" s="1580" t="s">
        <v>1486</v>
      </c>
      <c r="B78" s="1581">
        <f>SUM(B79:B97)</f>
        <v>233034</v>
      </c>
      <c r="C78" s="1581">
        <f>SUM(C79:C110)</f>
        <v>147940</v>
      </c>
      <c r="D78" s="1581">
        <f>SUM(D79:D110)</f>
        <v>144980</v>
      </c>
      <c r="E78" s="1085">
        <f t="shared" si="2"/>
        <v>0.9799918886034878</v>
      </c>
    </row>
    <row r="79" spans="1:5" ht="12.75">
      <c r="A79" s="1579" t="s">
        <v>1117</v>
      </c>
      <c r="B79" s="571">
        <v>38828</v>
      </c>
      <c r="C79" s="144">
        <v>38828</v>
      </c>
      <c r="D79" s="578">
        <v>34967</v>
      </c>
      <c r="E79" s="569">
        <f t="shared" si="2"/>
        <v>0.9005614504996394</v>
      </c>
    </row>
    <row r="80" spans="1:5" ht="12.75">
      <c r="A80" s="540" t="s">
        <v>1119</v>
      </c>
      <c r="B80" s="573">
        <v>4000</v>
      </c>
      <c r="C80" s="142">
        <v>4000</v>
      </c>
      <c r="D80" s="267">
        <v>3000</v>
      </c>
      <c r="E80" s="574">
        <f t="shared" si="2"/>
        <v>0.75</v>
      </c>
    </row>
    <row r="81" spans="1:5" ht="12.75">
      <c r="A81" s="540" t="s">
        <v>1120</v>
      </c>
      <c r="B81" s="573">
        <v>800</v>
      </c>
      <c r="C81" s="142">
        <v>800</v>
      </c>
      <c r="D81" s="267">
        <v>837</v>
      </c>
      <c r="E81" s="569">
        <f t="shared" si="2"/>
        <v>1.04625</v>
      </c>
    </row>
    <row r="82" spans="1:5" ht="12.75">
      <c r="A82" s="925" t="s">
        <v>1121</v>
      </c>
      <c r="B82" s="573">
        <v>1639</v>
      </c>
      <c r="C82" s="142">
        <v>1639</v>
      </c>
      <c r="D82" s="267">
        <v>1472</v>
      </c>
      <c r="E82" s="574">
        <f t="shared" si="2"/>
        <v>0.8981086028065893</v>
      </c>
    </row>
    <row r="83" spans="1:5" ht="12.75">
      <c r="A83" s="1398" t="s">
        <v>689</v>
      </c>
      <c r="B83" s="573"/>
      <c r="C83" s="142">
        <v>3880</v>
      </c>
      <c r="D83" s="267">
        <v>3841</v>
      </c>
      <c r="E83" s="569">
        <f t="shared" si="2"/>
        <v>0.9899484536082475</v>
      </c>
    </row>
    <row r="84" spans="1:5" ht="12.75">
      <c r="A84" s="1399" t="s">
        <v>1122</v>
      </c>
      <c r="B84" s="573">
        <v>4000</v>
      </c>
      <c r="C84" s="142">
        <v>4000</v>
      </c>
      <c r="D84" s="267">
        <v>3201</v>
      </c>
      <c r="E84" s="574">
        <f t="shared" si="2"/>
        <v>0.80025</v>
      </c>
    </row>
    <row r="85" spans="1:5" ht="15.75" customHeight="1">
      <c r="A85" s="1400" t="s">
        <v>1123</v>
      </c>
      <c r="B85" s="573">
        <v>13000</v>
      </c>
      <c r="C85" s="142">
        <v>13000</v>
      </c>
      <c r="D85" s="267">
        <v>12000</v>
      </c>
      <c r="E85" s="574">
        <f t="shared" si="2"/>
        <v>0.9230769230769231</v>
      </c>
    </row>
    <row r="86" spans="1:5" ht="15.75" customHeight="1">
      <c r="A86" s="927" t="s">
        <v>690</v>
      </c>
      <c r="B86" s="267"/>
      <c r="C86" s="142">
        <v>6617</v>
      </c>
      <c r="D86" s="267">
        <v>6556</v>
      </c>
      <c r="E86" s="574">
        <f t="shared" si="2"/>
        <v>0.9907813208402599</v>
      </c>
    </row>
    <row r="87" spans="1:5" ht="15.75" customHeight="1">
      <c r="A87" s="925" t="s">
        <v>638</v>
      </c>
      <c r="B87" s="267">
        <v>26342</v>
      </c>
      <c r="C87" s="142">
        <v>26342</v>
      </c>
      <c r="D87" s="267">
        <v>30083</v>
      </c>
      <c r="E87" s="574">
        <f t="shared" si="2"/>
        <v>1.1420165515146914</v>
      </c>
    </row>
    <row r="88" spans="1:5" ht="15.75" customHeight="1">
      <c r="A88" s="925" t="s">
        <v>555</v>
      </c>
      <c r="B88" s="267"/>
      <c r="C88" s="142">
        <v>200</v>
      </c>
      <c r="D88" s="267">
        <v>200</v>
      </c>
      <c r="E88" s="574">
        <f t="shared" si="2"/>
        <v>1</v>
      </c>
    </row>
    <row r="89" spans="1:5" ht="15.75" customHeight="1">
      <c r="A89" s="925" t="s">
        <v>812</v>
      </c>
      <c r="B89" s="267">
        <v>0</v>
      </c>
      <c r="C89" s="142">
        <v>6481</v>
      </c>
      <c r="D89" s="267">
        <v>6481</v>
      </c>
      <c r="E89" s="574">
        <f t="shared" si="2"/>
        <v>1</v>
      </c>
    </row>
    <row r="90" spans="1:5" ht="15.75" customHeight="1">
      <c r="A90" s="926" t="s">
        <v>639</v>
      </c>
      <c r="B90" s="267">
        <v>15964</v>
      </c>
      <c r="C90" s="142">
        <v>0</v>
      </c>
      <c r="D90" s="267">
        <v>0</v>
      </c>
      <c r="E90" s="574">
        <v>0</v>
      </c>
    </row>
    <row r="91" spans="1:5" ht="15.75" customHeight="1">
      <c r="A91" s="926" t="s">
        <v>725</v>
      </c>
      <c r="B91" s="267"/>
      <c r="C91" s="142">
        <v>8921</v>
      </c>
      <c r="D91" s="142">
        <v>8921</v>
      </c>
      <c r="E91" s="574">
        <f t="shared" si="2"/>
        <v>1</v>
      </c>
    </row>
    <row r="92" spans="1:5" ht="15.75" customHeight="1">
      <c r="A92" s="926" t="s">
        <v>691</v>
      </c>
      <c r="B92" s="267"/>
      <c r="C92" s="142">
        <v>11317</v>
      </c>
      <c r="D92" s="267">
        <v>11317</v>
      </c>
      <c r="E92" s="574">
        <f t="shared" si="2"/>
        <v>1</v>
      </c>
    </row>
    <row r="93" spans="1:5" ht="15.75" customHeight="1">
      <c r="A93" s="926" t="s">
        <v>207</v>
      </c>
      <c r="B93" s="267"/>
      <c r="C93" s="142">
        <v>220</v>
      </c>
      <c r="D93" s="267">
        <v>220</v>
      </c>
      <c r="E93" s="574">
        <f t="shared" si="2"/>
        <v>1</v>
      </c>
    </row>
    <row r="94" spans="1:5" ht="15.75" customHeight="1">
      <c r="A94" s="925" t="s">
        <v>813</v>
      </c>
      <c r="B94" s="267">
        <v>0</v>
      </c>
      <c r="C94" s="142">
        <v>1773</v>
      </c>
      <c r="D94" s="142">
        <v>1773</v>
      </c>
      <c r="E94" s="574">
        <f t="shared" si="2"/>
        <v>1</v>
      </c>
    </row>
    <row r="95" spans="1:5" ht="15.75" customHeight="1">
      <c r="A95" s="925" t="s">
        <v>726</v>
      </c>
      <c r="B95" s="267"/>
      <c r="C95" s="142">
        <v>14455</v>
      </c>
      <c r="D95" s="267">
        <v>14644</v>
      </c>
      <c r="E95" s="574">
        <f t="shared" si="2"/>
        <v>1.0130750605326877</v>
      </c>
    </row>
    <row r="96" spans="1:5" ht="15.75" customHeight="1">
      <c r="A96" s="925" t="s">
        <v>640</v>
      </c>
      <c r="B96" s="267">
        <v>185</v>
      </c>
      <c r="C96" s="142">
        <v>292</v>
      </c>
      <c r="D96" s="267">
        <v>292</v>
      </c>
      <c r="E96" s="574">
        <f t="shared" si="2"/>
        <v>1</v>
      </c>
    </row>
    <row r="97" spans="1:5" ht="15.75" customHeight="1" thickBot="1">
      <c r="A97" s="1629" t="s">
        <v>641</v>
      </c>
      <c r="B97" s="781">
        <v>128276</v>
      </c>
      <c r="C97" s="530">
        <v>0</v>
      </c>
      <c r="D97" s="781">
        <v>0</v>
      </c>
      <c r="E97" s="574">
        <v>0</v>
      </c>
    </row>
    <row r="98" spans="1:5" ht="8.25" customHeight="1">
      <c r="A98" s="930"/>
      <c r="B98" s="596"/>
      <c r="C98" s="596"/>
      <c r="D98" s="596"/>
      <c r="E98" s="597"/>
    </row>
    <row r="99" spans="1:5" ht="11.25" customHeight="1">
      <c r="A99" s="2128">
        <v>2</v>
      </c>
      <c r="B99" s="2057"/>
      <c r="C99" s="2057"/>
      <c r="D99" s="2057"/>
      <c r="E99" s="2057"/>
    </row>
    <row r="100" spans="1:5" ht="15.75" customHeight="1">
      <c r="A100" s="2073" t="s">
        <v>1428</v>
      </c>
      <c r="B100" s="2097"/>
      <c r="C100" s="2097"/>
      <c r="D100" s="2097"/>
      <c r="E100" s="2097"/>
    </row>
    <row r="101" spans="1:5" ht="15.75" customHeight="1">
      <c r="A101" s="2059" t="s">
        <v>900</v>
      </c>
      <c r="B101" s="2059"/>
      <c r="C101" s="2059"/>
      <c r="D101" s="2059"/>
      <c r="E101" s="2070"/>
    </row>
    <row r="102" spans="1:5" ht="9" customHeight="1">
      <c r="A102" s="662"/>
      <c r="B102" s="662"/>
      <c r="C102" s="662"/>
      <c r="D102" s="662"/>
      <c r="E102" s="190"/>
    </row>
    <row r="103" spans="1:5" ht="15.75" customHeight="1" thickBot="1">
      <c r="A103" s="909"/>
      <c r="B103" s="909"/>
      <c r="C103" s="885"/>
      <c r="D103" s="885" t="s">
        <v>1425</v>
      </c>
      <c r="E103" s="190"/>
    </row>
    <row r="104" spans="1:5" ht="33" customHeight="1" thickBot="1">
      <c r="A104" s="394" t="s">
        <v>1419</v>
      </c>
      <c r="B104" s="911" t="s">
        <v>1107</v>
      </c>
      <c r="C104" s="887" t="s">
        <v>1108</v>
      </c>
      <c r="D104" s="831" t="s">
        <v>1113</v>
      </c>
      <c r="E104" s="887" t="s">
        <v>321</v>
      </c>
    </row>
    <row r="105" spans="1:5" ht="15" customHeight="1">
      <c r="A105" s="1916" t="s">
        <v>212</v>
      </c>
      <c r="B105" s="1920"/>
      <c r="C105" s="1921">
        <v>53</v>
      </c>
      <c r="D105" s="1922">
        <v>53</v>
      </c>
      <c r="E105" s="1919">
        <f aca="true" t="shared" si="3" ref="E105:E110">D105/C105</f>
        <v>1</v>
      </c>
    </row>
    <row r="106" spans="1:5" ht="15" customHeight="1">
      <c r="A106" s="1917" t="s">
        <v>208</v>
      </c>
      <c r="B106" s="1923"/>
      <c r="C106" s="1924">
        <v>215</v>
      </c>
      <c r="D106" s="1925">
        <v>215</v>
      </c>
      <c r="E106" s="1919">
        <f t="shared" si="3"/>
        <v>1</v>
      </c>
    </row>
    <row r="107" spans="1:5" ht="15" customHeight="1">
      <c r="A107" s="1917" t="s">
        <v>209</v>
      </c>
      <c r="B107" s="1923"/>
      <c r="C107" s="1924">
        <v>3977</v>
      </c>
      <c r="D107" s="1925">
        <v>3977</v>
      </c>
      <c r="E107" s="1919">
        <f t="shared" si="3"/>
        <v>1</v>
      </c>
    </row>
    <row r="108" spans="1:5" ht="15" customHeight="1">
      <c r="A108" s="1917" t="s">
        <v>210</v>
      </c>
      <c r="B108" s="1923"/>
      <c r="C108" s="1924">
        <v>200</v>
      </c>
      <c r="D108" s="1925">
        <v>200</v>
      </c>
      <c r="E108" s="1919">
        <f t="shared" si="3"/>
        <v>1</v>
      </c>
    </row>
    <row r="109" spans="1:5" ht="15" customHeight="1">
      <c r="A109" s="1917" t="s">
        <v>211</v>
      </c>
      <c r="B109" s="1923"/>
      <c r="C109" s="1924">
        <v>610</v>
      </c>
      <c r="D109" s="1925">
        <v>610</v>
      </c>
      <c r="E109" s="1919">
        <f t="shared" si="3"/>
        <v>1</v>
      </c>
    </row>
    <row r="110" spans="1:5" ht="15" customHeight="1">
      <c r="A110" s="1917" t="s">
        <v>213</v>
      </c>
      <c r="B110" s="1923"/>
      <c r="C110" s="1924">
        <v>120</v>
      </c>
      <c r="D110" s="1925">
        <v>120</v>
      </c>
      <c r="E110" s="1919">
        <f t="shared" si="3"/>
        <v>1</v>
      </c>
    </row>
    <row r="111" spans="1:5" ht="17.25" customHeight="1">
      <c r="A111" s="1918"/>
      <c r="B111" s="1926"/>
      <c r="C111" s="1927"/>
      <c r="D111" s="1383"/>
      <c r="E111" s="1915"/>
    </row>
    <row r="112" spans="1:5" ht="15.75" customHeight="1">
      <c r="A112" s="1912" t="s">
        <v>1025</v>
      </c>
      <c r="B112" s="1913">
        <f>SUM(B113:B135)</f>
        <v>0</v>
      </c>
      <c r="C112" s="1436">
        <f>SUM(C113:C135)</f>
        <v>22007</v>
      </c>
      <c r="D112" s="1913">
        <f>SUM(D113:D135)</f>
        <v>77149</v>
      </c>
      <c r="E112" s="889">
        <f>D112/C112</f>
        <v>3.5056572908619983</v>
      </c>
    </row>
    <row r="113" spans="1:5" ht="15.75" customHeight="1">
      <c r="A113" s="1398" t="s">
        <v>1366</v>
      </c>
      <c r="B113" s="573"/>
      <c r="C113" s="142">
        <v>582</v>
      </c>
      <c r="D113" s="573">
        <v>582</v>
      </c>
      <c r="E113" s="574">
        <f>D113/C113</f>
        <v>1</v>
      </c>
    </row>
    <row r="114" spans="1:5" ht="15.75" customHeight="1">
      <c r="A114" s="1398" t="s">
        <v>1367</v>
      </c>
      <c r="B114" s="573"/>
      <c r="C114" s="142">
        <v>2546</v>
      </c>
      <c r="D114" s="573">
        <v>2546</v>
      </c>
      <c r="E114" s="574">
        <f aca="true" t="shared" si="4" ref="E114:E135">D114/C114</f>
        <v>1</v>
      </c>
    </row>
    <row r="115" spans="1:5" ht="15.75" customHeight="1">
      <c r="A115" s="1398" t="s">
        <v>556</v>
      </c>
      <c r="B115" s="573"/>
      <c r="C115" s="142"/>
      <c r="D115" s="573">
        <v>27904</v>
      </c>
      <c r="E115" s="574">
        <v>0</v>
      </c>
    </row>
    <row r="116" spans="1:5" ht="15.75" customHeight="1">
      <c r="A116" s="1398" t="s">
        <v>1368</v>
      </c>
      <c r="B116" s="573"/>
      <c r="C116" s="142">
        <v>802</v>
      </c>
      <c r="D116" s="573">
        <v>802</v>
      </c>
      <c r="E116" s="574">
        <f t="shared" si="4"/>
        <v>1</v>
      </c>
    </row>
    <row r="117" spans="1:5" ht="15.75" customHeight="1">
      <c r="A117" s="1398" t="s">
        <v>1369</v>
      </c>
      <c r="B117" s="573"/>
      <c r="C117" s="142">
        <v>1801</v>
      </c>
      <c r="D117" s="573">
        <v>1801</v>
      </c>
      <c r="E117" s="574">
        <f t="shared" si="4"/>
        <v>1</v>
      </c>
    </row>
    <row r="118" spans="1:5" ht="15.75" customHeight="1">
      <c r="A118" s="1398" t="s">
        <v>201</v>
      </c>
      <c r="B118" s="573"/>
      <c r="C118" s="142">
        <v>100</v>
      </c>
      <c r="D118" s="573">
        <v>100</v>
      </c>
      <c r="E118" s="574">
        <f t="shared" si="4"/>
        <v>1</v>
      </c>
    </row>
    <row r="119" spans="1:5" ht="15.75" customHeight="1">
      <c r="A119" s="1398" t="s">
        <v>1370</v>
      </c>
      <c r="B119" s="573"/>
      <c r="C119" s="142">
        <v>8663</v>
      </c>
      <c r="D119" s="573">
        <v>9044</v>
      </c>
      <c r="E119" s="574">
        <f t="shared" si="4"/>
        <v>1.0439801454461504</v>
      </c>
    </row>
    <row r="120" spans="1:5" ht="15.75" customHeight="1">
      <c r="A120" s="1398" t="s">
        <v>202</v>
      </c>
      <c r="B120" s="573"/>
      <c r="C120" s="142">
        <v>272</v>
      </c>
      <c r="D120" s="573">
        <v>272</v>
      </c>
      <c r="E120" s="574">
        <f t="shared" si="4"/>
        <v>1</v>
      </c>
    </row>
    <row r="121" spans="1:5" ht="15.75" customHeight="1">
      <c r="A121" s="1398" t="s">
        <v>557</v>
      </c>
      <c r="B121" s="573"/>
      <c r="C121" s="142"/>
      <c r="D121" s="573">
        <v>6120</v>
      </c>
      <c r="E121" s="574">
        <v>0</v>
      </c>
    </row>
    <row r="122" spans="1:5" ht="15.75" customHeight="1">
      <c r="A122" s="1398" t="s">
        <v>1371</v>
      </c>
      <c r="B122" s="573"/>
      <c r="C122" s="142">
        <v>1077</v>
      </c>
      <c r="D122" s="573">
        <v>1077</v>
      </c>
      <c r="E122" s="574">
        <f t="shared" si="4"/>
        <v>1</v>
      </c>
    </row>
    <row r="123" spans="1:5" ht="15.75" customHeight="1">
      <c r="A123" s="1398" t="s">
        <v>1372</v>
      </c>
      <c r="B123" s="573"/>
      <c r="C123" s="142">
        <v>99</v>
      </c>
      <c r="D123" s="573">
        <v>99</v>
      </c>
      <c r="E123" s="574">
        <f t="shared" si="4"/>
        <v>1</v>
      </c>
    </row>
    <row r="124" spans="1:5" ht="15.75" customHeight="1">
      <c r="A124" s="1398" t="s">
        <v>203</v>
      </c>
      <c r="B124" s="573"/>
      <c r="C124" s="142">
        <v>80</v>
      </c>
      <c r="D124" s="573">
        <v>80</v>
      </c>
      <c r="E124" s="574">
        <f t="shared" si="4"/>
        <v>1</v>
      </c>
    </row>
    <row r="125" spans="1:5" ht="15.75" customHeight="1">
      <c r="A125" s="1398" t="s">
        <v>204</v>
      </c>
      <c r="B125" s="573"/>
      <c r="C125" s="142">
        <v>1200</v>
      </c>
      <c r="D125" s="573">
        <v>1200</v>
      </c>
      <c r="E125" s="574">
        <f t="shared" si="4"/>
        <v>1</v>
      </c>
    </row>
    <row r="126" spans="1:5" ht="15.75" customHeight="1">
      <c r="A126" s="1398" t="s">
        <v>1373</v>
      </c>
      <c r="B126" s="573"/>
      <c r="C126" s="142">
        <v>180</v>
      </c>
      <c r="D126" s="573">
        <v>180</v>
      </c>
      <c r="E126" s="574">
        <f t="shared" si="4"/>
        <v>1</v>
      </c>
    </row>
    <row r="127" spans="1:5" ht="15.75" customHeight="1">
      <c r="A127" s="1398" t="s">
        <v>1374</v>
      </c>
      <c r="B127" s="573"/>
      <c r="C127" s="142">
        <v>350</v>
      </c>
      <c r="D127" s="573">
        <v>350</v>
      </c>
      <c r="E127" s="574">
        <f t="shared" si="4"/>
        <v>1</v>
      </c>
    </row>
    <row r="128" spans="1:5" ht="15.75" customHeight="1">
      <c r="A128" s="1398" t="s">
        <v>1375</v>
      </c>
      <c r="B128" s="573"/>
      <c r="C128" s="142">
        <v>210</v>
      </c>
      <c r="D128" s="573">
        <v>210</v>
      </c>
      <c r="E128" s="574">
        <f t="shared" si="4"/>
        <v>1</v>
      </c>
    </row>
    <row r="129" spans="1:5" ht="15.75" customHeight="1">
      <c r="A129" s="1398" t="s">
        <v>1376</v>
      </c>
      <c r="B129" s="573"/>
      <c r="C129" s="142">
        <v>292</v>
      </c>
      <c r="D129" s="573">
        <v>291</v>
      </c>
      <c r="E129" s="574">
        <f t="shared" si="4"/>
        <v>0.9965753424657534</v>
      </c>
    </row>
    <row r="130" spans="1:5" ht="15.75" customHeight="1">
      <c r="A130" s="1398" t="s">
        <v>558</v>
      </c>
      <c r="B130" s="573"/>
      <c r="C130" s="142"/>
      <c r="D130" s="573">
        <v>18558</v>
      </c>
      <c r="E130" s="574">
        <v>0</v>
      </c>
    </row>
    <row r="131" spans="1:5" ht="12.75" customHeight="1">
      <c r="A131" s="1398" t="s">
        <v>214</v>
      </c>
      <c r="B131" s="573"/>
      <c r="C131" s="142">
        <v>110</v>
      </c>
      <c r="D131" s="573">
        <v>110</v>
      </c>
      <c r="E131" s="574">
        <f t="shared" si="4"/>
        <v>1</v>
      </c>
    </row>
    <row r="132" spans="1:5" ht="15.75" customHeight="1">
      <c r="A132" s="1398" t="s">
        <v>1377</v>
      </c>
      <c r="B132" s="573"/>
      <c r="C132" s="142">
        <v>971</v>
      </c>
      <c r="D132" s="573">
        <v>971</v>
      </c>
      <c r="E132" s="574">
        <f t="shared" si="4"/>
        <v>1</v>
      </c>
    </row>
    <row r="133" spans="1:5" ht="15.75" customHeight="1">
      <c r="A133" s="1398" t="s">
        <v>1378</v>
      </c>
      <c r="B133" s="573"/>
      <c r="C133" s="142">
        <v>2100</v>
      </c>
      <c r="D133" s="573">
        <v>2100</v>
      </c>
      <c r="E133" s="574">
        <f t="shared" si="4"/>
        <v>1</v>
      </c>
    </row>
    <row r="134" spans="1:5" ht="15.75" customHeight="1">
      <c r="A134" s="1398" t="s">
        <v>559</v>
      </c>
      <c r="B134" s="573"/>
      <c r="C134" s="142"/>
      <c r="D134" s="573">
        <v>2180</v>
      </c>
      <c r="E134" s="574">
        <v>0</v>
      </c>
    </row>
    <row r="135" spans="1:5" ht="15.75" customHeight="1">
      <c r="A135" s="1398" t="s">
        <v>1379</v>
      </c>
      <c r="B135" s="573"/>
      <c r="C135" s="142">
        <v>572</v>
      </c>
      <c r="D135" s="573">
        <v>572</v>
      </c>
      <c r="E135" s="574">
        <f t="shared" si="4"/>
        <v>1</v>
      </c>
    </row>
    <row r="136" spans="1:5" ht="9" customHeight="1" thickBot="1">
      <c r="A136" s="1628"/>
      <c r="B136" s="773"/>
      <c r="C136" s="177"/>
      <c r="D136" s="773"/>
      <c r="E136" s="759"/>
    </row>
    <row r="137" spans="1:5" ht="24" customHeight="1">
      <c r="A137" s="924" t="s">
        <v>1487</v>
      </c>
      <c r="B137" s="681">
        <f>B138+B151</f>
        <v>119609</v>
      </c>
      <c r="C137" s="718">
        <f>C138+C151</f>
        <v>131915</v>
      </c>
      <c r="D137" s="707">
        <f>D138+D151</f>
        <v>45974</v>
      </c>
      <c r="E137" s="814">
        <f>D137/C137</f>
        <v>0.34851229958685515</v>
      </c>
    </row>
    <row r="138" spans="1:5" ht="15.75" customHeight="1">
      <c r="A138" s="1622" t="s">
        <v>1020</v>
      </c>
      <c r="B138" s="247">
        <f>B139</f>
        <v>0</v>
      </c>
      <c r="C138" s="1625">
        <f>C139</f>
        <v>0</v>
      </c>
      <c r="D138" s="1914">
        <f>D139</f>
        <v>0</v>
      </c>
      <c r="E138" s="1109">
        <v>0</v>
      </c>
    </row>
    <row r="139" spans="1:5" ht="15.75" customHeight="1">
      <c r="A139" s="498" t="s">
        <v>1019</v>
      </c>
      <c r="B139" s="142"/>
      <c r="C139" s="267"/>
      <c r="D139" s="573"/>
      <c r="E139" s="574"/>
    </row>
    <row r="140" spans="1:5" ht="15.75" customHeight="1">
      <c r="A140" s="2033"/>
      <c r="B140" s="596"/>
      <c r="C140" s="596"/>
      <c r="D140" s="596"/>
      <c r="E140" s="597"/>
    </row>
    <row r="141" spans="1:5" ht="15.75" customHeight="1">
      <c r="A141" s="2033"/>
      <c r="B141" s="596"/>
      <c r="C141" s="596"/>
      <c r="D141" s="596"/>
      <c r="E141" s="597"/>
    </row>
    <row r="142" spans="1:5" ht="15.75" customHeight="1">
      <c r="A142" s="2033"/>
      <c r="B142" s="596"/>
      <c r="C142" s="596"/>
      <c r="D142" s="596"/>
      <c r="E142" s="597"/>
    </row>
    <row r="143" spans="1:5" ht="15.75" customHeight="1">
      <c r="A143" s="2033"/>
      <c r="B143" s="596"/>
      <c r="C143" s="596"/>
      <c r="D143" s="596"/>
      <c r="E143" s="597"/>
    </row>
    <row r="144" spans="1:5" ht="15.75" customHeight="1">
      <c r="A144" s="2033"/>
      <c r="B144" s="596"/>
      <c r="C144" s="596"/>
      <c r="D144" s="596"/>
      <c r="E144" s="597"/>
    </row>
    <row r="145" spans="1:5" ht="15.75" customHeight="1">
      <c r="A145" s="2128">
        <v>3</v>
      </c>
      <c r="B145" s="2057"/>
      <c r="C145" s="2057"/>
      <c r="D145" s="2057"/>
      <c r="E145" s="2057"/>
    </row>
    <row r="146" spans="1:5" ht="15.75" customHeight="1">
      <c r="A146" s="2073" t="s">
        <v>1428</v>
      </c>
      <c r="B146" s="2097"/>
      <c r="C146" s="2097"/>
      <c r="D146" s="2097"/>
      <c r="E146" s="2097"/>
    </row>
    <row r="147" spans="1:5" ht="15.75" customHeight="1">
      <c r="A147" s="2059" t="s">
        <v>900</v>
      </c>
      <c r="B147" s="2059"/>
      <c r="C147" s="2059"/>
      <c r="D147" s="2059"/>
      <c r="E147" s="2070"/>
    </row>
    <row r="148" spans="1:5" ht="15.75" customHeight="1">
      <c r="A148" s="662"/>
      <c r="B148" s="662"/>
      <c r="C148" s="662"/>
      <c r="D148" s="662"/>
      <c r="E148" s="190"/>
    </row>
    <row r="149" spans="1:5" ht="15.75" customHeight="1" thickBot="1">
      <c r="A149" s="909"/>
      <c r="B149" s="909"/>
      <c r="C149" s="885"/>
      <c r="D149" s="885" t="s">
        <v>1425</v>
      </c>
      <c r="E149" s="190"/>
    </row>
    <row r="150" spans="1:5" ht="14.25" customHeight="1" thickBot="1">
      <c r="A150" s="394" t="s">
        <v>1419</v>
      </c>
      <c r="B150" s="913" t="s">
        <v>1107</v>
      </c>
      <c r="C150" s="887" t="s">
        <v>1108</v>
      </c>
      <c r="D150" s="487" t="s">
        <v>1113</v>
      </c>
      <c r="E150" s="887" t="s">
        <v>321</v>
      </c>
    </row>
    <row r="151" spans="1:5" ht="15.75" customHeight="1">
      <c r="A151" s="1622" t="s">
        <v>252</v>
      </c>
      <c r="B151" s="1436">
        <f>SUM(B152:B166)</f>
        <v>119609</v>
      </c>
      <c r="C151" s="1436">
        <f>SUM(C152:C168)</f>
        <v>131915</v>
      </c>
      <c r="D151" s="2045">
        <f>SUM(D152:D168)</f>
        <v>45974</v>
      </c>
      <c r="E151" s="1109">
        <f>D151/C151</f>
        <v>0.34851229958685515</v>
      </c>
    </row>
    <row r="152" spans="1:5" ht="15.75" customHeight="1">
      <c r="A152" s="500" t="s">
        <v>642</v>
      </c>
      <c r="B152" s="144">
        <v>48715</v>
      </c>
      <c r="C152" s="144">
        <v>0</v>
      </c>
      <c r="D152" s="578"/>
      <c r="E152" s="569">
        <v>0</v>
      </c>
    </row>
    <row r="153" spans="1:5" ht="15.75" customHeight="1">
      <c r="A153" s="498" t="s">
        <v>643</v>
      </c>
      <c r="B153" s="142">
        <v>2885</v>
      </c>
      <c r="C153" s="142"/>
      <c r="D153" s="267"/>
      <c r="E153" s="574">
        <v>0</v>
      </c>
    </row>
    <row r="154" spans="1:5" ht="15.75" customHeight="1">
      <c r="A154" s="498" t="s">
        <v>644</v>
      </c>
      <c r="B154" s="142">
        <v>100</v>
      </c>
      <c r="C154" s="142"/>
      <c r="D154" s="267"/>
      <c r="E154" s="569">
        <v>0</v>
      </c>
    </row>
    <row r="155" spans="1:5" ht="17.25" customHeight="1">
      <c r="A155" s="498" t="s">
        <v>645</v>
      </c>
      <c r="B155" s="142">
        <v>4000</v>
      </c>
      <c r="C155" s="142">
        <v>4000</v>
      </c>
      <c r="D155" s="267">
        <v>3187</v>
      </c>
      <c r="E155" s="574">
        <f>D155/C155</f>
        <v>0.79675</v>
      </c>
    </row>
    <row r="156" spans="1:5" ht="15.75" customHeight="1">
      <c r="A156" s="498" t="s">
        <v>646</v>
      </c>
      <c r="B156" s="141">
        <v>63889</v>
      </c>
      <c r="C156" s="142"/>
      <c r="D156" s="267">
        <v>0</v>
      </c>
      <c r="E156" s="569">
        <v>0</v>
      </c>
    </row>
    <row r="157" spans="1:5" ht="15.75" customHeight="1">
      <c r="A157" s="503" t="s">
        <v>647</v>
      </c>
      <c r="B157" s="1292">
        <v>20</v>
      </c>
      <c r="C157" s="142">
        <v>20</v>
      </c>
      <c r="D157" s="267">
        <v>10</v>
      </c>
      <c r="E157" s="574">
        <f>D157/C157</f>
        <v>0.5</v>
      </c>
    </row>
    <row r="158" spans="1:5" ht="12.75">
      <c r="A158" s="196" t="s">
        <v>668</v>
      </c>
      <c r="B158" s="1292"/>
      <c r="C158" s="142">
        <v>19250</v>
      </c>
      <c r="D158" s="267"/>
      <c r="E158" s="574">
        <f>D158/C158</f>
        <v>0</v>
      </c>
    </row>
    <row r="159" spans="1:5" ht="12.75">
      <c r="A159" s="196" t="s">
        <v>671</v>
      </c>
      <c r="B159" s="1624"/>
      <c r="C159" s="141">
        <v>19589</v>
      </c>
      <c r="D159" s="596"/>
      <c r="E159" s="569">
        <f>D159/C159</f>
        <v>0</v>
      </c>
    </row>
    <row r="160" spans="1:5" ht="12.75">
      <c r="A160" s="196" t="s">
        <v>669</v>
      </c>
      <c r="B160" s="1292"/>
      <c r="C160" s="142">
        <v>9655</v>
      </c>
      <c r="D160" s="267"/>
      <c r="E160" s="574">
        <f>D160/C160</f>
        <v>0</v>
      </c>
    </row>
    <row r="161" spans="1:5" ht="12.75">
      <c r="A161" s="196" t="s">
        <v>670</v>
      </c>
      <c r="B161" s="1292"/>
      <c r="C161" s="142">
        <v>19710</v>
      </c>
      <c r="D161" s="267"/>
      <c r="E161" s="574">
        <v>0</v>
      </c>
    </row>
    <row r="162" spans="1:5" ht="12.75">
      <c r="A162" s="196" t="s">
        <v>1029</v>
      </c>
      <c r="B162" s="1292"/>
      <c r="C162" s="142">
        <v>9990</v>
      </c>
      <c r="D162" s="267"/>
      <c r="E162" s="574">
        <v>0</v>
      </c>
    </row>
    <row r="163" spans="1:5" ht="12.75">
      <c r="A163" s="1311" t="s">
        <v>672</v>
      </c>
      <c r="B163" s="1292"/>
      <c r="C163" s="142">
        <v>4924</v>
      </c>
      <c r="D163" s="267"/>
      <c r="E163" s="574">
        <v>0</v>
      </c>
    </row>
    <row r="164" spans="1:5" ht="12.75">
      <c r="A164" s="1311" t="s">
        <v>715</v>
      </c>
      <c r="B164" s="1292"/>
      <c r="C164" s="142">
        <v>9000</v>
      </c>
      <c r="D164" s="267">
        <v>9000</v>
      </c>
      <c r="E164" s="574">
        <f>D164/C164</f>
        <v>1</v>
      </c>
    </row>
    <row r="165" spans="1:5" ht="12.75">
      <c r="A165" s="1311" t="s">
        <v>205</v>
      </c>
      <c r="B165" s="1292"/>
      <c r="C165" s="142">
        <v>25000</v>
      </c>
      <c r="D165" s="267">
        <v>25000</v>
      </c>
      <c r="E165" s="574">
        <f>D165/C165</f>
        <v>1</v>
      </c>
    </row>
    <row r="166" spans="1:5" ht="15" customHeight="1">
      <c r="A166" s="1623" t="s">
        <v>1021</v>
      </c>
      <c r="B166" s="1292"/>
      <c r="C166" s="142">
        <v>2000</v>
      </c>
      <c r="D166" s="267"/>
      <c r="E166" s="574">
        <f>D166/C166</f>
        <v>0</v>
      </c>
    </row>
    <row r="167" spans="1:5" ht="15" customHeight="1">
      <c r="A167" s="1623" t="s">
        <v>572</v>
      </c>
      <c r="B167" s="1292"/>
      <c r="C167" s="142">
        <v>7854</v>
      </c>
      <c r="D167" s="267">
        <v>7854</v>
      </c>
      <c r="E167" s="574">
        <f>D167/C167</f>
        <v>1</v>
      </c>
    </row>
    <row r="168" spans="1:5" ht="15" customHeight="1">
      <c r="A168" s="498" t="s">
        <v>206</v>
      </c>
      <c r="B168" s="247"/>
      <c r="C168" s="142">
        <v>923</v>
      </c>
      <c r="D168" s="267">
        <v>923</v>
      </c>
      <c r="E168" s="574">
        <f>D168/C168</f>
        <v>1</v>
      </c>
    </row>
    <row r="169" spans="1:5" ht="15" customHeight="1" thickBot="1">
      <c r="A169" s="912" t="s">
        <v>1144</v>
      </c>
      <c r="B169" s="1255"/>
      <c r="C169" s="2035"/>
      <c r="D169" s="2034"/>
      <c r="E169" s="886"/>
    </row>
    <row r="170" spans="1:5" ht="15" customHeight="1" thickBot="1">
      <c r="A170" s="915" t="s">
        <v>1115</v>
      </c>
      <c r="B170" s="681">
        <f>B77+B56</f>
        <v>559047</v>
      </c>
      <c r="C170" s="718">
        <f>C77+C56</f>
        <v>502661</v>
      </c>
      <c r="D170" s="707">
        <f>D77+D56</f>
        <v>554843</v>
      </c>
      <c r="E170" s="588">
        <f>D170/C170</f>
        <v>1.1038115151165497</v>
      </c>
    </row>
    <row r="171" spans="1:5" s="14" customFormat="1" ht="7.5" customHeight="1" thickBot="1">
      <c r="A171" s="915"/>
      <c r="B171" s="681"/>
      <c r="C171" s="676"/>
      <c r="D171" s="587"/>
      <c r="E171" s="588"/>
    </row>
    <row r="172" spans="1:5" s="14" customFormat="1" ht="16.5" customHeight="1" thickBot="1">
      <c r="A172" s="512" t="s">
        <v>1118</v>
      </c>
      <c r="B172" s="525">
        <f>B73+B137</f>
        <v>119609</v>
      </c>
      <c r="C172" s="676">
        <f>C73+C137</f>
        <v>135265</v>
      </c>
      <c r="D172" s="525">
        <f>D73+D137</f>
        <v>49324</v>
      </c>
      <c r="E172" s="588">
        <f>D172/C172</f>
        <v>0.36464717406572283</v>
      </c>
    </row>
    <row r="173" spans="1:5" s="14" customFormat="1" ht="9" customHeight="1" thickBot="1">
      <c r="A173" s="200"/>
      <c r="B173" s="876"/>
      <c r="C173" s="710"/>
      <c r="D173" s="711"/>
      <c r="E173" s="876"/>
    </row>
    <row r="174" spans="1:5" s="14" customFormat="1" ht="16.5" customHeight="1" thickBot="1">
      <c r="A174" s="586" t="s">
        <v>950</v>
      </c>
      <c r="B174" s="525">
        <f>B172+B170</f>
        <v>678656</v>
      </c>
      <c r="C174" s="676">
        <f>C172+C170</f>
        <v>637926</v>
      </c>
      <c r="D174" s="587">
        <f>D172+D170</f>
        <v>604167</v>
      </c>
      <c r="E174" s="588">
        <f>D174/C174</f>
        <v>0.9470800688481109</v>
      </c>
    </row>
    <row r="175" spans="1:5" ht="16.5" customHeight="1">
      <c r="A175" s="190"/>
      <c r="B175" s="190"/>
      <c r="C175" s="190"/>
      <c r="D175" s="190"/>
      <c r="E175" s="190"/>
    </row>
    <row r="176" spans="1:5" ht="21" customHeight="1">
      <c r="A176" s="190"/>
      <c r="B176" s="190"/>
      <c r="C176" s="190"/>
      <c r="D176" s="190"/>
      <c r="E176" s="190"/>
    </row>
    <row r="177" spans="1:5" ht="12.75">
      <c r="A177" s="190"/>
      <c r="B177" s="190"/>
      <c r="C177" s="190"/>
      <c r="D177" s="190"/>
      <c r="E177" s="190"/>
    </row>
    <row r="178" spans="1:5" ht="12.75">
      <c r="A178" s="190"/>
      <c r="B178" s="190"/>
      <c r="C178" s="190"/>
      <c r="D178" s="190"/>
      <c r="E178" s="190"/>
    </row>
    <row r="179" spans="1:6" ht="12.75">
      <c r="A179" s="190"/>
      <c r="B179" s="190"/>
      <c r="C179" s="190"/>
      <c r="D179" s="190"/>
      <c r="E179" s="190"/>
      <c r="F179" t="s">
        <v>677</v>
      </c>
    </row>
    <row r="180" spans="1:5" ht="12.75">
      <c r="A180" s="190"/>
      <c r="B180" s="190"/>
      <c r="C180" s="190"/>
      <c r="D180" s="190"/>
      <c r="E180" s="190"/>
    </row>
    <row r="181" spans="1:5" ht="12.75">
      <c r="A181" s="190"/>
      <c r="B181" s="190"/>
      <c r="C181" s="190"/>
      <c r="D181" s="190"/>
      <c r="E181" s="190"/>
    </row>
    <row r="182" spans="1:5" ht="12.75">
      <c r="A182" s="190"/>
      <c r="B182" s="190"/>
      <c r="C182" s="190"/>
      <c r="D182" s="190"/>
      <c r="E182" s="190"/>
    </row>
    <row r="183" spans="1:5" ht="12.75">
      <c r="A183" s="190"/>
      <c r="B183" s="190"/>
      <c r="C183" s="190"/>
      <c r="D183" s="190"/>
      <c r="E183" s="190"/>
    </row>
    <row r="184" spans="1:5" ht="12.75">
      <c r="A184" s="190"/>
      <c r="B184" s="190"/>
      <c r="C184" s="190"/>
      <c r="D184" s="190"/>
      <c r="E184" s="190"/>
    </row>
    <row r="185" spans="1:5" ht="12.75">
      <c r="A185" s="190"/>
      <c r="B185" s="190"/>
      <c r="C185" s="190"/>
      <c r="D185" s="190"/>
      <c r="E185" s="190"/>
    </row>
    <row r="186" spans="1:5" ht="12.75">
      <c r="A186" s="190"/>
      <c r="B186" s="190"/>
      <c r="C186" s="190"/>
      <c r="D186" s="190"/>
      <c r="E186" s="190"/>
    </row>
    <row r="187" spans="1:5" ht="12.75">
      <c r="A187" s="190"/>
      <c r="B187" s="190"/>
      <c r="C187" s="190"/>
      <c r="D187" s="190"/>
      <c r="E187" s="190"/>
    </row>
    <row r="188" spans="1:5" ht="12.75">
      <c r="A188" s="190"/>
      <c r="B188" s="190"/>
      <c r="C188" s="190"/>
      <c r="D188" s="190"/>
      <c r="E188" s="190"/>
    </row>
    <row r="189" spans="1:5" ht="12.75">
      <c r="A189" s="190"/>
      <c r="B189" s="190"/>
      <c r="C189" s="190"/>
      <c r="D189" s="190"/>
      <c r="E189" s="190"/>
    </row>
    <row r="190" spans="1:5" ht="12.75">
      <c r="A190" s="190"/>
      <c r="B190" s="190"/>
      <c r="C190" s="190"/>
      <c r="D190" s="190"/>
      <c r="E190" s="190"/>
    </row>
    <row r="191" spans="1:5" ht="12.75">
      <c r="A191" s="190"/>
      <c r="B191" s="190"/>
      <c r="C191" s="190"/>
      <c r="D191" s="190"/>
      <c r="E191" s="190"/>
    </row>
    <row r="192" spans="1:5" ht="12.75">
      <c r="A192" s="190"/>
      <c r="B192" s="190"/>
      <c r="C192" s="190"/>
      <c r="D192" s="190"/>
      <c r="E192" s="190"/>
    </row>
    <row r="193" spans="1:5" ht="12.75">
      <c r="A193" s="190"/>
      <c r="B193" s="190"/>
      <c r="C193" s="190"/>
      <c r="D193" s="190"/>
      <c r="E193" s="190"/>
    </row>
    <row r="194" spans="1:5" ht="12.75">
      <c r="A194" s="190"/>
      <c r="B194" s="190"/>
      <c r="C194" s="190"/>
      <c r="D194" s="190"/>
      <c r="E194" s="190"/>
    </row>
    <row r="195" spans="1:5" ht="12.75">
      <c r="A195" s="190"/>
      <c r="B195" s="190"/>
      <c r="C195" s="190"/>
      <c r="D195" s="190"/>
      <c r="E195" s="190"/>
    </row>
    <row r="196" spans="1:5" ht="12.75">
      <c r="A196" s="190"/>
      <c r="B196" s="190"/>
      <c r="C196" s="190"/>
      <c r="D196" s="190"/>
      <c r="E196" s="190"/>
    </row>
    <row r="197" spans="1:5" ht="12.75">
      <c r="A197" s="190"/>
      <c r="B197" s="190"/>
      <c r="C197" s="190"/>
      <c r="D197" s="190"/>
      <c r="E197" s="190"/>
    </row>
    <row r="198" spans="1:5" ht="12.75">
      <c r="A198" s="190"/>
      <c r="B198" s="190"/>
      <c r="C198" s="190"/>
      <c r="D198" s="190"/>
      <c r="E198" s="190"/>
    </row>
    <row r="199" spans="1:5" ht="12.75">
      <c r="A199" s="190"/>
      <c r="B199" s="190"/>
      <c r="C199" s="190"/>
      <c r="D199" s="190"/>
      <c r="E199" s="190"/>
    </row>
    <row r="200" spans="1:5" ht="12.75">
      <c r="A200" s="190"/>
      <c r="B200" s="190"/>
      <c r="C200" s="190"/>
      <c r="D200" s="190"/>
      <c r="E200" s="190"/>
    </row>
    <row r="201" spans="1:5" ht="12.75">
      <c r="A201" s="190"/>
      <c r="B201" s="190"/>
      <c r="C201" s="190"/>
      <c r="D201" s="190"/>
      <c r="E201" s="190"/>
    </row>
    <row r="202" spans="1:5" ht="12.75">
      <c r="A202" s="190"/>
      <c r="B202" s="190"/>
      <c r="C202" s="190"/>
      <c r="D202" s="190"/>
      <c r="E202" s="190"/>
    </row>
    <row r="203" spans="1:5" ht="12.75">
      <c r="A203" s="190"/>
      <c r="B203" s="190"/>
      <c r="C203" s="190"/>
      <c r="D203" s="190"/>
      <c r="E203" s="190"/>
    </row>
    <row r="204" spans="1:5" ht="12.75">
      <c r="A204" s="190"/>
      <c r="B204" s="190"/>
      <c r="C204" s="190"/>
      <c r="D204" s="190"/>
      <c r="E204" s="190"/>
    </row>
    <row r="205" spans="1:5" ht="12.75">
      <c r="A205" s="190"/>
      <c r="B205" s="190"/>
      <c r="C205" s="190"/>
      <c r="D205" s="190"/>
      <c r="E205" s="190"/>
    </row>
    <row r="206" spans="1:5" ht="12.75">
      <c r="A206" s="190"/>
      <c r="B206" s="190"/>
      <c r="C206" s="190"/>
      <c r="D206" s="190"/>
      <c r="E206" s="190"/>
    </row>
    <row r="207" spans="1:5" ht="12.75">
      <c r="A207" s="190"/>
      <c r="B207" s="190"/>
      <c r="C207" s="190"/>
      <c r="D207" s="190"/>
      <c r="E207" s="190"/>
    </row>
    <row r="208" spans="1:5" ht="12.75">
      <c r="A208" s="190"/>
      <c r="B208" s="190"/>
      <c r="C208" s="190"/>
      <c r="D208" s="190"/>
      <c r="E208" s="190"/>
    </row>
    <row r="209" spans="1:5" ht="12.75">
      <c r="A209" s="190"/>
      <c r="B209" s="190"/>
      <c r="C209" s="190"/>
      <c r="D209" s="190"/>
      <c r="E209" s="190"/>
    </row>
    <row r="210" spans="1:5" ht="12.75">
      <c r="A210" s="190"/>
      <c r="B210" s="190"/>
      <c r="C210" s="190"/>
      <c r="D210" s="190"/>
      <c r="E210" s="190"/>
    </row>
    <row r="211" spans="1:5" ht="12.75">
      <c r="A211" s="190"/>
      <c r="B211" s="190"/>
      <c r="C211" s="190"/>
      <c r="D211" s="190"/>
      <c r="E211" s="190"/>
    </row>
    <row r="212" spans="1:5" ht="12.75">
      <c r="A212" s="190"/>
      <c r="B212" s="190"/>
      <c r="C212" s="190"/>
      <c r="D212" s="190"/>
      <c r="E212" s="190"/>
    </row>
    <row r="213" spans="1:5" ht="12.75">
      <c r="A213" s="190"/>
      <c r="B213" s="190"/>
      <c r="C213" s="190"/>
      <c r="D213" s="190"/>
      <c r="E213" s="190"/>
    </row>
    <row r="214" spans="1:5" ht="12.75">
      <c r="A214" s="190"/>
      <c r="B214" s="190"/>
      <c r="C214" s="190"/>
      <c r="D214" s="190"/>
      <c r="E214" s="190"/>
    </row>
    <row r="215" spans="1:5" ht="12.75">
      <c r="A215" s="190"/>
      <c r="B215" s="190"/>
      <c r="C215" s="190"/>
      <c r="D215" s="190"/>
      <c r="E215" s="190"/>
    </row>
    <row r="216" spans="1:5" ht="12.75">
      <c r="A216" s="190"/>
      <c r="B216" s="190"/>
      <c r="C216" s="190"/>
      <c r="D216" s="190"/>
      <c r="E216" s="190"/>
    </row>
    <row r="217" spans="1:5" ht="12.75">
      <c r="A217" s="190"/>
      <c r="B217" s="190"/>
      <c r="C217" s="190"/>
      <c r="D217" s="190"/>
      <c r="E217" s="190"/>
    </row>
    <row r="218" spans="1:5" ht="12.75">
      <c r="A218" s="190"/>
      <c r="B218" s="190"/>
      <c r="C218" s="190"/>
      <c r="D218" s="190"/>
      <c r="E218" s="190"/>
    </row>
    <row r="219" spans="1:5" ht="12.75">
      <c r="A219" s="190"/>
      <c r="B219" s="190"/>
      <c r="C219" s="190"/>
      <c r="D219" s="190"/>
      <c r="E219" s="190"/>
    </row>
    <row r="220" spans="1:5" ht="12.75">
      <c r="A220" s="190"/>
      <c r="B220" s="190"/>
      <c r="C220" s="190"/>
      <c r="D220" s="190"/>
      <c r="E220" s="190"/>
    </row>
    <row r="221" spans="1:5" ht="12.75">
      <c r="A221" s="190"/>
      <c r="B221" s="190"/>
      <c r="C221" s="190"/>
      <c r="D221" s="190"/>
      <c r="E221" s="190"/>
    </row>
    <row r="222" spans="1:5" ht="12.75">
      <c r="A222" s="190"/>
      <c r="B222" s="190"/>
      <c r="C222" s="190"/>
      <c r="D222" s="190"/>
      <c r="E222" s="190"/>
    </row>
    <row r="223" spans="1:5" ht="12.75">
      <c r="A223" s="190"/>
      <c r="B223" s="190"/>
      <c r="C223" s="190"/>
      <c r="D223" s="190"/>
      <c r="E223" s="190"/>
    </row>
    <row r="224" spans="1:5" ht="12.75">
      <c r="A224" s="190"/>
      <c r="B224" s="190"/>
      <c r="C224" s="190"/>
      <c r="D224" s="190"/>
      <c r="E224" s="190"/>
    </row>
    <row r="225" spans="1:5" ht="12.75">
      <c r="A225" s="190"/>
      <c r="B225" s="190"/>
      <c r="C225" s="190"/>
      <c r="D225" s="190"/>
      <c r="E225" s="190"/>
    </row>
    <row r="226" spans="1:5" ht="12.75">
      <c r="A226" s="190"/>
      <c r="B226" s="190"/>
      <c r="C226" s="190"/>
      <c r="D226" s="190"/>
      <c r="E226" s="190"/>
    </row>
    <row r="227" spans="1:5" ht="12.75">
      <c r="A227" s="190"/>
      <c r="B227" s="190"/>
      <c r="C227" s="190"/>
      <c r="D227" s="190"/>
      <c r="E227" s="190"/>
    </row>
    <row r="228" spans="1:5" ht="12.75">
      <c r="A228" s="190"/>
      <c r="B228" s="190"/>
      <c r="C228" s="190"/>
      <c r="D228" s="190"/>
      <c r="E228" s="190"/>
    </row>
    <row r="229" spans="1:5" ht="12.75">
      <c r="A229" s="190"/>
      <c r="B229" s="190"/>
      <c r="C229" s="190"/>
      <c r="D229" s="190"/>
      <c r="E229" s="190"/>
    </row>
    <row r="230" spans="1:5" ht="12.75">
      <c r="A230" s="190"/>
      <c r="B230" s="190"/>
      <c r="C230" s="190"/>
      <c r="D230" s="190"/>
      <c r="E230" s="190"/>
    </row>
    <row r="231" spans="1:5" ht="12.75">
      <c r="A231" s="190"/>
      <c r="B231" s="190"/>
      <c r="C231" s="190"/>
      <c r="D231" s="190"/>
      <c r="E231" s="190"/>
    </row>
    <row r="232" spans="1:5" ht="12.75">
      <c r="A232" s="190"/>
      <c r="B232" s="190"/>
      <c r="C232" s="190"/>
      <c r="D232" s="190"/>
      <c r="E232" s="190"/>
    </row>
    <row r="233" spans="1:5" ht="12.75">
      <c r="A233" s="190"/>
      <c r="B233" s="190"/>
      <c r="C233" s="190"/>
      <c r="D233" s="190"/>
      <c r="E233" s="190"/>
    </row>
    <row r="234" spans="1:5" ht="12.75">
      <c r="A234" s="190"/>
      <c r="B234" s="190"/>
      <c r="C234" s="190"/>
      <c r="D234" s="190"/>
      <c r="E234" s="190"/>
    </row>
    <row r="235" spans="1:5" ht="12.75">
      <c r="A235" s="190"/>
      <c r="B235" s="190"/>
      <c r="C235" s="190"/>
      <c r="D235" s="190"/>
      <c r="E235" s="190"/>
    </row>
    <row r="236" spans="1:5" ht="12.75">
      <c r="A236" s="190"/>
      <c r="B236" s="190"/>
      <c r="C236" s="190"/>
      <c r="D236" s="190"/>
      <c r="E236" s="190"/>
    </row>
    <row r="237" spans="1:5" ht="12.75">
      <c r="A237" s="190"/>
      <c r="B237" s="190"/>
      <c r="C237" s="190"/>
      <c r="D237" s="190"/>
      <c r="E237" s="190"/>
    </row>
    <row r="238" spans="1:5" ht="12.75">
      <c r="A238" s="190"/>
      <c r="B238" s="190"/>
      <c r="C238" s="190"/>
      <c r="D238" s="190"/>
      <c r="E238" s="190"/>
    </row>
    <row r="239" spans="1:5" ht="12.75">
      <c r="A239" s="190"/>
      <c r="B239" s="190"/>
      <c r="C239" s="190"/>
      <c r="D239" s="190"/>
      <c r="E239" s="190"/>
    </row>
    <row r="240" spans="1:5" ht="12.75">
      <c r="A240" s="190"/>
      <c r="B240" s="190"/>
      <c r="C240" s="190"/>
      <c r="D240" s="190"/>
      <c r="E240" s="190"/>
    </row>
    <row r="241" spans="1:5" ht="12.75">
      <c r="A241" s="190"/>
      <c r="B241" s="190"/>
      <c r="C241" s="190"/>
      <c r="D241" s="190"/>
      <c r="E241" s="190"/>
    </row>
    <row r="242" spans="1:5" ht="12.75">
      <c r="A242" s="190"/>
      <c r="B242" s="190"/>
      <c r="C242" s="190"/>
      <c r="D242" s="190"/>
      <c r="E242" s="190"/>
    </row>
    <row r="243" spans="1:5" ht="12.75">
      <c r="A243" s="190"/>
      <c r="B243" s="190"/>
      <c r="C243" s="190"/>
      <c r="D243" s="190"/>
      <c r="E243" s="190"/>
    </row>
    <row r="244" spans="1:5" ht="12.75">
      <c r="A244" s="190"/>
      <c r="B244" s="190"/>
      <c r="C244" s="190"/>
      <c r="D244" s="190"/>
      <c r="E244" s="190"/>
    </row>
    <row r="245" spans="1:5" ht="12.75">
      <c r="A245" s="190"/>
      <c r="B245" s="190"/>
      <c r="C245" s="190"/>
      <c r="D245" s="190"/>
      <c r="E245" s="190"/>
    </row>
    <row r="246" spans="1:5" ht="12.75">
      <c r="A246" s="190"/>
      <c r="B246" s="190"/>
      <c r="C246" s="190"/>
      <c r="D246" s="190"/>
      <c r="E246" s="190"/>
    </row>
    <row r="247" spans="1:5" ht="12.75">
      <c r="A247" s="190"/>
      <c r="B247" s="190"/>
      <c r="C247" s="190"/>
      <c r="D247" s="190"/>
      <c r="E247" s="190"/>
    </row>
    <row r="248" spans="1:5" ht="12.75">
      <c r="A248" s="190"/>
      <c r="B248" s="190"/>
      <c r="C248" s="190"/>
      <c r="D248" s="190"/>
      <c r="E248" s="190"/>
    </row>
    <row r="249" spans="1:5" ht="12.75">
      <c r="A249" s="190"/>
      <c r="B249" s="190"/>
      <c r="C249" s="190"/>
      <c r="D249" s="190"/>
      <c r="E249" s="190"/>
    </row>
    <row r="250" spans="1:5" ht="12.75">
      <c r="A250" s="190"/>
      <c r="B250" s="190"/>
      <c r="C250" s="190"/>
      <c r="D250" s="190"/>
      <c r="E250" s="190"/>
    </row>
    <row r="251" spans="1:5" ht="12.75">
      <c r="A251" s="190"/>
      <c r="B251" s="190"/>
      <c r="C251" s="190"/>
      <c r="D251" s="190"/>
      <c r="E251" s="190"/>
    </row>
    <row r="252" spans="1:5" ht="12.75">
      <c r="A252" s="190"/>
      <c r="B252" s="190"/>
      <c r="C252" s="190"/>
      <c r="D252" s="190"/>
      <c r="E252" s="190"/>
    </row>
    <row r="253" spans="1:5" ht="12.75">
      <c r="A253" s="190"/>
      <c r="B253" s="190"/>
      <c r="C253" s="190"/>
      <c r="D253" s="190"/>
      <c r="E253" s="190"/>
    </row>
    <row r="254" spans="1:5" ht="12.75">
      <c r="A254" s="190"/>
      <c r="B254" s="190"/>
      <c r="C254" s="190"/>
      <c r="D254" s="190"/>
      <c r="E254" s="190"/>
    </row>
    <row r="255" spans="1:5" ht="12.75">
      <c r="A255" s="190"/>
      <c r="B255" s="190"/>
      <c r="C255" s="190"/>
      <c r="D255" s="190"/>
      <c r="E255" s="190"/>
    </row>
    <row r="256" spans="1:5" ht="12.75">
      <c r="A256" s="190"/>
      <c r="B256" s="190"/>
      <c r="C256" s="190"/>
      <c r="D256" s="190"/>
      <c r="E256" s="190"/>
    </row>
    <row r="257" spans="1:5" ht="12.75">
      <c r="A257" s="190"/>
      <c r="B257" s="190"/>
      <c r="C257" s="190"/>
      <c r="D257" s="190"/>
      <c r="E257" s="190"/>
    </row>
    <row r="258" spans="1:5" ht="12.75">
      <c r="A258" s="190"/>
      <c r="B258" s="190"/>
      <c r="C258" s="190"/>
      <c r="D258" s="190"/>
      <c r="E258" s="190"/>
    </row>
    <row r="259" spans="1:5" ht="12.75">
      <c r="A259" s="190"/>
      <c r="B259" s="190"/>
      <c r="C259" s="190"/>
      <c r="D259" s="190"/>
      <c r="E259" s="190"/>
    </row>
    <row r="260" spans="1:5" ht="12.75">
      <c r="A260" s="190"/>
      <c r="B260" s="190"/>
      <c r="C260" s="190"/>
      <c r="D260" s="190"/>
      <c r="E260" s="190"/>
    </row>
    <row r="261" spans="1:5" ht="12.75">
      <c r="A261" s="190"/>
      <c r="B261" s="190"/>
      <c r="C261" s="190"/>
      <c r="D261" s="190"/>
      <c r="E261" s="190"/>
    </row>
  </sheetData>
  <sheetProtection/>
  <mergeCells count="17">
    <mergeCell ref="A37:E37"/>
    <mergeCell ref="A42:A43"/>
    <mergeCell ref="B42:E42"/>
    <mergeCell ref="A99:E99"/>
    <mergeCell ref="A100:E100"/>
    <mergeCell ref="A41:D41"/>
    <mergeCell ref="A39:E39"/>
    <mergeCell ref="A147:E147"/>
    <mergeCell ref="A3:D3"/>
    <mergeCell ref="B4:E4"/>
    <mergeCell ref="A2:E2"/>
    <mergeCell ref="A1:E1"/>
    <mergeCell ref="A145:E145"/>
    <mergeCell ref="A146:E146"/>
    <mergeCell ref="A101:E101"/>
    <mergeCell ref="A51:E51"/>
    <mergeCell ref="A50:E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1">
      <selection activeCell="A138" sqref="A1:E138"/>
    </sheetView>
  </sheetViews>
  <sheetFormatPr defaultColWidth="9.140625" defaultRowHeight="12.75"/>
  <cols>
    <col min="1" max="1" width="36.7109375" style="0" customWidth="1"/>
    <col min="2" max="2" width="14.00390625" style="0" customWidth="1"/>
    <col min="3" max="3" width="12.28125" style="0" customWidth="1"/>
    <col min="4" max="4" width="11.7109375" style="0" customWidth="1"/>
    <col min="5" max="5" width="11.421875" style="0" customWidth="1"/>
  </cols>
  <sheetData>
    <row r="1" spans="1:6" ht="12.75">
      <c r="A1" s="190"/>
      <c r="B1" s="932"/>
      <c r="C1" s="190"/>
      <c r="D1" s="932" t="s">
        <v>1166</v>
      </c>
      <c r="E1" s="190"/>
      <c r="F1" s="190"/>
    </row>
    <row r="2" spans="1:6" ht="12.75">
      <c r="A2" s="190"/>
      <c r="B2" s="932"/>
      <c r="C2" s="190"/>
      <c r="D2" s="190"/>
      <c r="E2" s="190"/>
      <c r="F2" s="190"/>
    </row>
    <row r="3" spans="1:6" ht="15.75">
      <c r="A3" s="2059" t="s">
        <v>1430</v>
      </c>
      <c r="B3" s="2059"/>
      <c r="C3" s="2057"/>
      <c r="D3" s="2057"/>
      <c r="E3" s="2057"/>
      <c r="F3" s="190"/>
    </row>
    <row r="4" spans="1:6" ht="15.75">
      <c r="A4" s="662"/>
      <c r="B4" s="662"/>
      <c r="C4" s="190"/>
      <c r="D4" s="190"/>
      <c r="E4" s="190"/>
      <c r="F4" s="190"/>
    </row>
    <row r="5" spans="1:6" ht="13.5" thickBot="1">
      <c r="A5" s="190"/>
      <c r="B5" s="933"/>
      <c r="C5" s="190"/>
      <c r="D5" s="933" t="s">
        <v>1208</v>
      </c>
      <c r="E5" s="190"/>
      <c r="F5" s="190"/>
    </row>
    <row r="6" spans="1:6" ht="25.5" customHeight="1" thickBot="1">
      <c r="A6" s="934" t="s">
        <v>1431</v>
      </c>
      <c r="B6" s="832" t="s">
        <v>1107</v>
      </c>
      <c r="C6" s="911" t="s">
        <v>1108</v>
      </c>
      <c r="D6" s="887" t="s">
        <v>1113</v>
      </c>
      <c r="E6" s="941" t="s">
        <v>1138</v>
      </c>
      <c r="F6" s="190"/>
    </row>
    <row r="7" spans="1:6" ht="24.75" customHeight="1">
      <c r="A7" s="935" t="s">
        <v>440</v>
      </c>
      <c r="B7" s="818">
        <f>56*547</f>
        <v>30632</v>
      </c>
      <c r="C7" s="818">
        <f>56*547</f>
        <v>30632</v>
      </c>
      <c r="D7" s="818">
        <f>56*547</f>
        <v>30632</v>
      </c>
      <c r="E7" s="567">
        <f>D7/C7</f>
        <v>1</v>
      </c>
      <c r="F7" s="190"/>
    </row>
    <row r="8" spans="1:6" ht="25.5" customHeight="1">
      <c r="A8" s="935" t="s">
        <v>441</v>
      </c>
      <c r="B8" s="573">
        <f>10*50</f>
        <v>500</v>
      </c>
      <c r="C8" s="573">
        <f>10*50</f>
        <v>500</v>
      </c>
      <c r="D8" s="573">
        <f>10*50</f>
        <v>500</v>
      </c>
      <c r="E8" s="574">
        <f aca="true" t="shared" si="0" ref="E8:E32">D8/C8</f>
        <v>1</v>
      </c>
      <c r="F8" s="190"/>
    </row>
    <row r="9" spans="1:6" ht="20.25" customHeight="1">
      <c r="A9" s="765" t="s">
        <v>442</v>
      </c>
      <c r="B9" s="573">
        <f>'[2]1. sz. tájékoztató'!D21</f>
        <v>15300</v>
      </c>
      <c r="C9" s="573">
        <v>15300</v>
      </c>
      <c r="D9" s="573">
        <v>15300</v>
      </c>
      <c r="E9" s="574">
        <f t="shared" si="0"/>
        <v>1</v>
      </c>
      <c r="F9" s="190"/>
    </row>
    <row r="10" spans="1:6" ht="25.5" customHeight="1">
      <c r="A10" s="935" t="s">
        <v>322</v>
      </c>
      <c r="B10" s="573">
        <v>57970</v>
      </c>
      <c r="C10" s="573">
        <v>57970</v>
      </c>
      <c r="D10" s="573">
        <v>57970</v>
      </c>
      <c r="E10" s="574">
        <f t="shared" si="0"/>
        <v>1</v>
      </c>
      <c r="F10" s="190"/>
    </row>
    <row r="11" spans="1:6" ht="25.5" customHeight="1">
      <c r="A11" s="935" t="s">
        <v>324</v>
      </c>
      <c r="B11" s="573">
        <v>7225</v>
      </c>
      <c r="C11" s="573">
        <v>15385</v>
      </c>
      <c r="D11" s="573">
        <v>15385</v>
      </c>
      <c r="E11" s="574">
        <f t="shared" si="0"/>
        <v>1</v>
      </c>
      <c r="F11" s="190"/>
    </row>
    <row r="12" spans="1:6" ht="25.5" customHeight="1">
      <c r="A12" s="935" t="s">
        <v>325</v>
      </c>
      <c r="B12" s="573">
        <v>28390</v>
      </c>
      <c r="C12" s="573">
        <v>18615</v>
      </c>
      <c r="D12" s="573">
        <v>18615</v>
      </c>
      <c r="E12" s="574">
        <f t="shared" si="0"/>
        <v>1</v>
      </c>
      <c r="F12" s="190"/>
    </row>
    <row r="13" spans="1:6" ht="18.75" customHeight="1">
      <c r="A13" s="765" t="s">
        <v>326</v>
      </c>
      <c r="B13" s="573">
        <v>12750</v>
      </c>
      <c r="C13" s="573">
        <v>12750</v>
      </c>
      <c r="D13" s="573">
        <v>12750</v>
      </c>
      <c r="E13" s="574">
        <f t="shared" si="0"/>
        <v>1</v>
      </c>
      <c r="F13" s="190"/>
    </row>
    <row r="14" spans="1:6" ht="21" customHeight="1">
      <c r="A14" s="765" t="s">
        <v>327</v>
      </c>
      <c r="B14" s="573">
        <v>31790</v>
      </c>
      <c r="C14" s="573">
        <v>31790</v>
      </c>
      <c r="D14" s="573">
        <v>31790</v>
      </c>
      <c r="E14" s="574">
        <f t="shared" si="0"/>
        <v>1</v>
      </c>
      <c r="F14" s="190"/>
    </row>
    <row r="15" spans="1:6" ht="18" customHeight="1">
      <c r="A15" s="765" t="s">
        <v>328</v>
      </c>
      <c r="B15" s="573">
        <v>25500</v>
      </c>
      <c r="C15" s="573">
        <v>25500</v>
      </c>
      <c r="D15" s="573">
        <v>25500</v>
      </c>
      <c r="E15" s="574">
        <f t="shared" si="0"/>
        <v>1</v>
      </c>
      <c r="F15" s="190"/>
    </row>
    <row r="16" spans="1:6" ht="19.5" customHeight="1">
      <c r="A16" s="765" t="s">
        <v>329</v>
      </c>
      <c r="B16" s="573">
        <v>13090</v>
      </c>
      <c r="C16" s="573">
        <v>11305</v>
      </c>
      <c r="D16" s="573">
        <v>11305</v>
      </c>
      <c r="E16" s="574">
        <f t="shared" si="0"/>
        <v>1</v>
      </c>
      <c r="F16" s="190"/>
    </row>
    <row r="17" spans="1:6" ht="17.25" customHeight="1">
      <c r="A17" s="765" t="s">
        <v>330</v>
      </c>
      <c r="B17" s="573">
        <v>7225</v>
      </c>
      <c r="C17" s="573">
        <v>7225</v>
      </c>
      <c r="D17" s="573">
        <v>7225</v>
      </c>
      <c r="E17" s="574">
        <f t="shared" si="0"/>
        <v>1</v>
      </c>
      <c r="F17" s="190"/>
    </row>
    <row r="18" spans="1:6" ht="18" customHeight="1">
      <c r="A18" s="765" t="s">
        <v>331</v>
      </c>
      <c r="B18" s="573">
        <v>10285</v>
      </c>
      <c r="C18" s="573">
        <v>10285</v>
      </c>
      <c r="D18" s="573">
        <v>10285</v>
      </c>
      <c r="E18" s="574">
        <f t="shared" si="0"/>
        <v>1</v>
      </c>
      <c r="F18" s="190"/>
    </row>
    <row r="19" spans="1:6" ht="25.5" customHeight="1">
      <c r="A19" s="765" t="s">
        <v>332</v>
      </c>
      <c r="B19" s="573">
        <v>19210</v>
      </c>
      <c r="C19" s="573">
        <v>19210</v>
      </c>
      <c r="D19" s="573">
        <v>19210</v>
      </c>
      <c r="E19" s="574">
        <f t="shared" si="0"/>
        <v>1</v>
      </c>
      <c r="F19" s="190"/>
    </row>
    <row r="20" spans="1:6" ht="25.5" customHeight="1">
      <c r="A20" s="765" t="s">
        <v>333</v>
      </c>
      <c r="B20" s="573">
        <v>22610</v>
      </c>
      <c r="C20" s="573">
        <v>22610</v>
      </c>
      <c r="D20" s="573">
        <v>22610</v>
      </c>
      <c r="E20" s="574">
        <f t="shared" si="0"/>
        <v>1</v>
      </c>
      <c r="F20" s="190"/>
    </row>
    <row r="21" spans="1:6" ht="25.5" customHeight="1">
      <c r="A21" s="765" t="s">
        <v>334</v>
      </c>
      <c r="B21" s="573">
        <v>49130</v>
      </c>
      <c r="C21" s="573">
        <v>49130</v>
      </c>
      <c r="D21" s="573">
        <v>49130</v>
      </c>
      <c r="E21" s="574">
        <f t="shared" si="0"/>
        <v>1</v>
      </c>
      <c r="F21" s="190"/>
    </row>
    <row r="22" spans="1:6" ht="25.5" customHeight="1">
      <c r="A22" s="765" t="s">
        <v>335</v>
      </c>
      <c r="B22" s="573">
        <v>18105</v>
      </c>
      <c r="C22" s="573">
        <v>17425</v>
      </c>
      <c r="D22" s="573">
        <v>17425</v>
      </c>
      <c r="E22" s="574">
        <f t="shared" si="0"/>
        <v>1</v>
      </c>
      <c r="F22" s="190"/>
    </row>
    <row r="23" spans="1:6" ht="25.5" customHeight="1">
      <c r="A23" s="765" t="s">
        <v>336</v>
      </c>
      <c r="B23" s="573">
        <v>24650</v>
      </c>
      <c r="C23" s="573">
        <v>24310</v>
      </c>
      <c r="D23" s="573">
        <v>24310</v>
      </c>
      <c r="E23" s="574">
        <f t="shared" si="0"/>
        <v>1</v>
      </c>
      <c r="F23" s="190"/>
    </row>
    <row r="24" spans="1:6" ht="25.5" customHeight="1">
      <c r="A24" s="935" t="s">
        <v>337</v>
      </c>
      <c r="B24" s="192">
        <v>160</v>
      </c>
      <c r="C24" s="192">
        <v>160</v>
      </c>
      <c r="D24" s="192">
        <v>160</v>
      </c>
      <c r="E24" s="574">
        <f t="shared" si="0"/>
        <v>1</v>
      </c>
      <c r="F24" s="190"/>
    </row>
    <row r="25" spans="1:6" ht="25.5" customHeight="1">
      <c r="A25" s="935" t="s">
        <v>338</v>
      </c>
      <c r="B25" s="573">
        <v>1280</v>
      </c>
      <c r="C25" s="573">
        <v>1280</v>
      </c>
      <c r="D25" s="573">
        <v>1280</v>
      </c>
      <c r="E25" s="574">
        <f t="shared" si="0"/>
        <v>1</v>
      </c>
      <c r="F25" s="190"/>
    </row>
    <row r="26" spans="1:6" ht="25.5" customHeight="1">
      <c r="A26" s="935" t="s">
        <v>339</v>
      </c>
      <c r="B26" s="192">
        <v>512</v>
      </c>
      <c r="C26" s="192">
        <v>384</v>
      </c>
      <c r="D26" s="192">
        <v>384</v>
      </c>
      <c r="E26" s="574">
        <f t="shared" si="0"/>
        <v>1</v>
      </c>
      <c r="F26" s="190"/>
    </row>
    <row r="27" spans="1:6" ht="23.25" customHeight="1">
      <c r="A27" s="935" t="s">
        <v>340</v>
      </c>
      <c r="B27" s="573">
        <v>5120</v>
      </c>
      <c r="C27" s="573">
        <v>5120</v>
      </c>
      <c r="D27" s="573">
        <v>5120</v>
      </c>
      <c r="E27" s="574">
        <f t="shared" si="0"/>
        <v>1</v>
      </c>
      <c r="F27" s="190"/>
    </row>
    <row r="28" spans="1:6" ht="21.75" customHeight="1">
      <c r="A28" s="935" t="s">
        <v>341</v>
      </c>
      <c r="B28" s="573">
        <v>2240</v>
      </c>
      <c r="C28" s="573">
        <v>2048</v>
      </c>
      <c r="D28" s="573">
        <v>2048</v>
      </c>
      <c r="E28" s="574">
        <f t="shared" si="0"/>
        <v>1</v>
      </c>
      <c r="F28" s="190"/>
    </row>
    <row r="29" spans="1:6" ht="25.5" customHeight="1">
      <c r="A29" s="935" t="s">
        <v>342</v>
      </c>
      <c r="B29" s="573">
        <v>1440</v>
      </c>
      <c r="C29" s="573">
        <v>1152</v>
      </c>
      <c r="D29" s="573">
        <v>1152</v>
      </c>
      <c r="E29" s="574">
        <f t="shared" si="0"/>
        <v>1</v>
      </c>
      <c r="F29" s="190"/>
    </row>
    <row r="30" spans="1:6" ht="15.75" customHeight="1">
      <c r="A30" s="765" t="s">
        <v>343</v>
      </c>
      <c r="B30" s="571">
        <v>48280</v>
      </c>
      <c r="C30" s="571">
        <v>48280</v>
      </c>
      <c r="D30" s="571">
        <v>48280</v>
      </c>
      <c r="E30" s="574">
        <f t="shared" si="0"/>
        <v>1</v>
      </c>
      <c r="F30" s="190"/>
    </row>
    <row r="31" spans="1:6" ht="16.5" customHeight="1">
      <c r="A31" s="765" t="s">
        <v>344</v>
      </c>
      <c r="B31" s="573">
        <v>55080</v>
      </c>
      <c r="C31" s="573">
        <v>55080</v>
      </c>
      <c r="D31" s="573">
        <v>55080</v>
      </c>
      <c r="E31" s="574">
        <f t="shared" si="0"/>
        <v>1</v>
      </c>
      <c r="F31" s="190"/>
    </row>
    <row r="32" spans="1:6" ht="16.5" customHeight="1" thickBot="1">
      <c r="A32" s="936" t="s">
        <v>345</v>
      </c>
      <c r="B32" s="708">
        <v>91630</v>
      </c>
      <c r="C32" s="708">
        <v>91630</v>
      </c>
      <c r="D32" s="708">
        <v>91630</v>
      </c>
      <c r="E32" s="770">
        <f t="shared" si="0"/>
        <v>1</v>
      </c>
      <c r="F32" s="190"/>
    </row>
    <row r="33" spans="1:6" ht="16.5" customHeight="1">
      <c r="A33" s="190"/>
      <c r="B33" s="190"/>
      <c r="C33" s="190"/>
      <c r="D33" s="190"/>
      <c r="E33" s="190"/>
      <c r="F33" s="190"/>
    </row>
    <row r="34" spans="1:6" ht="16.5" customHeight="1">
      <c r="A34" s="190"/>
      <c r="B34" s="190"/>
      <c r="C34" s="190"/>
      <c r="D34" s="190"/>
      <c r="E34" s="190"/>
      <c r="F34" s="190"/>
    </row>
    <row r="35" spans="1:6" ht="16.5" customHeight="1">
      <c r="A35" s="2134">
        <v>2</v>
      </c>
      <c r="B35" s="2077"/>
      <c r="C35" s="2057"/>
      <c r="D35" s="2057"/>
      <c r="E35" s="2057"/>
      <c r="F35" s="190"/>
    </row>
    <row r="36" spans="1:6" ht="16.5" customHeight="1">
      <c r="A36" s="190"/>
      <c r="B36" s="932"/>
      <c r="C36" s="190"/>
      <c r="D36" s="932" t="s">
        <v>1166</v>
      </c>
      <c r="E36" s="190"/>
      <c r="F36" s="190"/>
    </row>
    <row r="37" spans="1:6" ht="16.5" customHeight="1">
      <c r="A37" s="2059" t="s">
        <v>1430</v>
      </c>
      <c r="B37" s="2059"/>
      <c r="C37" s="2057"/>
      <c r="D37" s="2057"/>
      <c r="E37" s="2057"/>
      <c r="F37" s="190"/>
    </row>
    <row r="38" spans="1:6" ht="7.5" customHeight="1">
      <c r="A38" s="662"/>
      <c r="B38" s="662"/>
      <c r="C38" s="190"/>
      <c r="D38" s="190"/>
      <c r="E38" s="190"/>
      <c r="F38" s="190"/>
    </row>
    <row r="39" spans="1:6" ht="15.75" customHeight="1" thickBot="1">
      <c r="A39" s="190"/>
      <c r="B39" s="933"/>
      <c r="C39" s="190"/>
      <c r="D39" s="933" t="s">
        <v>1208</v>
      </c>
      <c r="E39" s="190"/>
      <c r="F39" s="190"/>
    </row>
    <row r="40" spans="1:6" ht="25.5" customHeight="1" thickBot="1">
      <c r="A40" s="937" t="s">
        <v>1431</v>
      </c>
      <c r="B40" s="832" t="s">
        <v>1107</v>
      </c>
      <c r="C40" s="887" t="s">
        <v>1108</v>
      </c>
      <c r="D40" s="887" t="s">
        <v>1113</v>
      </c>
      <c r="E40" s="941" t="s">
        <v>1138</v>
      </c>
      <c r="F40" s="190"/>
    </row>
    <row r="41" spans="1:6" ht="18" customHeight="1">
      <c r="A41" s="575" t="s">
        <v>346</v>
      </c>
      <c r="B41" s="143">
        <v>51595</v>
      </c>
      <c r="C41" s="578">
        <v>51595</v>
      </c>
      <c r="D41" s="143">
        <v>51595</v>
      </c>
      <c r="E41" s="567">
        <f>D41/C41</f>
        <v>1</v>
      </c>
      <c r="F41" s="190"/>
    </row>
    <row r="42" spans="1:6" ht="15.75" customHeight="1">
      <c r="A42" s="575" t="s">
        <v>347</v>
      </c>
      <c r="B42" s="142">
        <v>49555</v>
      </c>
      <c r="C42" s="267">
        <v>49555</v>
      </c>
      <c r="D42" s="142">
        <v>49555</v>
      </c>
      <c r="E42" s="574">
        <f aca="true" t="shared" si="1" ref="E42:E76">D42/C42</f>
        <v>1</v>
      </c>
      <c r="F42" s="190"/>
    </row>
    <row r="43" spans="1:6" ht="15.75" customHeight="1">
      <c r="A43" s="575" t="s">
        <v>348</v>
      </c>
      <c r="B43" s="142">
        <v>22780</v>
      </c>
      <c r="C43" s="267">
        <v>22780</v>
      </c>
      <c r="D43" s="142">
        <v>22780</v>
      </c>
      <c r="E43" s="574">
        <f t="shared" si="1"/>
        <v>1</v>
      </c>
      <c r="F43" s="190"/>
    </row>
    <row r="44" spans="1:6" ht="21.75" customHeight="1">
      <c r="A44" s="575" t="s">
        <v>349</v>
      </c>
      <c r="B44" s="142">
        <v>18020</v>
      </c>
      <c r="C44" s="267">
        <v>18020</v>
      </c>
      <c r="D44" s="142">
        <v>18020</v>
      </c>
      <c r="E44" s="574">
        <f t="shared" si="1"/>
        <v>1</v>
      </c>
      <c r="F44" s="190"/>
    </row>
    <row r="45" spans="1:8" ht="15.75" customHeight="1">
      <c r="A45" s="575" t="s">
        <v>350</v>
      </c>
      <c r="B45" s="142">
        <v>19380</v>
      </c>
      <c r="C45" s="267">
        <v>19380</v>
      </c>
      <c r="D45" s="142">
        <v>19380</v>
      </c>
      <c r="E45" s="574">
        <f t="shared" si="1"/>
        <v>1</v>
      </c>
      <c r="F45" s="705"/>
      <c r="G45" s="14"/>
      <c r="H45" s="14"/>
    </row>
    <row r="46" spans="1:8" ht="15" customHeight="1">
      <c r="A46" s="575" t="s">
        <v>351</v>
      </c>
      <c r="B46" s="142">
        <v>2295</v>
      </c>
      <c r="C46" s="267">
        <v>1530</v>
      </c>
      <c r="D46" s="142">
        <v>1530</v>
      </c>
      <c r="E46" s="574">
        <f t="shared" si="1"/>
        <v>1</v>
      </c>
      <c r="F46" s="705"/>
      <c r="G46" s="14"/>
      <c r="H46" s="14"/>
    </row>
    <row r="47" spans="1:8" ht="14.25" customHeight="1">
      <c r="A47" s="575" t="s">
        <v>352</v>
      </c>
      <c r="B47" s="142">
        <f>5733+1</f>
        <v>5734</v>
      </c>
      <c r="C47" s="267">
        <v>5733</v>
      </c>
      <c r="D47" s="142">
        <v>5733</v>
      </c>
      <c r="E47" s="574">
        <f t="shared" si="1"/>
        <v>1</v>
      </c>
      <c r="F47" s="501"/>
      <c r="G47" s="14"/>
      <c r="H47" s="14"/>
    </row>
    <row r="48" spans="1:8" ht="15.75" customHeight="1">
      <c r="A48" s="575" t="s">
        <v>353</v>
      </c>
      <c r="B48" s="142">
        <v>2733</v>
      </c>
      <c r="C48" s="267">
        <v>2733</v>
      </c>
      <c r="D48" s="142">
        <v>2733</v>
      </c>
      <c r="E48" s="574">
        <f t="shared" si="1"/>
        <v>1</v>
      </c>
      <c r="F48" s="705"/>
      <c r="G48" s="14"/>
      <c r="H48" s="14"/>
    </row>
    <row r="49" spans="1:8" ht="14.25" customHeight="1">
      <c r="A49" s="575" t="s">
        <v>354</v>
      </c>
      <c r="B49" s="765">
        <v>224</v>
      </c>
      <c r="C49" s="790">
        <v>0</v>
      </c>
      <c r="D49" s="765">
        <v>0</v>
      </c>
      <c r="E49" s="574">
        <v>0</v>
      </c>
      <c r="F49" s="705"/>
      <c r="G49" s="14"/>
      <c r="H49" s="14"/>
    </row>
    <row r="50" spans="1:8" ht="14.25" customHeight="1">
      <c r="A50" s="575" t="s">
        <v>355</v>
      </c>
      <c r="B50" s="142">
        <v>8049</v>
      </c>
      <c r="C50" s="267">
        <v>8049</v>
      </c>
      <c r="D50" s="142">
        <v>8049</v>
      </c>
      <c r="E50" s="574">
        <f t="shared" si="1"/>
        <v>1</v>
      </c>
      <c r="F50" s="938"/>
      <c r="G50" s="14"/>
      <c r="H50" s="14"/>
    </row>
    <row r="51" spans="1:8" ht="12.75" customHeight="1">
      <c r="A51" s="575" t="s">
        <v>356</v>
      </c>
      <c r="B51" s="142">
        <v>3920</v>
      </c>
      <c r="C51" s="267">
        <v>3920</v>
      </c>
      <c r="D51" s="142">
        <v>3920</v>
      </c>
      <c r="E51" s="574">
        <f t="shared" si="1"/>
        <v>1</v>
      </c>
      <c r="F51" s="939"/>
      <c r="G51" s="14"/>
      <c r="H51" s="14"/>
    </row>
    <row r="52" spans="1:7" ht="22.5" customHeight="1">
      <c r="A52" s="575" t="s">
        <v>357</v>
      </c>
      <c r="B52" s="142">
        <v>1807</v>
      </c>
      <c r="C52" s="267">
        <v>1807</v>
      </c>
      <c r="D52" s="142">
        <v>1807</v>
      </c>
      <c r="E52" s="574">
        <f t="shared" si="1"/>
        <v>1</v>
      </c>
      <c r="F52" s="705"/>
      <c r="G52" s="14"/>
    </row>
    <row r="53" spans="1:7" ht="12.75" customHeight="1">
      <c r="A53" s="575" t="s">
        <v>358</v>
      </c>
      <c r="B53" s="765">
        <v>896</v>
      </c>
      <c r="C53" s="790">
        <v>896</v>
      </c>
      <c r="D53" s="765">
        <v>896</v>
      </c>
      <c r="E53" s="574">
        <f t="shared" si="1"/>
        <v>1</v>
      </c>
      <c r="F53" s="705"/>
      <c r="G53" s="14"/>
    </row>
    <row r="54" spans="1:6" ht="15.75" customHeight="1">
      <c r="A54" s="575" t="s">
        <v>359</v>
      </c>
      <c r="B54" s="142">
        <v>2822</v>
      </c>
      <c r="C54" s="267">
        <v>2822</v>
      </c>
      <c r="D54" s="142">
        <v>2822</v>
      </c>
      <c r="E54" s="574">
        <f t="shared" si="1"/>
        <v>1</v>
      </c>
      <c r="F54" s="190"/>
    </row>
    <row r="55" spans="1:6" ht="15.75" customHeight="1">
      <c r="A55" s="575" t="s">
        <v>384</v>
      </c>
      <c r="B55" s="142">
        <v>1344</v>
      </c>
      <c r="C55" s="267">
        <v>1344</v>
      </c>
      <c r="D55" s="142">
        <v>1344</v>
      </c>
      <c r="E55" s="574">
        <f t="shared" si="1"/>
        <v>1</v>
      </c>
      <c r="F55" s="190"/>
    </row>
    <row r="56" spans="1:6" ht="27" customHeight="1">
      <c r="A56" s="575" t="s">
        <v>385</v>
      </c>
      <c r="B56" s="142">
        <v>2400</v>
      </c>
      <c r="C56" s="267">
        <v>2400</v>
      </c>
      <c r="D56" s="142">
        <v>2400</v>
      </c>
      <c r="E56" s="574">
        <f t="shared" si="1"/>
        <v>1</v>
      </c>
      <c r="F56" s="190"/>
    </row>
    <row r="57" spans="1:6" ht="24.75" customHeight="1">
      <c r="A57" s="575" t="s">
        <v>386</v>
      </c>
      <c r="B57" s="765">
        <v>650</v>
      </c>
      <c r="C57" s="790">
        <v>650</v>
      </c>
      <c r="D57" s="765">
        <v>650</v>
      </c>
      <c r="E57" s="574">
        <f t="shared" si="1"/>
        <v>1</v>
      </c>
      <c r="F57" s="190"/>
    </row>
    <row r="58" spans="1:6" ht="28.5" customHeight="1">
      <c r="A58" s="575" t="s">
        <v>387</v>
      </c>
      <c r="B58" s="142">
        <v>17640</v>
      </c>
      <c r="C58" s="267">
        <v>17570</v>
      </c>
      <c r="D58" s="142">
        <v>17570</v>
      </c>
      <c r="E58" s="574">
        <f t="shared" si="1"/>
        <v>1</v>
      </c>
      <c r="F58" s="190"/>
    </row>
    <row r="59" spans="1:6" ht="13.5" customHeight="1">
      <c r="A59" s="575" t="s">
        <v>388</v>
      </c>
      <c r="B59" s="142">
        <v>4053</v>
      </c>
      <c r="C59" s="267">
        <v>3893</v>
      </c>
      <c r="D59" s="142">
        <v>3893</v>
      </c>
      <c r="E59" s="574">
        <f t="shared" si="1"/>
        <v>1</v>
      </c>
      <c r="F59" s="190"/>
    </row>
    <row r="60" spans="1:6" ht="14.25" customHeight="1">
      <c r="A60" s="575" t="s">
        <v>389</v>
      </c>
      <c r="B60" s="142">
        <v>4930</v>
      </c>
      <c r="C60" s="267">
        <v>4930</v>
      </c>
      <c r="D60" s="142">
        <v>4930</v>
      </c>
      <c r="E60" s="574">
        <f t="shared" si="1"/>
        <v>1</v>
      </c>
      <c r="F60" s="190"/>
    </row>
    <row r="61" spans="1:6" ht="15.75" customHeight="1">
      <c r="A61" s="575" t="s">
        <v>390</v>
      </c>
      <c r="B61" s="142">
        <v>1020</v>
      </c>
      <c r="C61" s="267">
        <v>1020</v>
      </c>
      <c r="D61" s="142">
        <v>1020</v>
      </c>
      <c r="E61" s="574">
        <f t="shared" si="1"/>
        <v>1</v>
      </c>
      <c r="F61" s="190"/>
    </row>
    <row r="62" spans="1:6" ht="17.25" customHeight="1">
      <c r="A62" s="575" t="s">
        <v>391</v>
      </c>
      <c r="B62" s="142">
        <v>4675</v>
      </c>
      <c r="C62" s="267">
        <v>4675</v>
      </c>
      <c r="D62" s="142">
        <v>4675</v>
      </c>
      <c r="E62" s="574">
        <f t="shared" si="1"/>
        <v>1</v>
      </c>
      <c r="F62" s="190"/>
    </row>
    <row r="63" spans="1:6" ht="15.75" customHeight="1">
      <c r="A63" s="575" t="s">
        <v>392</v>
      </c>
      <c r="B63" s="142">
        <v>1013</v>
      </c>
      <c r="C63" s="267">
        <v>1013</v>
      </c>
      <c r="D63" s="142">
        <v>1013</v>
      </c>
      <c r="E63" s="574">
        <f t="shared" si="1"/>
        <v>1</v>
      </c>
      <c r="F63" s="190"/>
    </row>
    <row r="64" spans="1:6" ht="13.5" customHeight="1">
      <c r="A64" s="575" t="s">
        <v>393</v>
      </c>
      <c r="B64" s="142">
        <v>16536</v>
      </c>
      <c r="C64" s="267">
        <v>15900</v>
      </c>
      <c r="D64" s="142">
        <v>15900</v>
      </c>
      <c r="E64" s="574">
        <f t="shared" si="1"/>
        <v>1</v>
      </c>
      <c r="F64" s="190"/>
    </row>
    <row r="65" spans="1:6" ht="13.5" customHeight="1">
      <c r="A65" s="575" t="s">
        <v>394</v>
      </c>
      <c r="B65" s="142">
        <v>3485</v>
      </c>
      <c r="C65" s="267">
        <v>3315</v>
      </c>
      <c r="D65" s="142">
        <v>3315</v>
      </c>
      <c r="E65" s="574">
        <f t="shared" si="1"/>
        <v>1</v>
      </c>
      <c r="F65" s="190"/>
    </row>
    <row r="66" spans="1:6" ht="15" customHeight="1">
      <c r="A66" s="575" t="s">
        <v>395</v>
      </c>
      <c r="B66" s="142">
        <v>4836</v>
      </c>
      <c r="C66" s="267">
        <v>4650</v>
      </c>
      <c r="D66" s="142">
        <v>4650</v>
      </c>
      <c r="E66" s="574">
        <f t="shared" si="1"/>
        <v>1</v>
      </c>
      <c r="F66" s="190"/>
    </row>
    <row r="67" spans="1:6" ht="13.5" customHeight="1">
      <c r="A67" s="575" t="s">
        <v>396</v>
      </c>
      <c r="B67" s="142">
        <v>8188</v>
      </c>
      <c r="C67" s="267">
        <v>8188</v>
      </c>
      <c r="D67" s="142">
        <v>8188</v>
      </c>
      <c r="E67" s="574">
        <f t="shared" si="1"/>
        <v>1</v>
      </c>
      <c r="F67" s="190"/>
    </row>
    <row r="68" spans="1:6" ht="13.5" customHeight="1">
      <c r="A68" s="575" t="s">
        <v>397</v>
      </c>
      <c r="B68" s="142">
        <v>3230</v>
      </c>
      <c r="C68" s="267">
        <v>2975</v>
      </c>
      <c r="D68" s="142">
        <v>2975</v>
      </c>
      <c r="E68" s="574">
        <f t="shared" si="1"/>
        <v>1</v>
      </c>
      <c r="F68" s="190"/>
    </row>
    <row r="69" spans="1:6" ht="13.5" customHeight="1">
      <c r="A69" s="575" t="s">
        <v>398</v>
      </c>
      <c r="B69" s="765">
        <v>765</v>
      </c>
      <c r="C69" s="790">
        <v>765</v>
      </c>
      <c r="D69" s="765">
        <v>765</v>
      </c>
      <c r="E69" s="574">
        <f t="shared" si="1"/>
        <v>1</v>
      </c>
      <c r="F69" s="190"/>
    </row>
    <row r="70" spans="1:6" ht="22.5" customHeight="1">
      <c r="A70" s="575" t="s">
        <v>399</v>
      </c>
      <c r="B70" s="142">
        <v>2336</v>
      </c>
      <c r="C70" s="267">
        <v>2336</v>
      </c>
      <c r="D70" s="142">
        <v>2336</v>
      </c>
      <c r="E70" s="574">
        <f t="shared" si="1"/>
        <v>1</v>
      </c>
      <c r="F70" s="190"/>
    </row>
    <row r="71" spans="1:6" ht="13.5" customHeight="1">
      <c r="A71" s="575" t="s">
        <v>400</v>
      </c>
      <c r="B71" s="765">
        <v>834</v>
      </c>
      <c r="C71" s="790">
        <v>834</v>
      </c>
      <c r="D71" s="765">
        <v>834</v>
      </c>
      <c r="E71" s="574">
        <f t="shared" si="1"/>
        <v>1</v>
      </c>
      <c r="F71" s="190"/>
    </row>
    <row r="72" spans="1:6" ht="13.5" customHeight="1">
      <c r="A72" s="575" t="s">
        <v>401</v>
      </c>
      <c r="B72" s="142">
        <v>9515</v>
      </c>
      <c r="C72" s="267">
        <v>9515</v>
      </c>
      <c r="D72" s="142">
        <v>9515</v>
      </c>
      <c r="E72" s="574">
        <f t="shared" si="1"/>
        <v>1</v>
      </c>
      <c r="F72" s="190"/>
    </row>
    <row r="73" spans="1:6" ht="13.5" customHeight="1">
      <c r="A73" s="575" t="s">
        <v>402</v>
      </c>
      <c r="B73" s="142">
        <v>12925</v>
      </c>
      <c r="C73" s="267">
        <v>12925</v>
      </c>
      <c r="D73" s="142">
        <v>12925</v>
      </c>
      <c r="E73" s="574">
        <f t="shared" si="1"/>
        <v>1</v>
      </c>
      <c r="F73" s="190"/>
    </row>
    <row r="74" spans="1:6" ht="22.5" customHeight="1">
      <c r="A74" s="1374" t="s">
        <v>676</v>
      </c>
      <c r="B74" s="142">
        <v>4125</v>
      </c>
      <c r="C74" s="267">
        <v>4125</v>
      </c>
      <c r="D74" s="142">
        <v>4125</v>
      </c>
      <c r="E74" s="574">
        <f t="shared" si="1"/>
        <v>1</v>
      </c>
      <c r="F74" s="190"/>
    </row>
    <row r="75" spans="1:6" ht="15" customHeight="1">
      <c r="A75" s="575" t="s">
        <v>403</v>
      </c>
      <c r="B75" s="142">
        <v>2420</v>
      </c>
      <c r="C75" s="267">
        <v>2420</v>
      </c>
      <c r="D75" s="142">
        <v>2420</v>
      </c>
      <c r="E75" s="574">
        <f t="shared" si="1"/>
        <v>1</v>
      </c>
      <c r="F75" s="190"/>
    </row>
    <row r="76" spans="1:6" ht="27" customHeight="1" thickBot="1">
      <c r="A76" s="1375" t="s">
        <v>404</v>
      </c>
      <c r="B76" s="936">
        <v>432</v>
      </c>
      <c r="C76" s="1376">
        <v>432</v>
      </c>
      <c r="D76" s="936">
        <v>432</v>
      </c>
      <c r="E76" s="770">
        <f t="shared" si="1"/>
        <v>1</v>
      </c>
      <c r="F76" s="190"/>
    </row>
    <row r="77" spans="1:6" ht="11.25" customHeight="1">
      <c r="A77" s="868"/>
      <c r="B77" s="705"/>
      <c r="C77" s="705"/>
      <c r="D77" s="705"/>
      <c r="E77" s="705"/>
      <c r="F77" s="190"/>
    </row>
    <row r="78" spans="1:6" ht="12" customHeight="1">
      <c r="A78" s="2134">
        <v>3</v>
      </c>
      <c r="B78" s="2077"/>
      <c r="C78" s="2057"/>
      <c r="D78" s="2057"/>
      <c r="E78" s="2057"/>
      <c r="F78" s="190"/>
    </row>
    <row r="79" spans="1:6" ht="15" customHeight="1">
      <c r="A79" s="190"/>
      <c r="B79" s="932"/>
      <c r="C79" s="190"/>
      <c r="D79" s="932" t="s">
        <v>1166</v>
      </c>
      <c r="E79" s="190"/>
      <c r="F79" s="190"/>
    </row>
    <row r="80" spans="1:6" ht="7.5" customHeight="1">
      <c r="A80" s="190"/>
      <c r="B80" s="190"/>
      <c r="C80" s="190"/>
      <c r="D80" s="190"/>
      <c r="E80" s="190"/>
      <c r="F80" s="190"/>
    </row>
    <row r="81" spans="1:6" ht="18" customHeight="1">
      <c r="A81" s="2059" t="s">
        <v>1430</v>
      </c>
      <c r="B81" s="2059"/>
      <c r="C81" s="2057"/>
      <c r="D81" s="2057"/>
      <c r="E81" s="2057"/>
      <c r="F81" s="190"/>
    </row>
    <row r="82" spans="1:6" ht="10.5" customHeight="1">
      <c r="A82" s="662"/>
      <c r="B82" s="662"/>
      <c r="C82" s="190"/>
      <c r="D82" s="190"/>
      <c r="E82" s="190"/>
      <c r="F82" s="190"/>
    </row>
    <row r="83" spans="1:6" ht="11.25" customHeight="1" thickBot="1">
      <c r="A83" s="190"/>
      <c r="B83" s="933"/>
      <c r="C83" s="190"/>
      <c r="D83" s="933" t="s">
        <v>1208</v>
      </c>
      <c r="E83" s="190"/>
      <c r="F83" s="190"/>
    </row>
    <row r="84" spans="1:6" ht="25.5" customHeight="1" thickBot="1">
      <c r="A84" s="934" t="s">
        <v>1431</v>
      </c>
      <c r="B84" s="487" t="s">
        <v>1107</v>
      </c>
      <c r="C84" s="887" t="s">
        <v>1108</v>
      </c>
      <c r="D84" s="887" t="s">
        <v>1113</v>
      </c>
      <c r="E84" s="914" t="s">
        <v>1138</v>
      </c>
      <c r="F84" s="190"/>
    </row>
    <row r="85" spans="1:6" ht="12.75">
      <c r="A85" s="1385" t="s">
        <v>405</v>
      </c>
      <c r="B85" s="143">
        <v>8050</v>
      </c>
      <c r="C85" s="578">
        <v>8050</v>
      </c>
      <c r="D85" s="143">
        <v>8050</v>
      </c>
      <c r="E85" s="567">
        <f>D85/C85</f>
        <v>1</v>
      </c>
      <c r="F85" s="190"/>
    </row>
    <row r="86" spans="1:6" ht="12.75">
      <c r="A86" s="935" t="s">
        <v>406</v>
      </c>
      <c r="B86" s="142">
        <v>4920</v>
      </c>
      <c r="C86" s="267">
        <v>4920</v>
      </c>
      <c r="D86" s="142">
        <v>4920</v>
      </c>
      <c r="E86" s="574">
        <f aca="true" t="shared" si="2" ref="E86:E114">D86/C86</f>
        <v>1</v>
      </c>
      <c r="F86" s="190"/>
    </row>
    <row r="87" spans="1:6" ht="24.75" customHeight="1">
      <c r="A87" s="935" t="s">
        <v>407</v>
      </c>
      <c r="B87" s="142">
        <v>4860</v>
      </c>
      <c r="C87" s="267">
        <v>4860</v>
      </c>
      <c r="D87" s="142">
        <v>4860</v>
      </c>
      <c r="E87" s="574">
        <f t="shared" si="2"/>
        <v>1</v>
      </c>
      <c r="F87" s="190"/>
    </row>
    <row r="88" spans="1:6" ht="25.5">
      <c r="A88" s="935" t="s">
        <v>408</v>
      </c>
      <c r="B88" s="142">
        <v>1020</v>
      </c>
      <c r="C88" s="267">
        <v>840</v>
      </c>
      <c r="D88" s="142">
        <v>840</v>
      </c>
      <c r="E88" s="574">
        <f t="shared" si="2"/>
        <v>1</v>
      </c>
      <c r="F88" s="190"/>
    </row>
    <row r="89" spans="1:6" ht="25.5">
      <c r="A89" s="935" t="s">
        <v>409</v>
      </c>
      <c r="B89" s="765">
        <v>345</v>
      </c>
      <c r="C89" s="790">
        <v>315</v>
      </c>
      <c r="D89" s="765">
        <v>315</v>
      </c>
      <c r="E89" s="574">
        <f t="shared" si="2"/>
        <v>1</v>
      </c>
      <c r="F89" s="190"/>
    </row>
    <row r="90" spans="1:6" ht="25.5">
      <c r="A90" s="935" t="s">
        <v>410</v>
      </c>
      <c r="B90" s="142">
        <v>1020</v>
      </c>
      <c r="C90" s="267">
        <v>1020</v>
      </c>
      <c r="D90" s="142">
        <v>1020</v>
      </c>
      <c r="E90" s="574">
        <f t="shared" si="2"/>
        <v>1</v>
      </c>
      <c r="F90" s="190"/>
    </row>
    <row r="91" spans="1:6" ht="25.5">
      <c r="A91" s="935" t="s">
        <v>411</v>
      </c>
      <c r="B91" s="142">
        <v>19885</v>
      </c>
      <c r="C91" s="267">
        <v>19885</v>
      </c>
      <c r="D91" s="142">
        <v>19885</v>
      </c>
      <c r="E91" s="574">
        <f t="shared" si="2"/>
        <v>1</v>
      </c>
      <c r="F91" s="190" t="s">
        <v>677</v>
      </c>
    </row>
    <row r="92" spans="1:6" ht="25.5">
      <c r="A92" s="935" t="s">
        <v>412</v>
      </c>
      <c r="B92" s="765">
        <v>167</v>
      </c>
      <c r="C92" s="790">
        <v>167</v>
      </c>
      <c r="D92" s="765">
        <v>167</v>
      </c>
      <c r="E92" s="574">
        <f t="shared" si="2"/>
        <v>1</v>
      </c>
      <c r="F92" s="190" t="s">
        <v>677</v>
      </c>
    </row>
    <row r="93" spans="1:6" ht="12.75">
      <c r="A93" s="935" t="s">
        <v>413</v>
      </c>
      <c r="B93" s="765"/>
      <c r="C93" s="790"/>
      <c r="D93" s="765"/>
      <c r="E93" s="574"/>
      <c r="F93" s="190"/>
    </row>
    <row r="94" spans="1:6" ht="12.75">
      <c r="A94" s="935" t="s">
        <v>414</v>
      </c>
      <c r="B94" s="142">
        <v>3300</v>
      </c>
      <c r="C94" s="267">
        <v>3300</v>
      </c>
      <c r="D94" s="142">
        <v>3300</v>
      </c>
      <c r="E94" s="574">
        <f t="shared" si="2"/>
        <v>1</v>
      </c>
      <c r="F94" s="190"/>
    </row>
    <row r="95" spans="1:6" ht="25.5">
      <c r="A95" s="935" t="s">
        <v>415</v>
      </c>
      <c r="B95" s="142">
        <v>20462</v>
      </c>
      <c r="C95" s="267">
        <v>20462</v>
      </c>
      <c r="D95" s="142">
        <v>20462</v>
      </c>
      <c r="E95" s="574">
        <f t="shared" si="2"/>
        <v>1</v>
      </c>
      <c r="F95" s="190"/>
    </row>
    <row r="96" spans="1:6" ht="25.5">
      <c r="A96" s="935" t="s">
        <v>416</v>
      </c>
      <c r="B96" s="142">
        <v>12691</v>
      </c>
      <c r="C96" s="267">
        <v>12691</v>
      </c>
      <c r="D96" s="142">
        <v>12691</v>
      </c>
      <c r="E96" s="574">
        <f t="shared" si="2"/>
        <v>1</v>
      </c>
      <c r="F96" s="190"/>
    </row>
    <row r="97" spans="1:6" ht="25.5">
      <c r="A97" s="935" t="s">
        <v>417</v>
      </c>
      <c r="B97" s="142">
        <v>2265</v>
      </c>
      <c r="C97" s="267">
        <v>2265</v>
      </c>
      <c r="D97" s="142">
        <v>2265</v>
      </c>
      <c r="E97" s="574">
        <f t="shared" si="2"/>
        <v>1</v>
      </c>
      <c r="F97" s="190"/>
    </row>
    <row r="98" spans="1:6" ht="25.5">
      <c r="A98" s="935" t="s">
        <v>418</v>
      </c>
      <c r="B98" s="142">
        <v>3688</v>
      </c>
      <c r="C98" s="267">
        <v>3688</v>
      </c>
      <c r="D98" s="142">
        <v>3688</v>
      </c>
      <c r="E98" s="574">
        <f t="shared" si="2"/>
        <v>1</v>
      </c>
      <c r="F98" s="190"/>
    </row>
    <row r="99" spans="1:6" ht="25.5">
      <c r="A99" s="935" t="s">
        <v>419</v>
      </c>
      <c r="B99" s="142">
        <v>115509</v>
      </c>
      <c r="C99" s="267">
        <v>115509</v>
      </c>
      <c r="D99" s="142">
        <v>115509</v>
      </c>
      <c r="E99" s="574">
        <f t="shared" si="2"/>
        <v>1</v>
      </c>
      <c r="F99" s="190"/>
    </row>
    <row r="100" spans="1:6" ht="15.75" customHeight="1">
      <c r="A100" s="935" t="s">
        <v>420</v>
      </c>
      <c r="B100" s="142">
        <v>11480</v>
      </c>
      <c r="C100" s="267">
        <v>11480</v>
      </c>
      <c r="D100" s="142">
        <v>11480</v>
      </c>
      <c r="E100" s="574">
        <f t="shared" si="2"/>
        <v>1</v>
      </c>
      <c r="F100" s="190"/>
    </row>
    <row r="101" spans="1:6" ht="25.5">
      <c r="A101" s="935" t="s">
        <v>421</v>
      </c>
      <c r="B101" s="142">
        <v>1018</v>
      </c>
      <c r="C101" s="267">
        <v>1018</v>
      </c>
      <c r="D101" s="142">
        <v>1018</v>
      </c>
      <c r="E101" s="574">
        <f t="shared" si="2"/>
        <v>1</v>
      </c>
      <c r="F101" s="190"/>
    </row>
    <row r="102" spans="1:6" ht="25.5">
      <c r="A102" s="935" t="s">
        <v>422</v>
      </c>
      <c r="B102" s="765">
        <v>902</v>
      </c>
      <c r="C102" s="790">
        <v>902</v>
      </c>
      <c r="D102" s="765">
        <v>902</v>
      </c>
      <c r="E102" s="574">
        <f t="shared" si="2"/>
        <v>1</v>
      </c>
      <c r="F102" s="190"/>
    </row>
    <row r="103" spans="1:6" ht="25.5">
      <c r="A103" s="935" t="s">
        <v>423</v>
      </c>
      <c r="B103" s="765">
        <v>65</v>
      </c>
      <c r="C103" s="790">
        <v>65</v>
      </c>
      <c r="D103" s="765">
        <v>65</v>
      </c>
      <c r="E103" s="574">
        <f t="shared" si="2"/>
        <v>1</v>
      </c>
      <c r="F103" s="190"/>
    </row>
    <row r="104" spans="1:6" ht="25.5">
      <c r="A104" s="935" t="s">
        <v>424</v>
      </c>
      <c r="B104" s="142">
        <v>2280</v>
      </c>
      <c r="C104" s="267">
        <v>2280</v>
      </c>
      <c r="D104" s="142">
        <v>2280</v>
      </c>
      <c r="E104" s="574">
        <f t="shared" si="2"/>
        <v>1</v>
      </c>
      <c r="F104" s="190"/>
    </row>
    <row r="105" spans="1:6" ht="25.5">
      <c r="A105" s="935" t="s">
        <v>425</v>
      </c>
      <c r="B105" s="765">
        <v>825</v>
      </c>
      <c r="C105" s="790">
        <v>825</v>
      </c>
      <c r="D105" s="765">
        <v>825</v>
      </c>
      <c r="E105" s="574">
        <f t="shared" si="2"/>
        <v>1</v>
      </c>
      <c r="F105" s="190"/>
    </row>
    <row r="106" spans="1:6" ht="25.5">
      <c r="A106" s="935" t="s">
        <v>426</v>
      </c>
      <c r="B106" s="765">
        <v>521</v>
      </c>
      <c r="C106" s="790">
        <v>521</v>
      </c>
      <c r="D106" s="765">
        <v>521</v>
      </c>
      <c r="E106" s="574">
        <f t="shared" si="2"/>
        <v>1</v>
      </c>
      <c r="F106" s="190"/>
    </row>
    <row r="107" spans="1:6" ht="25.5">
      <c r="A107" s="935" t="s">
        <v>427</v>
      </c>
      <c r="B107" s="142">
        <v>12890</v>
      </c>
      <c r="C107" s="267">
        <v>12890</v>
      </c>
      <c r="D107" s="142">
        <v>12890</v>
      </c>
      <c r="E107" s="574">
        <f t="shared" si="2"/>
        <v>1</v>
      </c>
      <c r="F107" s="190"/>
    </row>
    <row r="108" spans="1:6" ht="12.75">
      <c r="A108" s="935" t="s">
        <v>428</v>
      </c>
      <c r="B108" s="142">
        <v>2800</v>
      </c>
      <c r="C108" s="267">
        <v>2800</v>
      </c>
      <c r="D108" s="142">
        <v>2800</v>
      </c>
      <c r="E108" s="574">
        <f t="shared" si="2"/>
        <v>1</v>
      </c>
      <c r="F108" s="190"/>
    </row>
    <row r="109" spans="1:6" ht="12.75">
      <c r="A109" s="935" t="s">
        <v>446</v>
      </c>
      <c r="B109" s="142">
        <v>9023</v>
      </c>
      <c r="C109" s="267">
        <v>9023</v>
      </c>
      <c r="D109" s="142">
        <v>9023</v>
      </c>
      <c r="E109" s="574">
        <f t="shared" si="2"/>
        <v>1</v>
      </c>
      <c r="F109" s="190" t="s">
        <v>677</v>
      </c>
    </row>
    <row r="110" spans="1:6" ht="12.75">
      <c r="A110" s="935" t="s">
        <v>429</v>
      </c>
      <c r="B110" s="765"/>
      <c r="C110" s="790"/>
      <c r="D110" s="765"/>
      <c r="E110" s="574"/>
      <c r="F110" s="190"/>
    </row>
    <row r="111" spans="1:6" ht="12.75">
      <c r="A111" s="935" t="s">
        <v>430</v>
      </c>
      <c r="B111" s="142">
        <v>25054</v>
      </c>
      <c r="C111" s="267">
        <v>25054</v>
      </c>
      <c r="D111" s="142">
        <v>25054</v>
      </c>
      <c r="E111" s="574">
        <f t="shared" si="2"/>
        <v>1</v>
      </c>
      <c r="F111" s="190" t="s">
        <v>677</v>
      </c>
    </row>
    <row r="112" spans="1:6" ht="12.75">
      <c r="A112" s="935" t="s">
        <v>445</v>
      </c>
      <c r="B112" s="142">
        <v>4440</v>
      </c>
      <c r="C112" s="267">
        <v>4440</v>
      </c>
      <c r="D112" s="142">
        <v>4440</v>
      </c>
      <c r="E112" s="574">
        <f t="shared" si="2"/>
        <v>1</v>
      </c>
      <c r="F112" s="190"/>
    </row>
    <row r="113" spans="1:6" ht="13.5" thickBot="1">
      <c r="A113" s="1630" t="s">
        <v>447</v>
      </c>
      <c r="B113" s="530">
        <v>28000</v>
      </c>
      <c r="C113" s="267">
        <v>28000</v>
      </c>
      <c r="D113" s="530">
        <v>28000</v>
      </c>
      <c r="E113" s="770">
        <f t="shared" si="2"/>
        <v>1</v>
      </c>
      <c r="F113" s="190"/>
    </row>
    <row r="114" spans="1:6" ht="13.5" thickBot="1">
      <c r="A114" s="841" t="s">
        <v>431</v>
      </c>
      <c r="B114" s="587">
        <f>SUM(B7:B113)</f>
        <v>1174746</v>
      </c>
      <c r="C114" s="587">
        <f>SUM(C7:C113)+1</f>
        <v>1167042</v>
      </c>
      <c r="D114" s="587">
        <f>SUM(D7:D113)+1</f>
        <v>1167042</v>
      </c>
      <c r="E114" s="588">
        <f t="shared" si="2"/>
        <v>1</v>
      </c>
      <c r="F114" s="190"/>
    </row>
    <row r="115" spans="1:6" ht="12.75">
      <c r="A115" s="190"/>
      <c r="B115" s="190"/>
      <c r="C115" s="190"/>
      <c r="D115" s="190"/>
      <c r="E115" s="190"/>
      <c r="F115" s="190"/>
    </row>
    <row r="116" spans="1:6" ht="12.75">
      <c r="A116" s="705"/>
      <c r="B116" s="932"/>
      <c r="C116" s="190"/>
      <c r="D116" s="190"/>
      <c r="E116" s="190"/>
      <c r="F116" s="190"/>
    </row>
    <row r="117" spans="1:6" ht="12.75">
      <c r="A117" s="190"/>
      <c r="B117" s="932"/>
      <c r="C117" s="190"/>
      <c r="D117" s="932" t="s">
        <v>1167</v>
      </c>
      <c r="E117" s="190"/>
      <c r="F117" s="190"/>
    </row>
    <row r="118" spans="1:6" ht="12.75">
      <c r="A118" s="190"/>
      <c r="B118" s="190"/>
      <c r="C118" s="190"/>
      <c r="D118" s="190"/>
      <c r="E118" s="190"/>
      <c r="F118" s="190"/>
    </row>
    <row r="119" spans="1:6" ht="15.75">
      <c r="A119" s="2059" t="s">
        <v>432</v>
      </c>
      <c r="B119" s="2059"/>
      <c r="C119" s="2057"/>
      <c r="D119" s="2057"/>
      <c r="E119" s="2057"/>
      <c r="F119" s="190"/>
    </row>
    <row r="120" spans="1:6" ht="12.75">
      <c r="A120" s="190"/>
      <c r="B120" s="190"/>
      <c r="C120" s="190"/>
      <c r="D120" s="190"/>
      <c r="E120" s="190"/>
      <c r="F120" s="190"/>
    </row>
    <row r="121" spans="1:6" ht="13.5" thickBot="1">
      <c r="A121" s="190"/>
      <c r="B121" s="933"/>
      <c r="C121" s="190"/>
      <c r="D121" s="933" t="s">
        <v>1208</v>
      </c>
      <c r="E121" s="190"/>
      <c r="F121" s="190"/>
    </row>
    <row r="122" spans="1:6" ht="26.25" thickBot="1">
      <c r="A122" s="934" t="s">
        <v>1431</v>
      </c>
      <c r="B122" s="832" t="s">
        <v>1107</v>
      </c>
      <c r="C122" s="911" t="s">
        <v>1108</v>
      </c>
      <c r="D122" s="860" t="s">
        <v>1113</v>
      </c>
      <c r="E122" s="941" t="s">
        <v>1138</v>
      </c>
      <c r="F122" s="190"/>
    </row>
    <row r="123" spans="1:6" ht="12.75">
      <c r="A123" s="946" t="s">
        <v>1432</v>
      </c>
      <c r="B123" s="670"/>
      <c r="C123" s="706"/>
      <c r="D123" s="670"/>
      <c r="E123" s="861"/>
      <c r="F123" s="190"/>
    </row>
    <row r="124" spans="1:6" ht="25.5">
      <c r="A124" s="935" t="s">
        <v>1433</v>
      </c>
      <c r="B124" s="142">
        <v>23568</v>
      </c>
      <c r="C124" s="267">
        <v>26118</v>
      </c>
      <c r="D124" s="142">
        <v>26118</v>
      </c>
      <c r="E124" s="579">
        <f>D124/C124</f>
        <v>1</v>
      </c>
      <c r="F124" s="190"/>
    </row>
    <row r="125" spans="1:6" ht="12.75">
      <c r="A125" s="935" t="s">
        <v>433</v>
      </c>
      <c r="B125" s="142">
        <v>7140</v>
      </c>
      <c r="C125" s="267">
        <v>7140</v>
      </c>
      <c r="D125" s="142">
        <v>7140</v>
      </c>
      <c r="E125" s="579">
        <f>D125/C125</f>
        <v>1</v>
      </c>
      <c r="F125" s="190"/>
    </row>
    <row r="126" spans="1:6" ht="25.5">
      <c r="A126" s="935" t="s">
        <v>434</v>
      </c>
      <c r="B126" s="142">
        <v>3545</v>
      </c>
      <c r="C126" s="267">
        <v>3545</v>
      </c>
      <c r="D126" s="142">
        <v>3545</v>
      </c>
      <c r="E126" s="579">
        <f>D126/C126</f>
        <v>1</v>
      </c>
      <c r="F126" s="190"/>
    </row>
    <row r="127" spans="1:6" ht="26.25" thickBot="1">
      <c r="A127" s="935" t="s">
        <v>435</v>
      </c>
      <c r="B127" s="142">
        <v>169</v>
      </c>
      <c r="C127" s="267">
        <v>150</v>
      </c>
      <c r="D127" s="530">
        <v>150</v>
      </c>
      <c r="E127" s="739">
        <f>D127/C127</f>
        <v>1</v>
      </c>
      <c r="F127" s="190"/>
    </row>
    <row r="128" spans="1:6" ht="13.5" thickBot="1">
      <c r="A128" s="929" t="s">
        <v>1434</v>
      </c>
      <c r="B128" s="525">
        <f>SUM(B124:B127)</f>
        <v>34422</v>
      </c>
      <c r="C128" s="525">
        <f>SUM(C124:C127)</f>
        <v>36953</v>
      </c>
      <c r="D128" s="676">
        <f>SUM(D124:D127)</f>
        <v>36953</v>
      </c>
      <c r="E128" s="588">
        <f>D128/C128</f>
        <v>1</v>
      </c>
      <c r="F128" s="190"/>
    </row>
    <row r="129" spans="1:6" ht="25.5">
      <c r="A129" s="1606" t="s">
        <v>436</v>
      </c>
      <c r="B129" s="670"/>
      <c r="C129" s="671"/>
      <c r="D129" s="143"/>
      <c r="E129" s="572"/>
      <c r="F129" s="190"/>
    </row>
    <row r="130" spans="1:6" ht="12.75">
      <c r="A130" s="575" t="s">
        <v>437</v>
      </c>
      <c r="B130" s="142"/>
      <c r="C130" s="790"/>
      <c r="D130" s="142"/>
      <c r="E130" s="579"/>
      <c r="F130" s="190"/>
    </row>
    <row r="131" spans="1:6" ht="27">
      <c r="A131" s="575" t="s">
        <v>443</v>
      </c>
      <c r="B131" s="142">
        <f>62*3920172/1000-1</f>
        <v>243049.664</v>
      </c>
      <c r="C131" s="267">
        <f>62*3920172/1000-1</f>
        <v>243049.664</v>
      </c>
      <c r="D131" s="142">
        <f>62*3920172/1000-1</f>
        <v>243049.664</v>
      </c>
      <c r="E131" s="579">
        <f>D131/C131</f>
        <v>1</v>
      </c>
      <c r="F131" s="190"/>
    </row>
    <row r="132" spans="1:6" ht="12.75">
      <c r="A132" s="575" t="s">
        <v>288</v>
      </c>
      <c r="B132" s="142"/>
      <c r="C132" s="267"/>
      <c r="D132" s="142"/>
      <c r="E132" s="579"/>
      <c r="F132" s="190"/>
    </row>
    <row r="133" spans="1:6" ht="12.75">
      <c r="A133" s="575" t="s">
        <v>449</v>
      </c>
      <c r="B133" s="142">
        <f>1083*4717/1000</f>
        <v>5108.511</v>
      </c>
      <c r="C133" s="267">
        <f>1083*4717/1000</f>
        <v>5108.511</v>
      </c>
      <c r="D133" s="142">
        <f>1083*4717/1000</f>
        <v>5108.511</v>
      </c>
      <c r="E133" s="579">
        <f aca="true" t="shared" si="3" ref="E133:E138">D133/C133</f>
        <v>1</v>
      </c>
      <c r="F133" s="190"/>
    </row>
    <row r="134" spans="1:6" ht="26.25">
      <c r="A134" s="575" t="s">
        <v>444</v>
      </c>
      <c r="B134" s="144">
        <f>84548*115/1000</f>
        <v>9723.02</v>
      </c>
      <c r="C134" s="267">
        <f>84548*115/1000</f>
        <v>9723.02</v>
      </c>
      <c r="D134" s="142">
        <f>84548*115/1000</f>
        <v>9723.02</v>
      </c>
      <c r="E134" s="579">
        <f t="shared" si="3"/>
        <v>1</v>
      </c>
      <c r="F134" s="190"/>
    </row>
    <row r="135" spans="1:6" ht="25.5">
      <c r="A135" s="575" t="s">
        <v>448</v>
      </c>
      <c r="B135" s="142">
        <v>1500</v>
      </c>
      <c r="C135" s="267">
        <v>1500</v>
      </c>
      <c r="D135" s="142">
        <v>1500</v>
      </c>
      <c r="E135" s="579">
        <f t="shared" si="3"/>
        <v>1</v>
      </c>
      <c r="F135" s="190"/>
    </row>
    <row r="136" spans="1:6" ht="18.75" customHeight="1" thickBot="1">
      <c r="A136" s="576" t="s">
        <v>438</v>
      </c>
      <c r="B136" s="527">
        <v>0</v>
      </c>
      <c r="C136" s="570">
        <v>0</v>
      </c>
      <c r="D136" s="527">
        <v>0</v>
      </c>
      <c r="E136" s="739">
        <v>0</v>
      </c>
      <c r="F136" s="190"/>
    </row>
    <row r="137" spans="1:6" ht="13.5" thickBot="1">
      <c r="A137" s="586" t="s">
        <v>1434</v>
      </c>
      <c r="B137" s="525">
        <f>SUM(B131:B136)+1</f>
        <v>259382.19499999998</v>
      </c>
      <c r="C137" s="676">
        <f>SUM(C131:C136)+1</f>
        <v>259382.19499999998</v>
      </c>
      <c r="D137" s="525">
        <f>SUM(D131:D136)+1</f>
        <v>259382.19499999998</v>
      </c>
      <c r="E137" s="791">
        <f t="shared" si="3"/>
        <v>1</v>
      </c>
      <c r="F137" s="190"/>
    </row>
    <row r="138" spans="1:6" ht="13.5" thickBot="1">
      <c r="A138" s="586" t="s">
        <v>439</v>
      </c>
      <c r="B138" s="525">
        <f>B137+B128</f>
        <v>293804.19499999995</v>
      </c>
      <c r="C138" s="676">
        <f>C137+C128</f>
        <v>296335.19499999995</v>
      </c>
      <c r="D138" s="525">
        <f>D137+D128</f>
        <v>296335.19499999995</v>
      </c>
      <c r="E138" s="588">
        <f t="shared" si="3"/>
        <v>1</v>
      </c>
      <c r="F138" s="190"/>
    </row>
  </sheetData>
  <sheetProtection/>
  <mergeCells count="6">
    <mergeCell ref="A119:E119"/>
    <mergeCell ref="A3:E3"/>
    <mergeCell ref="A35:E35"/>
    <mergeCell ref="A37:E37"/>
    <mergeCell ref="A78:E78"/>
    <mergeCell ref="A81:E8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91"/>
  <sheetViews>
    <sheetView zoomScalePageLayoutView="0" workbookViewId="0" topLeftCell="A37">
      <selection activeCell="E91" sqref="A47:E91"/>
    </sheetView>
  </sheetViews>
  <sheetFormatPr defaultColWidth="9.140625" defaultRowHeight="12.75"/>
  <cols>
    <col min="1" max="1" width="38.00390625" style="0" customWidth="1"/>
    <col min="2" max="2" width="12.7109375" style="0" customWidth="1"/>
    <col min="3" max="3" width="12.8515625" style="0" customWidth="1"/>
    <col min="4" max="4" width="12.7109375" style="0" customWidth="1"/>
    <col min="5" max="5" width="11.57421875" style="0" customWidth="1"/>
  </cols>
  <sheetData>
    <row r="2" spans="4:5" ht="12.75">
      <c r="D2" s="2139" t="s">
        <v>1444</v>
      </c>
      <c r="E2" s="2139"/>
    </row>
    <row r="3" spans="4:5" ht="12.75">
      <c r="D3" s="100"/>
      <c r="E3" s="100"/>
    </row>
    <row r="5" spans="1:5" ht="15.75">
      <c r="A5" s="2136" t="s">
        <v>1436</v>
      </c>
      <c r="B5" s="2136"/>
      <c r="C5" s="2136"/>
      <c r="D5" s="2136"/>
      <c r="E5" s="2136"/>
    </row>
    <row r="8" spans="4:5" ht="13.5" thickBot="1">
      <c r="D8" s="2139" t="s">
        <v>1208</v>
      </c>
      <c r="E8" s="2139"/>
    </row>
    <row r="9" spans="1:5" ht="13.5" thickBot="1">
      <c r="A9" s="2148" t="s">
        <v>1437</v>
      </c>
      <c r="B9" s="2150" t="s">
        <v>1438</v>
      </c>
      <c r="C9" s="2151"/>
      <c r="D9" s="2151"/>
      <c r="E9" s="2152"/>
    </row>
    <row r="10" spans="1:5" ht="28.5" customHeight="1" thickBot="1">
      <c r="A10" s="2149"/>
      <c r="B10" s="272" t="s">
        <v>1107</v>
      </c>
      <c r="C10" s="272" t="s">
        <v>1108</v>
      </c>
      <c r="D10" s="272" t="s">
        <v>1113</v>
      </c>
      <c r="E10" s="272" t="s">
        <v>1141</v>
      </c>
    </row>
    <row r="11" spans="1:5" ht="12.75">
      <c r="A11" s="364" t="s">
        <v>258</v>
      </c>
      <c r="B11" s="361">
        <v>400</v>
      </c>
      <c r="C11" s="361">
        <v>400</v>
      </c>
      <c r="D11" s="361">
        <v>400</v>
      </c>
      <c r="E11" s="422">
        <f>D11/C11</f>
        <v>1</v>
      </c>
    </row>
    <row r="12" spans="1:5" ht="12.75">
      <c r="A12" s="1573" t="s">
        <v>673</v>
      </c>
      <c r="B12" s="1574">
        <v>0</v>
      </c>
      <c r="C12" s="1575">
        <v>583</v>
      </c>
      <c r="D12" s="1576">
        <v>583</v>
      </c>
      <c r="E12" s="1577">
        <f>D12/C12</f>
        <v>1</v>
      </c>
    </row>
    <row r="13" spans="1:5" ht="13.5" thickBot="1">
      <c r="A13" s="362" t="s">
        <v>1022</v>
      </c>
      <c r="B13" s="363"/>
      <c r="C13" s="603">
        <v>260</v>
      </c>
      <c r="D13" s="604">
        <v>260</v>
      </c>
      <c r="E13" s="1577">
        <f>D13/C13</f>
        <v>1</v>
      </c>
    </row>
    <row r="14" spans="1:5" ht="13.5" thickBot="1">
      <c r="A14" s="186" t="s">
        <v>1439</v>
      </c>
      <c r="B14" s="187">
        <f>SUM(B11:B13)</f>
        <v>400</v>
      </c>
      <c r="C14" s="187">
        <f>SUM(C11:C13)</f>
        <v>1243</v>
      </c>
      <c r="D14" s="187">
        <f>SUM(D11:D13)</f>
        <v>1243</v>
      </c>
      <c r="E14" s="589">
        <f>D14/C14</f>
        <v>1</v>
      </c>
    </row>
    <row r="15" spans="1:5" ht="12.75">
      <c r="A15" s="1371"/>
      <c r="B15" s="1372"/>
      <c r="C15" s="1372"/>
      <c r="D15" s="1373"/>
      <c r="E15" s="422"/>
    </row>
    <row r="16" spans="1:5" ht="12.75">
      <c r="A16" s="170" t="s">
        <v>727</v>
      </c>
      <c r="B16" s="361"/>
      <c r="C16" s="361">
        <v>25723</v>
      </c>
      <c r="D16" s="172">
        <v>31311</v>
      </c>
      <c r="E16" s="422">
        <f>D16/C16</f>
        <v>1.2172374917389106</v>
      </c>
    </row>
    <row r="17" spans="1:5" ht="12.75">
      <c r="A17" s="106" t="s">
        <v>729</v>
      </c>
      <c r="B17" s="361"/>
      <c r="C17" s="361"/>
      <c r="D17" s="116">
        <v>908</v>
      </c>
      <c r="E17" s="422">
        <v>0</v>
      </c>
    </row>
    <row r="18" spans="1:5" ht="15">
      <c r="A18" s="106"/>
      <c r="B18" s="107"/>
      <c r="C18" s="169"/>
      <c r="D18" s="171"/>
      <c r="E18" s="422"/>
    </row>
    <row r="19" spans="1:5" ht="15">
      <c r="A19" s="38"/>
      <c r="B19" s="107"/>
      <c r="C19" s="169"/>
      <c r="D19" s="171"/>
      <c r="E19" s="422"/>
    </row>
    <row r="20" spans="1:5" ht="15">
      <c r="A20" s="38"/>
      <c r="B20" s="107"/>
      <c r="C20" s="169"/>
      <c r="D20" s="171"/>
      <c r="E20" s="422"/>
    </row>
    <row r="21" spans="1:5" ht="15.75" thickBot="1">
      <c r="A21" s="38"/>
      <c r="B21" s="107"/>
      <c r="C21" s="169"/>
      <c r="D21" s="171"/>
      <c r="E21" s="423"/>
    </row>
    <row r="22" spans="1:5" ht="15.75" thickBot="1">
      <c r="A22" s="333" t="s">
        <v>1106</v>
      </c>
      <c r="B22" s="365">
        <f>SUM(B16:B19)</f>
        <v>0</v>
      </c>
      <c r="C22" s="365">
        <f>SUM(C16:C19)</f>
        <v>25723</v>
      </c>
      <c r="D22" s="365">
        <f>SUM(D16:D19)</f>
        <v>32219</v>
      </c>
      <c r="E22" s="424">
        <f>D22/C22</f>
        <v>1.2525366403607667</v>
      </c>
    </row>
    <row r="23" spans="1:5" ht="18" customHeight="1" thickBot="1">
      <c r="A23" s="353" t="s">
        <v>817</v>
      </c>
      <c r="B23" s="366">
        <f>B14+B22</f>
        <v>400</v>
      </c>
      <c r="C23" s="366">
        <f>C14+C22</f>
        <v>26966</v>
      </c>
      <c r="D23" s="366">
        <f>D14+D22</f>
        <v>33462</v>
      </c>
      <c r="E23" s="424">
        <f>D23/C23</f>
        <v>1.2408959430393829</v>
      </c>
    </row>
    <row r="24" spans="1:5" ht="15.75">
      <c r="A24" s="355"/>
      <c r="B24" s="369"/>
      <c r="C24" s="369"/>
      <c r="D24" s="369"/>
      <c r="E24" s="369"/>
    </row>
    <row r="25" spans="1:5" ht="15.75">
      <c r="A25" s="355"/>
      <c r="B25" s="369"/>
      <c r="C25" s="369"/>
      <c r="D25" s="369"/>
      <c r="E25" s="369"/>
    </row>
    <row r="27" spans="3:5" ht="12.75">
      <c r="C27" s="2139" t="s">
        <v>1445</v>
      </c>
      <c r="D27" s="2139"/>
      <c r="E27" s="2139"/>
    </row>
    <row r="29" spans="1:5" ht="15">
      <c r="A29" s="2138" t="s">
        <v>1440</v>
      </c>
      <c r="B29" s="2138"/>
      <c r="C29" s="2138"/>
      <c r="D29" s="2138"/>
      <c r="E29" s="2138"/>
    </row>
    <row r="30" spans="1:5" ht="15">
      <c r="A30" s="2138" t="s">
        <v>1441</v>
      </c>
      <c r="B30" s="2138"/>
      <c r="C30" s="2138"/>
      <c r="D30" s="2138"/>
      <c r="E30" s="2138"/>
    </row>
    <row r="31" spans="1:5" ht="15.75">
      <c r="A31" s="64"/>
      <c r="B31" s="64"/>
      <c r="C31" s="64"/>
      <c r="D31" s="64"/>
      <c r="E31" s="64"/>
    </row>
    <row r="33" spans="4:5" ht="13.5" thickBot="1">
      <c r="D33" s="2137" t="s">
        <v>1208</v>
      </c>
      <c r="E33" s="2137"/>
    </row>
    <row r="34" spans="1:5" s="1" customFormat="1" ht="15.75" thickBot="1">
      <c r="A34" s="2141" t="s">
        <v>1431</v>
      </c>
      <c r="B34" s="2143" t="s">
        <v>1275</v>
      </c>
      <c r="C34" s="2144"/>
      <c r="D34" s="2144"/>
      <c r="E34" s="2145"/>
    </row>
    <row r="35" spans="1:5" s="1" customFormat="1" ht="24" customHeight="1" thickBot="1">
      <c r="A35" s="2146"/>
      <c r="B35" s="335" t="s">
        <v>1107</v>
      </c>
      <c r="C35" s="335" t="s">
        <v>1108</v>
      </c>
      <c r="D35" s="335" t="s">
        <v>1113</v>
      </c>
      <c r="E35" s="335" t="s">
        <v>1105</v>
      </c>
    </row>
    <row r="36" spans="1:5" ht="26.25" thickBot="1">
      <c r="A36" s="349" t="s">
        <v>805</v>
      </c>
      <c r="B36" s="350">
        <v>147765</v>
      </c>
      <c r="C36" s="350">
        <v>147765</v>
      </c>
      <c r="D36" s="108">
        <v>142375</v>
      </c>
      <c r="E36" s="426">
        <f>D36/C36</f>
        <v>0.9635231617771461</v>
      </c>
    </row>
    <row r="37" spans="1:5" ht="28.5" customHeight="1" thickBot="1">
      <c r="A37" s="338" t="s">
        <v>806</v>
      </c>
      <c r="B37" s="351">
        <v>0</v>
      </c>
      <c r="C37" s="351">
        <v>2277</v>
      </c>
      <c r="D37" s="109">
        <v>8332</v>
      </c>
      <c r="E37" s="426">
        <f>D37/C37</f>
        <v>3.6592007026789637</v>
      </c>
    </row>
    <row r="38" spans="1:5" ht="36.75" customHeight="1" thickBot="1">
      <c r="A38" s="354" t="s">
        <v>1442</v>
      </c>
      <c r="B38" s="352">
        <f>SUM(B36:B37)</f>
        <v>147765</v>
      </c>
      <c r="C38" s="352">
        <f>SUM(C36:C37)</f>
        <v>150042</v>
      </c>
      <c r="D38" s="352">
        <f>SUM(D36:D37)</f>
        <v>150707</v>
      </c>
      <c r="E38" s="425">
        <f>D38/C38</f>
        <v>1.004432092347476</v>
      </c>
    </row>
    <row r="47" spans="3:5" ht="12.75">
      <c r="C47" s="2139" t="s">
        <v>1446</v>
      </c>
      <c r="D47" s="2139"/>
      <c r="E47" s="2139"/>
    </row>
    <row r="49" spans="1:5" ht="15.75">
      <c r="A49" s="2136" t="s">
        <v>1443</v>
      </c>
      <c r="B49" s="2136"/>
      <c r="C49" s="2136"/>
      <c r="D49" s="2136"/>
      <c r="E49" s="2136"/>
    </row>
    <row r="51" spans="4:5" ht="13.5" thickBot="1">
      <c r="D51" s="2137" t="s">
        <v>1208</v>
      </c>
      <c r="E51" s="2137"/>
    </row>
    <row r="52" spans="1:5" ht="13.5" thickBot="1">
      <c r="A52" s="2141" t="s">
        <v>1431</v>
      </c>
      <c r="B52" s="2143" t="s">
        <v>1275</v>
      </c>
      <c r="C52" s="2144"/>
      <c r="D52" s="2144"/>
      <c r="E52" s="2145"/>
    </row>
    <row r="53" spans="1:5" ht="26.25" customHeight="1" thickBot="1">
      <c r="A53" s="2147"/>
      <c r="B53" s="335" t="s">
        <v>1107</v>
      </c>
      <c r="C53" s="335" t="s">
        <v>1108</v>
      </c>
      <c r="D53" s="335" t="s">
        <v>1113</v>
      </c>
      <c r="E53" s="335" t="s">
        <v>1138</v>
      </c>
    </row>
    <row r="54" spans="1:5" ht="15">
      <c r="A54" s="367" t="s">
        <v>648</v>
      </c>
      <c r="B54" s="356"/>
      <c r="C54" s="249">
        <v>0</v>
      </c>
      <c r="D54" s="357"/>
      <c r="E54" s="427">
        <v>0</v>
      </c>
    </row>
    <row r="55" spans="1:5" ht="15.75" thickBot="1">
      <c r="A55" s="110"/>
      <c r="B55" s="358"/>
      <c r="C55" s="359"/>
      <c r="D55" s="360"/>
      <c r="E55" s="428"/>
    </row>
    <row r="56" spans="1:5" ht="28.5" customHeight="1" thickBot="1">
      <c r="A56" s="368" t="s">
        <v>1447</v>
      </c>
      <c r="B56" s="352">
        <f>SUM(B54:B55)</f>
        <v>0</v>
      </c>
      <c r="C56" s="352">
        <f>SUM(C54:C55)</f>
        <v>0</v>
      </c>
      <c r="D56" s="352">
        <f>SUM(D54:D55)</f>
        <v>0</v>
      </c>
      <c r="E56" s="425">
        <v>0</v>
      </c>
    </row>
    <row r="58" spans="3:5" ht="12.75">
      <c r="C58" s="2139" t="s">
        <v>1449</v>
      </c>
      <c r="D58" s="2139"/>
      <c r="E58" s="2139"/>
    </row>
    <row r="60" spans="1:5" ht="15.75">
      <c r="A60" s="2136" t="s">
        <v>1435</v>
      </c>
      <c r="B60" s="2136"/>
      <c r="C60" s="2136"/>
      <c r="D60" s="2136"/>
      <c r="E60" s="2136"/>
    </row>
    <row r="61" spans="1:5" ht="15.75">
      <c r="A61" s="64"/>
      <c r="B61" s="64"/>
      <c r="C61" s="64"/>
      <c r="D61" s="64"/>
      <c r="E61" s="64"/>
    </row>
    <row r="62" ht="13.5" thickBot="1">
      <c r="E62" t="s">
        <v>1450</v>
      </c>
    </row>
    <row r="63" spans="1:5" ht="26.25" thickBot="1">
      <c r="A63" s="370" t="s">
        <v>1431</v>
      </c>
      <c r="B63" s="287" t="s">
        <v>1107</v>
      </c>
      <c r="C63" s="111" t="s">
        <v>1108</v>
      </c>
      <c r="D63" s="371" t="s">
        <v>1113</v>
      </c>
      <c r="E63" s="112" t="s">
        <v>1141</v>
      </c>
    </row>
    <row r="64" spans="1:5" ht="12.75">
      <c r="A64" s="1631" t="s">
        <v>674</v>
      </c>
      <c r="B64" s="84">
        <v>7000</v>
      </c>
      <c r="C64" s="84">
        <v>2200</v>
      </c>
      <c r="D64" s="84">
        <v>2200</v>
      </c>
      <c r="E64" s="420">
        <f aca="true" t="shared" si="0" ref="E64:E76">D64/C64</f>
        <v>1</v>
      </c>
    </row>
    <row r="65" spans="1:5" ht="12.75">
      <c r="A65" s="39" t="s">
        <v>799</v>
      </c>
      <c r="B65" s="76">
        <v>20000</v>
      </c>
      <c r="C65" s="76">
        <v>5470</v>
      </c>
      <c r="D65" s="76">
        <v>5470</v>
      </c>
      <c r="E65" s="420">
        <f t="shared" si="0"/>
        <v>1</v>
      </c>
    </row>
    <row r="66" spans="1:5" ht="12.75">
      <c r="A66" s="1632" t="s">
        <v>649</v>
      </c>
      <c r="B66" s="79">
        <v>375</v>
      </c>
      <c r="C66" s="79">
        <v>1149</v>
      </c>
      <c r="D66" s="79">
        <v>1153</v>
      </c>
      <c r="E66" s="420">
        <f t="shared" si="0"/>
        <v>1.0034812880765884</v>
      </c>
    </row>
    <row r="67" spans="1:5" ht="12.75">
      <c r="A67" s="1633" t="s">
        <v>1023</v>
      </c>
      <c r="B67" s="79"/>
      <c r="C67" s="79">
        <v>2450</v>
      </c>
      <c r="D67" s="79">
        <v>2450</v>
      </c>
      <c r="E67" s="420">
        <f t="shared" si="0"/>
        <v>1</v>
      </c>
    </row>
    <row r="68" spans="1:5" ht="13.5" thickBot="1">
      <c r="A68" s="39" t="s">
        <v>698</v>
      </c>
      <c r="B68" s="76"/>
      <c r="C68" s="76">
        <v>2107</v>
      </c>
      <c r="D68" s="76">
        <v>2107</v>
      </c>
      <c r="E68" s="420">
        <f t="shared" si="0"/>
        <v>1</v>
      </c>
    </row>
    <row r="69" spans="1:19" s="244" customFormat="1" ht="13.5" thickBot="1">
      <c r="A69" s="1634" t="s">
        <v>991</v>
      </c>
      <c r="B69" s="1384">
        <f>SUM(B64:B66)</f>
        <v>27375</v>
      </c>
      <c r="C69" s="1384">
        <f>SUM(C64:C68)</f>
        <v>13376</v>
      </c>
      <c r="D69" s="1384">
        <f>SUM(D64:D68)</f>
        <v>13380</v>
      </c>
      <c r="E69" s="1394">
        <f t="shared" si="0"/>
        <v>1.000299043062201</v>
      </c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</row>
    <row r="70" spans="1:5" s="168" customFormat="1" ht="12.75">
      <c r="A70" s="1635" t="s">
        <v>716</v>
      </c>
      <c r="B70" s="237"/>
      <c r="C70" s="2022">
        <v>30000</v>
      </c>
      <c r="D70" s="1601">
        <v>30000</v>
      </c>
      <c r="E70" s="412">
        <f t="shared" si="0"/>
        <v>1</v>
      </c>
    </row>
    <row r="71" spans="1:19" s="166" customFormat="1" ht="12.75">
      <c r="A71" s="39" t="s">
        <v>728</v>
      </c>
      <c r="B71" s="245"/>
      <c r="C71" s="176">
        <v>105465</v>
      </c>
      <c r="D71" s="176">
        <v>104957</v>
      </c>
      <c r="E71" s="412">
        <f t="shared" si="0"/>
        <v>0.9951832361446925</v>
      </c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</row>
    <row r="72" spans="1:19" s="166" customFormat="1" ht="12.75">
      <c r="A72" s="2031" t="s">
        <v>571</v>
      </c>
      <c r="B72" s="2030"/>
      <c r="C72" s="176">
        <v>911</v>
      </c>
      <c r="D72" s="176">
        <v>910</v>
      </c>
      <c r="E72" s="412">
        <f t="shared" si="0"/>
        <v>0.9989023051591658</v>
      </c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</row>
    <row r="73" spans="1:19" s="166" customFormat="1" ht="12.75">
      <c r="A73" s="1516" t="s">
        <v>1380</v>
      </c>
      <c r="B73" s="1516"/>
      <c r="C73" s="176">
        <v>4800</v>
      </c>
      <c r="D73" s="176">
        <v>2441</v>
      </c>
      <c r="E73" s="412">
        <f t="shared" si="0"/>
        <v>0.5085416666666667</v>
      </c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</row>
    <row r="74" spans="1:19" s="166" customFormat="1" ht="12.75">
      <c r="A74" s="39" t="s">
        <v>799</v>
      </c>
      <c r="B74" s="39"/>
      <c r="C74" s="245">
        <v>14530</v>
      </c>
      <c r="D74" s="245">
        <v>4479</v>
      </c>
      <c r="E74" s="412">
        <f t="shared" si="0"/>
        <v>0.30825877494838266</v>
      </c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</row>
    <row r="75" spans="1:19" s="166" customFormat="1" ht="12.75">
      <c r="A75" s="2021" t="s">
        <v>560</v>
      </c>
      <c r="B75" s="248"/>
      <c r="C75" s="248">
        <v>253</v>
      </c>
      <c r="D75" s="248">
        <v>253</v>
      </c>
      <c r="E75" s="2020">
        <f t="shared" si="0"/>
        <v>1</v>
      </c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</row>
    <row r="76" spans="1:19" s="166" customFormat="1" ht="13.5" thickBot="1">
      <c r="A76" s="2023" t="s">
        <v>561</v>
      </c>
      <c r="B76" s="2024"/>
      <c r="C76" s="2024">
        <v>1460</v>
      </c>
      <c r="D76" s="2024">
        <v>1460</v>
      </c>
      <c r="E76" s="2025">
        <f t="shared" si="0"/>
        <v>1</v>
      </c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</row>
    <row r="77" spans="1:19" s="244" customFormat="1" ht="13.5" thickBot="1">
      <c r="A77" s="343" t="s">
        <v>252</v>
      </c>
      <c r="B77" s="115">
        <f>SUM(B71:B75)</f>
        <v>0</v>
      </c>
      <c r="C77" s="115">
        <f>SUM(C70:C76)</f>
        <v>157419</v>
      </c>
      <c r="D77" s="115">
        <f>SUM(D70:D76)</f>
        <v>144500</v>
      </c>
      <c r="E77" s="413">
        <f>D77/C77</f>
        <v>0.9179323969787637</v>
      </c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</row>
    <row r="78" spans="1:5" ht="13.5" thickBot="1">
      <c r="A78" s="344"/>
      <c r="B78" s="78"/>
      <c r="C78" s="78"/>
      <c r="D78" s="78"/>
      <c r="E78" s="421"/>
    </row>
    <row r="79" spans="1:6" ht="45" customHeight="1" thickBot="1">
      <c r="A79" s="345" t="s">
        <v>1090</v>
      </c>
      <c r="B79" s="115">
        <f>B69+B77</f>
        <v>27375</v>
      </c>
      <c r="C79" s="115">
        <f>C69+C77</f>
        <v>170795</v>
      </c>
      <c r="D79" s="115">
        <f>D69+D77</f>
        <v>157880</v>
      </c>
      <c r="E79" s="413">
        <f>D79/C79</f>
        <v>0.9243830322901724</v>
      </c>
      <c r="F79" s="166"/>
    </row>
    <row r="80" spans="1:2" ht="12.75">
      <c r="A80" s="2140"/>
      <c r="B80" s="2140"/>
    </row>
    <row r="81" spans="3:5" ht="12.75">
      <c r="C81" s="2139"/>
      <c r="D81" s="2139"/>
      <c r="E81" s="2139"/>
    </row>
    <row r="82" spans="3:5" ht="12.75">
      <c r="C82" s="2139" t="s">
        <v>1448</v>
      </c>
      <c r="D82" s="2139"/>
      <c r="E82" s="2139"/>
    </row>
    <row r="84" spans="1:5" ht="18">
      <c r="A84" s="2135" t="s">
        <v>1451</v>
      </c>
      <c r="B84" s="2135"/>
      <c r="C84" s="2135"/>
      <c r="D84" s="2135"/>
      <c r="E84" s="2135"/>
    </row>
    <row r="86" spans="4:5" ht="13.5" thickBot="1">
      <c r="D86" s="2137" t="s">
        <v>1208</v>
      </c>
      <c r="E86" s="2137"/>
    </row>
    <row r="87" spans="1:5" ht="13.5" thickBot="1">
      <c r="A87" s="2141" t="s">
        <v>1431</v>
      </c>
      <c r="B87" s="2143" t="s">
        <v>1275</v>
      </c>
      <c r="C87" s="2144"/>
      <c r="D87" s="2144"/>
      <c r="E87" s="2145"/>
    </row>
    <row r="88" spans="1:5" ht="24" customHeight="1" thickBot="1">
      <c r="A88" s="2142"/>
      <c r="B88" s="335" t="s">
        <v>1107</v>
      </c>
      <c r="C88" s="335" t="s">
        <v>1108</v>
      </c>
      <c r="D88" s="335" t="s">
        <v>1113</v>
      </c>
      <c r="E88" s="335" t="s">
        <v>1138</v>
      </c>
    </row>
    <row r="89" spans="1:5" ht="12.75">
      <c r="A89" s="346" t="s">
        <v>1103</v>
      </c>
      <c r="B89" s="1442">
        <f>'2.m-n.sz. melléklet'!B21</f>
        <v>250</v>
      </c>
      <c r="C89" s="1442">
        <f>'2.m-n.sz. melléklet'!C21</f>
        <v>250</v>
      </c>
      <c r="D89" s="1636">
        <f>'2.m-n.sz. melléklet'!D21</f>
        <v>148</v>
      </c>
      <c r="E89" s="1638">
        <f>D89/C89</f>
        <v>0.592</v>
      </c>
    </row>
    <row r="90" spans="1:5" ht="13.5" thickBot="1">
      <c r="A90" s="347" t="s">
        <v>1104</v>
      </c>
      <c r="B90" s="1443">
        <f>'2.m-n.sz. melléklet'!B44</f>
        <v>4500</v>
      </c>
      <c r="C90" s="1443">
        <v>281986</v>
      </c>
      <c r="D90" s="1637">
        <f>'2.m-n.sz. melléklet'!D44</f>
        <v>281285</v>
      </c>
      <c r="E90" s="1639">
        <f>D90/C90</f>
        <v>0.9975140609817509</v>
      </c>
    </row>
    <row r="91" spans="1:5" ht="13.5" thickBot="1">
      <c r="A91" s="348" t="s">
        <v>1102</v>
      </c>
      <c r="B91" s="1444">
        <f>SUM(B89:B90)</f>
        <v>4750</v>
      </c>
      <c r="C91" s="1444">
        <f>SUM(C89:C90)</f>
        <v>282236</v>
      </c>
      <c r="D91" s="1444">
        <f>SUM(D89:D90)</f>
        <v>281433</v>
      </c>
      <c r="E91" s="424">
        <f>D91/C91</f>
        <v>0.9971548633058859</v>
      </c>
    </row>
  </sheetData>
  <sheetProtection/>
  <mergeCells count="25">
    <mergeCell ref="C27:E27"/>
    <mergeCell ref="A29:E29"/>
    <mergeCell ref="D2:E2"/>
    <mergeCell ref="A5:E5"/>
    <mergeCell ref="D8:E8"/>
    <mergeCell ref="A9:A10"/>
    <mergeCell ref="B9:E9"/>
    <mergeCell ref="A87:A88"/>
    <mergeCell ref="B87:E87"/>
    <mergeCell ref="A34:A35"/>
    <mergeCell ref="B34:E34"/>
    <mergeCell ref="A52:A53"/>
    <mergeCell ref="C82:E82"/>
    <mergeCell ref="B52:E52"/>
    <mergeCell ref="D86:E86"/>
    <mergeCell ref="C58:E58"/>
    <mergeCell ref="A60:E60"/>
    <mergeCell ref="A84:E84"/>
    <mergeCell ref="A49:E49"/>
    <mergeCell ref="D51:E51"/>
    <mergeCell ref="A30:E30"/>
    <mergeCell ref="D33:E33"/>
    <mergeCell ref="C81:E81"/>
    <mergeCell ref="A80:B80"/>
    <mergeCell ref="C47:E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23"/>
  <sheetViews>
    <sheetView zoomScalePageLayoutView="0" workbookViewId="0" topLeftCell="A203">
      <selection activeCell="H172" sqref="H172"/>
    </sheetView>
  </sheetViews>
  <sheetFormatPr defaultColWidth="9.140625" defaultRowHeight="12.75"/>
  <cols>
    <col min="1" max="1" width="22.8515625" style="0" customWidth="1"/>
    <col min="2" max="3" width="8.28125" style="0" customWidth="1"/>
    <col min="4" max="4" width="7.57421875" style="0" customWidth="1"/>
    <col min="5" max="5" width="7.28125" style="0" customWidth="1"/>
    <col min="6" max="6" width="8.00390625" style="0" customWidth="1"/>
    <col min="7" max="7" width="7.8515625" style="0" customWidth="1"/>
    <col min="8" max="8" width="8.140625" style="0" customWidth="1"/>
    <col min="9" max="9" width="7.7109375" style="0" customWidth="1"/>
  </cols>
  <sheetData>
    <row r="1" spans="4:8" ht="12.75">
      <c r="D1" s="2139"/>
      <c r="E1" s="2139"/>
      <c r="G1" s="2139" t="s">
        <v>1452</v>
      </c>
      <c r="H1" s="2139"/>
    </row>
    <row r="2" spans="1:9" ht="13.5" customHeight="1">
      <c r="A2" s="2059" t="s">
        <v>1479</v>
      </c>
      <c r="B2" s="2059"/>
      <c r="C2" s="2059"/>
      <c r="D2" s="2059"/>
      <c r="E2" s="2059"/>
      <c r="F2" s="2059"/>
      <c r="G2" s="2059"/>
      <c r="H2" s="2059"/>
      <c r="I2" s="2070"/>
    </row>
    <row r="3" spans="1:9" ht="13.5" customHeight="1">
      <c r="A3" s="2059" t="s">
        <v>1453</v>
      </c>
      <c r="B3" s="2059"/>
      <c r="C3" s="2059"/>
      <c r="D3" s="2059"/>
      <c r="E3" s="2059"/>
      <c r="F3" s="2059"/>
      <c r="G3" s="2059"/>
      <c r="H3" s="2059"/>
      <c r="I3" s="2070"/>
    </row>
    <row r="4" spans="1:9" ht="13.5" thickBot="1">
      <c r="A4" s="190"/>
      <c r="B4" s="190"/>
      <c r="C4" s="190"/>
      <c r="D4" s="933"/>
      <c r="E4" s="190"/>
      <c r="F4" s="190"/>
      <c r="G4" s="190"/>
      <c r="H4" s="933" t="s">
        <v>1208</v>
      </c>
      <c r="I4" s="190"/>
    </row>
    <row r="5" spans="1:9" ht="12.75" customHeight="1" thickBot="1">
      <c r="A5" s="2155" t="s">
        <v>1431</v>
      </c>
      <c r="B5" s="2166" t="s">
        <v>1254</v>
      </c>
      <c r="C5" s="2167"/>
      <c r="D5" s="2167"/>
      <c r="E5" s="2168"/>
      <c r="F5" s="2166" t="s">
        <v>318</v>
      </c>
      <c r="G5" s="2167"/>
      <c r="H5" s="2167"/>
      <c r="I5" s="2168"/>
    </row>
    <row r="6" spans="1:9" ht="29.25" customHeight="1" thickBot="1">
      <c r="A6" s="2165"/>
      <c r="B6" s="947" t="s">
        <v>1107</v>
      </c>
      <c r="C6" s="948" t="s">
        <v>1108</v>
      </c>
      <c r="D6" s="949" t="s">
        <v>1113</v>
      </c>
      <c r="E6" s="948" t="s">
        <v>1091</v>
      </c>
      <c r="F6" s="947" t="s">
        <v>1107</v>
      </c>
      <c r="G6" s="948" t="s">
        <v>1108</v>
      </c>
      <c r="H6" s="949" t="s">
        <v>1113</v>
      </c>
      <c r="I6" s="948" t="s">
        <v>1091</v>
      </c>
    </row>
    <row r="7" spans="1:19" ht="21.75" customHeight="1">
      <c r="A7" s="950" t="s">
        <v>1468</v>
      </c>
      <c r="B7" s="951">
        <f>'2.l.sz. melléklet'!F143</f>
        <v>0</v>
      </c>
      <c r="C7" s="952">
        <f>'2.l.sz. melléklet'!G143</f>
        <v>0</v>
      </c>
      <c r="D7" s="953">
        <f>'2.l.sz. melléklet'!H143</f>
        <v>0</v>
      </c>
      <c r="E7" s="954">
        <v>0</v>
      </c>
      <c r="F7" s="951">
        <v>0</v>
      </c>
      <c r="G7" s="955">
        <v>0</v>
      </c>
      <c r="H7" s="675">
        <v>0</v>
      </c>
      <c r="I7" s="954">
        <v>0</v>
      </c>
      <c r="K7" s="14"/>
      <c r="L7" s="14"/>
      <c r="M7" s="14"/>
      <c r="N7" s="2095"/>
      <c r="O7" s="2095"/>
      <c r="P7" s="14"/>
      <c r="Q7" s="2095"/>
      <c r="R7" s="2095"/>
      <c r="S7" s="14"/>
    </row>
    <row r="8" spans="1:19" ht="12.75" customHeight="1">
      <c r="A8" s="956" t="s">
        <v>1319</v>
      </c>
      <c r="B8" s="951">
        <f>'2.l.sz. melléklet'!B144</f>
        <v>15679</v>
      </c>
      <c r="C8" s="951">
        <f>'2.l.sz. melléklet'!C144</f>
        <v>6896</v>
      </c>
      <c r="D8" s="951">
        <f>'2.l.sz. melléklet'!D144</f>
        <v>13473</v>
      </c>
      <c r="E8" s="954">
        <f>D8/C8</f>
        <v>1.9537412993039442</v>
      </c>
      <c r="F8" s="753">
        <v>20054</v>
      </c>
      <c r="G8" s="957">
        <v>27329</v>
      </c>
      <c r="H8" s="747">
        <v>27329</v>
      </c>
      <c r="I8" s="954">
        <f>H8/G8</f>
        <v>1</v>
      </c>
      <c r="K8" s="2171"/>
      <c r="L8" s="2171"/>
      <c r="M8" s="2171"/>
      <c r="N8" s="2171"/>
      <c r="O8" s="2171"/>
      <c r="P8" s="2171"/>
      <c r="Q8" s="2171"/>
      <c r="R8" s="2171"/>
      <c r="S8" s="14"/>
    </row>
    <row r="9" spans="1:19" ht="22.5" customHeight="1">
      <c r="A9" s="956" t="s">
        <v>1469</v>
      </c>
      <c r="B9" s="951">
        <f>'2.l.sz. melléklet'!B145</f>
        <v>400</v>
      </c>
      <c r="C9" s="951">
        <f>'2.l.sz. melléklet'!C145</f>
        <v>1341</v>
      </c>
      <c r="D9" s="951">
        <f>'2.l.sz. melléklet'!D145</f>
        <v>2314</v>
      </c>
      <c r="E9" s="954">
        <f>D9/C9</f>
        <v>1.7255779269202087</v>
      </c>
      <c r="F9" s="753">
        <v>0</v>
      </c>
      <c r="G9" s="957"/>
      <c r="H9" s="747"/>
      <c r="I9" s="954">
        <v>0</v>
      </c>
      <c r="K9" s="2171"/>
      <c r="L9" s="2171"/>
      <c r="M9" s="2171"/>
      <c r="N9" s="2171"/>
      <c r="O9" s="2171"/>
      <c r="P9" s="2171"/>
      <c r="Q9" s="2171"/>
      <c r="R9" s="2171"/>
      <c r="S9" s="14"/>
    </row>
    <row r="10" spans="1:19" ht="12" customHeight="1">
      <c r="A10" s="958" t="s">
        <v>1321</v>
      </c>
      <c r="B10" s="951">
        <f>'2.l.sz. melléklet'!B146</f>
        <v>50</v>
      </c>
      <c r="C10" s="951">
        <f>'2.l.sz. melléklet'!C146</f>
        <v>21</v>
      </c>
      <c r="D10" s="951">
        <f>'2.l.sz. melléklet'!D146</f>
        <v>21</v>
      </c>
      <c r="E10" s="954">
        <f>D10/C10</f>
        <v>1</v>
      </c>
      <c r="F10" s="753">
        <v>150</v>
      </c>
      <c r="G10" s="957">
        <v>538</v>
      </c>
      <c r="H10" s="747">
        <v>537</v>
      </c>
      <c r="I10" s="954">
        <f>H10/G10</f>
        <v>0.9981412639405205</v>
      </c>
      <c r="K10" s="14"/>
      <c r="L10" s="14"/>
      <c r="M10" s="14"/>
      <c r="N10" s="339"/>
      <c r="O10" s="14"/>
      <c r="P10" s="14"/>
      <c r="Q10" s="14"/>
      <c r="R10" s="339"/>
      <c r="S10" s="14"/>
    </row>
    <row r="11" spans="1:19" ht="24" customHeight="1" thickBot="1">
      <c r="A11" s="959" t="s">
        <v>219</v>
      </c>
      <c r="B11" s="1332">
        <f>'2.l.sz. melléklet'!B147</f>
        <v>0</v>
      </c>
      <c r="C11" s="1332">
        <f>'2.l.sz. melléklet'!C147</f>
        <v>900</v>
      </c>
      <c r="D11" s="1333">
        <f>'2.l.sz. melléklet'!D147</f>
        <v>900</v>
      </c>
      <c r="E11" s="963">
        <v>0</v>
      </c>
      <c r="F11" s="964">
        <f>'2.a-d.sz. melléklet'!B56</f>
        <v>1788</v>
      </c>
      <c r="G11" s="964">
        <f>'2.a-d.sz. melléklet'!C56</f>
        <v>1155</v>
      </c>
      <c r="H11" s="964">
        <f>'2.a-d.sz. melléklet'!D56</f>
        <v>1155</v>
      </c>
      <c r="I11" s="963">
        <f>H11/G11</f>
        <v>1</v>
      </c>
      <c r="K11" s="2169"/>
      <c r="L11" s="2170"/>
      <c r="M11" s="2170"/>
      <c r="N11" s="2170"/>
      <c r="O11" s="2170"/>
      <c r="P11" s="2170"/>
      <c r="Q11" s="2170"/>
      <c r="R11" s="2170"/>
      <c r="S11" s="2170"/>
    </row>
    <row r="12" spans="1:19" s="118" customFormat="1" ht="25.5" customHeight="1" thickBot="1">
      <c r="A12" s="966" t="s">
        <v>218</v>
      </c>
      <c r="B12" s="1334">
        <f>'2.l.sz. melléklet'!B148</f>
        <v>16129</v>
      </c>
      <c r="C12" s="1334">
        <f>'2.l.sz. melléklet'!C148</f>
        <v>9158</v>
      </c>
      <c r="D12" s="1334">
        <f>'2.l.sz. melléklet'!D148</f>
        <v>16708</v>
      </c>
      <c r="E12" s="968">
        <f>D12/C12</f>
        <v>1.8244158113125137</v>
      </c>
      <c r="F12" s="755">
        <f>SUM(F7:F11)</f>
        <v>21992</v>
      </c>
      <c r="G12" s="634">
        <f>SUM(G7:G11)</f>
        <v>29022</v>
      </c>
      <c r="H12" s="969">
        <f>SUM(H7:H11)</f>
        <v>29021</v>
      </c>
      <c r="I12" s="968">
        <f>H12/G12</f>
        <v>0.9999655433808835</v>
      </c>
      <c r="K12" s="2169"/>
      <c r="L12" s="378"/>
      <c r="M12" s="378"/>
      <c r="N12" s="378"/>
      <c r="O12" s="378"/>
      <c r="P12" s="378"/>
      <c r="Q12" s="378"/>
      <c r="R12" s="378"/>
      <c r="S12" s="378"/>
    </row>
    <row r="13" spans="1:19" ht="5.25" customHeight="1" thickBot="1">
      <c r="A13" s="970"/>
      <c r="B13" s="967"/>
      <c r="C13" s="971"/>
      <c r="D13" s="967"/>
      <c r="E13" s="972"/>
      <c r="F13" s="973"/>
      <c r="G13" s="971"/>
      <c r="H13" s="921"/>
      <c r="I13" s="972"/>
      <c r="K13" s="379"/>
      <c r="L13" s="330"/>
      <c r="M13" s="330"/>
      <c r="N13" s="330"/>
      <c r="O13" s="330"/>
      <c r="P13" s="330"/>
      <c r="Q13" s="14"/>
      <c r="R13" s="14"/>
      <c r="S13" s="14"/>
    </row>
    <row r="14" spans="1:19" ht="16.5" customHeight="1">
      <c r="A14" s="974" t="s">
        <v>1092</v>
      </c>
      <c r="B14" s="951">
        <f>'2.l.sz. melléklet'!B150</f>
        <v>4500</v>
      </c>
      <c r="C14" s="951">
        <f>'2.l.sz. melléklet'!C150</f>
        <v>5776</v>
      </c>
      <c r="D14" s="951">
        <f>'2.l.sz. melléklet'!D150</f>
        <v>5776</v>
      </c>
      <c r="E14" s="954">
        <f>D14/C14</f>
        <v>1</v>
      </c>
      <c r="F14" s="976">
        <v>320763</v>
      </c>
      <c r="G14" s="975">
        <f>'2.f-h.sz. melléklet'!C68+'2.f-h.sz. melléklet'!C67</f>
        <v>323577</v>
      </c>
      <c r="H14" s="975">
        <f>'2.f-h.sz. melléklet'!D68+'2.f-h.sz. melléklet'!D67</f>
        <v>323577</v>
      </c>
      <c r="I14" s="954">
        <f>H14/G14</f>
        <v>1</v>
      </c>
      <c r="K14" s="380"/>
      <c r="L14" s="330"/>
      <c r="M14" s="374"/>
      <c r="N14" s="374"/>
      <c r="O14" s="374"/>
      <c r="P14" s="374"/>
      <c r="Q14" s="14"/>
      <c r="R14" s="14"/>
      <c r="S14" s="14"/>
    </row>
    <row r="15" spans="1:19" ht="15" customHeight="1">
      <c r="A15" s="956" t="s">
        <v>1094</v>
      </c>
      <c r="B15" s="951">
        <f>'2.l.sz. melléklet'!B151</f>
        <v>0</v>
      </c>
      <c r="C15" s="951">
        <f>'2.l.sz. melléklet'!C151</f>
        <v>0</v>
      </c>
      <c r="D15" s="951">
        <f>'2.l.sz. melléklet'!D151</f>
        <v>0</v>
      </c>
      <c r="E15" s="954">
        <v>0</v>
      </c>
      <c r="F15" s="977">
        <v>302675</v>
      </c>
      <c r="G15" s="978">
        <f>'2.f-h.sz. melléklet'!C67</f>
        <v>305104</v>
      </c>
      <c r="H15" s="978">
        <f>'2.f-h.sz. melléklet'!D67</f>
        <v>305104</v>
      </c>
      <c r="I15" s="954">
        <f>H15/G15</f>
        <v>1</v>
      </c>
      <c r="K15" s="342"/>
      <c r="L15" s="330"/>
      <c r="M15" s="329"/>
      <c r="N15" s="329"/>
      <c r="O15" s="329"/>
      <c r="P15" s="329"/>
      <c r="Q15" s="14"/>
      <c r="R15" s="14"/>
      <c r="S15" s="14"/>
    </row>
    <row r="16" spans="1:19" ht="12.75" customHeight="1">
      <c r="A16" s="956" t="s">
        <v>1095</v>
      </c>
      <c r="B16" s="951">
        <f>'2.l.sz. melléklet'!B152</f>
        <v>0</v>
      </c>
      <c r="C16" s="951">
        <f>'2.l.sz. melléklet'!C152</f>
        <v>0</v>
      </c>
      <c r="D16" s="951">
        <f>'2.l.sz. melléklet'!D152</f>
        <v>0</v>
      </c>
      <c r="E16" s="954">
        <v>0</v>
      </c>
      <c r="F16" s="977">
        <v>0</v>
      </c>
      <c r="G16" s="978"/>
      <c r="H16" s="979"/>
      <c r="I16" s="954">
        <v>0</v>
      </c>
      <c r="K16" s="381"/>
      <c r="L16" s="330"/>
      <c r="M16" s="329"/>
      <c r="N16" s="329"/>
      <c r="O16" s="329"/>
      <c r="P16" s="329"/>
      <c r="Q16" s="14"/>
      <c r="R16" s="14"/>
      <c r="S16" s="14"/>
    </row>
    <row r="17" spans="1:19" ht="15.75" customHeight="1">
      <c r="A17" s="956" t="s">
        <v>1094</v>
      </c>
      <c r="B17" s="951">
        <f>'2.l.sz. melléklet'!B153</f>
        <v>0</v>
      </c>
      <c r="C17" s="951">
        <f>'2.l.sz. melléklet'!C153</f>
        <v>0</v>
      </c>
      <c r="D17" s="951">
        <f>'2.l.sz. melléklet'!D153</f>
        <v>0</v>
      </c>
      <c r="E17" s="981">
        <v>0</v>
      </c>
      <c r="F17" s="977">
        <v>0</v>
      </c>
      <c r="G17" s="978"/>
      <c r="H17" s="979"/>
      <c r="I17" s="981">
        <v>0</v>
      </c>
      <c r="K17" s="342"/>
      <c r="L17" s="330"/>
      <c r="M17" s="329"/>
      <c r="N17" s="329"/>
      <c r="O17" s="329"/>
      <c r="P17" s="329"/>
      <c r="Q17" s="14"/>
      <c r="R17" s="14"/>
      <c r="S17" s="14"/>
    </row>
    <row r="18" spans="1:19" ht="15.75" customHeight="1" thickBot="1">
      <c r="A18" s="982" t="s">
        <v>798</v>
      </c>
      <c r="B18" s="960"/>
      <c r="C18" s="960">
        <f>'2.l.sz. melléklet'!C154</f>
        <v>13397</v>
      </c>
      <c r="D18" s="960">
        <f>'2.l.sz. melléklet'!D154</f>
        <v>13397</v>
      </c>
      <c r="E18" s="981">
        <f>D18/C18</f>
        <v>1</v>
      </c>
      <c r="F18" s="983">
        <v>0</v>
      </c>
      <c r="G18" s="984">
        <v>2015</v>
      </c>
      <c r="H18" s="985">
        <v>2015</v>
      </c>
      <c r="I18" s="981">
        <f>H18/G18</f>
        <v>1</v>
      </c>
      <c r="K18" s="342"/>
      <c r="L18" s="330"/>
      <c r="M18" s="329"/>
      <c r="N18" s="329"/>
      <c r="O18" s="329"/>
      <c r="P18" s="329"/>
      <c r="Q18" s="14"/>
      <c r="R18" s="14"/>
      <c r="S18" s="14"/>
    </row>
    <row r="19" spans="1:19" s="118" customFormat="1" ht="18" customHeight="1" thickBot="1">
      <c r="A19" s="966" t="s">
        <v>797</v>
      </c>
      <c r="B19" s="796">
        <f>B14+B16+B18</f>
        <v>4500</v>
      </c>
      <c r="C19" s="796">
        <f>C14+C16+C18</f>
        <v>19173</v>
      </c>
      <c r="D19" s="796">
        <f>D14+D16+D18</f>
        <v>19173</v>
      </c>
      <c r="E19" s="968">
        <f>D19/C19</f>
        <v>1</v>
      </c>
      <c r="F19" s="755">
        <f>F14+F16+F18</f>
        <v>320763</v>
      </c>
      <c r="G19" s="634">
        <f>G14+G16+G18</f>
        <v>325592</v>
      </c>
      <c r="H19" s="634">
        <f>H14+H16+H18</f>
        <v>325592</v>
      </c>
      <c r="I19" s="968">
        <f>H19/G19</f>
        <v>1</v>
      </c>
      <c r="K19" s="382"/>
      <c r="L19" s="331"/>
      <c r="M19" s="375"/>
      <c r="N19" s="375"/>
      <c r="O19" s="375"/>
      <c r="P19" s="375"/>
      <c r="Q19" s="318"/>
      <c r="R19" s="318"/>
      <c r="S19" s="318"/>
    </row>
    <row r="20" spans="1:19" ht="6" customHeight="1" thickBot="1">
      <c r="A20" s="986"/>
      <c r="B20" s="967"/>
      <c r="C20" s="796"/>
      <c r="D20" s="967"/>
      <c r="E20" s="972"/>
      <c r="F20" s="973"/>
      <c r="G20" s="971"/>
      <c r="H20" s="987"/>
      <c r="I20" s="972"/>
      <c r="K20" s="383"/>
      <c r="L20" s="330"/>
      <c r="M20" s="374"/>
      <c r="N20" s="374"/>
      <c r="O20" s="374"/>
      <c r="P20" s="374"/>
      <c r="Q20" s="14"/>
      <c r="R20" s="14"/>
      <c r="S20" s="14"/>
    </row>
    <row r="21" spans="1:19" ht="22.5" customHeight="1">
      <c r="A21" s="988" t="s">
        <v>1455</v>
      </c>
      <c r="B21" s="951">
        <f>'2.l.sz. melléklet'!B157</f>
        <v>0</v>
      </c>
      <c r="C21" s="951">
        <f>'2.l.sz. melléklet'!C157</f>
        <v>0</v>
      </c>
      <c r="D21" s="951">
        <f>'2.l.sz. melléklet'!D157</f>
        <v>0</v>
      </c>
      <c r="E21" s="954">
        <v>0</v>
      </c>
      <c r="F21" s="754">
        <v>0</v>
      </c>
      <c r="G21" s="989">
        <f>'2.i-j.sz. mell.'!C13</f>
        <v>260</v>
      </c>
      <c r="H21" s="989">
        <f>'2.i-j.sz. mell.'!D13</f>
        <v>260</v>
      </c>
      <c r="I21" s="1584">
        <f>H21/G21</f>
        <v>1</v>
      </c>
      <c r="K21" s="381"/>
      <c r="L21" s="330"/>
      <c r="M21" s="376"/>
      <c r="N21" s="376"/>
      <c r="O21" s="376"/>
      <c r="P21" s="376"/>
      <c r="Q21" s="14"/>
      <c r="R21" s="14"/>
      <c r="S21" s="14"/>
    </row>
    <row r="22" spans="1:19" ht="24" customHeight="1" thickBot="1">
      <c r="A22" s="956" t="s">
        <v>231</v>
      </c>
      <c r="B22" s="951">
        <f>'2.l.sz. melléklet'!B158</f>
        <v>0</v>
      </c>
      <c r="C22" s="951">
        <f>'2.l.sz. melléklet'!C158</f>
        <v>0</v>
      </c>
      <c r="D22" s="951">
        <f>'2.l.sz. melléklet'!D158</f>
        <v>0</v>
      </c>
      <c r="E22" s="963">
        <v>0</v>
      </c>
      <c r="F22" s="964">
        <f>'2.i-j.sz. mell.'!B66</f>
        <v>375</v>
      </c>
      <c r="G22" s="964">
        <f>'2.i-j.sz. mell.'!C66</f>
        <v>1149</v>
      </c>
      <c r="H22" s="964">
        <f>'2.i-j.sz. mell.'!D66</f>
        <v>1153</v>
      </c>
      <c r="I22" s="963">
        <f>H22/G22</f>
        <v>1.0034812880765884</v>
      </c>
      <c r="K22" s="342"/>
      <c r="L22" s="330"/>
      <c r="M22" s="377"/>
      <c r="N22" s="377"/>
      <c r="O22" s="377"/>
      <c r="P22" s="377"/>
      <c r="Q22" s="14"/>
      <c r="R22" s="14"/>
      <c r="S22" s="14"/>
    </row>
    <row r="23" spans="1:19" ht="23.25" customHeight="1" thickBot="1">
      <c r="A23" s="966" t="s">
        <v>1456</v>
      </c>
      <c r="B23" s="796">
        <f>'2.l.sz. melléklet'!F159</f>
        <v>0</v>
      </c>
      <c r="C23" s="796">
        <f>'2.l.sz. melléklet'!G159</f>
        <v>0</v>
      </c>
      <c r="D23" s="796">
        <f>'2.l.sz. melléklet'!H159</f>
        <v>0</v>
      </c>
      <c r="E23" s="968">
        <v>0</v>
      </c>
      <c r="F23" s="755">
        <f>SUM(F21:F22)</f>
        <v>375</v>
      </c>
      <c r="G23" s="634">
        <f>SUM(G21:G22)</f>
        <v>1409</v>
      </c>
      <c r="H23" s="990">
        <f>SUM(H21:H22)</f>
        <v>1413</v>
      </c>
      <c r="I23" s="968">
        <f>H23/G23</f>
        <v>1.0028388928317955</v>
      </c>
      <c r="K23" s="342"/>
      <c r="L23" s="330"/>
      <c r="M23" s="377"/>
      <c r="N23" s="377"/>
      <c r="O23" s="377"/>
      <c r="P23" s="377"/>
      <c r="Q23" s="14"/>
      <c r="R23" s="14"/>
      <c r="S23" s="14"/>
    </row>
    <row r="24" spans="1:19" ht="7.5" customHeight="1" thickBot="1">
      <c r="A24" s="986"/>
      <c r="B24" s="967"/>
      <c r="C24" s="796"/>
      <c r="D24" s="967"/>
      <c r="E24" s="972"/>
      <c r="F24" s="991"/>
      <c r="G24" s="992"/>
      <c r="H24" s="987"/>
      <c r="I24" s="972"/>
      <c r="K24" s="342"/>
      <c r="L24" s="330"/>
      <c r="M24" s="377"/>
      <c r="N24" s="377"/>
      <c r="O24" s="377"/>
      <c r="P24" s="377"/>
      <c r="Q24" s="14"/>
      <c r="R24" s="14"/>
      <c r="S24" s="14"/>
    </row>
    <row r="25" spans="1:19" ht="12.75" customHeight="1">
      <c r="A25" s="988" t="s">
        <v>1096</v>
      </c>
      <c r="B25" s="951">
        <f>'2.l.sz. melléklet'!B161</f>
        <v>0</v>
      </c>
      <c r="C25" s="951">
        <f>'2.l.sz. melléklet'!C161</f>
        <v>0</v>
      </c>
      <c r="D25" s="955">
        <f>'2.l.sz. melléklet'!D161</f>
        <v>0</v>
      </c>
      <c r="E25" s="954">
        <v>0</v>
      </c>
      <c r="F25" s="754">
        <v>0</v>
      </c>
      <c r="G25" s="989">
        <v>0</v>
      </c>
      <c r="H25" s="899"/>
      <c r="I25" s="954">
        <v>0</v>
      </c>
      <c r="K25" s="382"/>
      <c r="L25" s="331"/>
      <c r="M25" s="375"/>
      <c r="N25" s="375"/>
      <c r="O25" s="375"/>
      <c r="P25" s="375"/>
      <c r="Q25" s="318"/>
      <c r="R25" s="318"/>
      <c r="S25" s="318"/>
    </row>
    <row r="26" spans="1:19" ht="11.25" customHeight="1">
      <c r="A26" s="988" t="s">
        <v>1032</v>
      </c>
      <c r="B26" s="1586"/>
      <c r="C26" s="1586"/>
      <c r="D26" s="1587"/>
      <c r="E26" s="981"/>
      <c r="F26" s="753"/>
      <c r="G26" s="957"/>
      <c r="H26" s="900"/>
      <c r="I26" s="981"/>
      <c r="K26" s="382"/>
      <c r="L26" s="331"/>
      <c r="M26" s="375"/>
      <c r="N26" s="375"/>
      <c r="O26" s="375"/>
      <c r="P26" s="375"/>
      <c r="Q26" s="318"/>
      <c r="R26" s="318"/>
      <c r="S26" s="318"/>
    </row>
    <row r="27" spans="1:19" ht="14.25" customHeight="1" thickBot="1">
      <c r="A27" s="956" t="s">
        <v>1031</v>
      </c>
      <c r="B27" s="951">
        <f>'2.l.sz. melléklet'!B163</f>
        <v>0</v>
      </c>
      <c r="C27" s="951">
        <f>'2.l.sz. melléklet'!C163</f>
        <v>0</v>
      </c>
      <c r="D27" s="1445">
        <f>'2.l.sz. melléklet'!H163</f>
        <v>0</v>
      </c>
      <c r="E27" s="963">
        <v>0</v>
      </c>
      <c r="F27" s="1056">
        <v>0</v>
      </c>
      <c r="G27" s="1021">
        <v>0</v>
      </c>
      <c r="H27" s="1003"/>
      <c r="I27" s="963">
        <v>0</v>
      </c>
      <c r="K27" s="383"/>
      <c r="L27" s="330"/>
      <c r="M27" s="374"/>
      <c r="N27" s="374"/>
      <c r="O27" s="374"/>
      <c r="P27" s="374"/>
      <c r="Q27" s="14"/>
      <c r="R27" s="14"/>
      <c r="S27" s="14"/>
    </row>
    <row r="28" spans="1:19" s="118" customFormat="1" ht="36" customHeight="1" thickBot="1">
      <c r="A28" s="966" t="s">
        <v>220</v>
      </c>
      <c r="B28" s="796">
        <f>'2.l.sz. melléklet'!F164</f>
        <v>0</v>
      </c>
      <c r="C28" s="796">
        <f>'2.l.sz. melléklet'!G164</f>
        <v>0</v>
      </c>
      <c r="D28" s="994">
        <f>'2.l.sz. melléklet'!H164</f>
        <v>0</v>
      </c>
      <c r="E28" s="968">
        <v>0</v>
      </c>
      <c r="F28" s="755">
        <f>SUM(F25:F27)</f>
        <v>0</v>
      </c>
      <c r="G28" s="634">
        <f>SUM(G25:G27)</f>
        <v>0</v>
      </c>
      <c r="H28" s="990">
        <f>SUM(H25:H27)</f>
        <v>0</v>
      </c>
      <c r="I28" s="968">
        <v>0</v>
      </c>
      <c r="K28" s="342"/>
      <c r="L28" s="330"/>
      <c r="M28" s="374"/>
      <c r="N28" s="374"/>
      <c r="O28" s="374"/>
      <c r="P28" s="374"/>
      <c r="Q28" s="14"/>
      <c r="R28" s="14"/>
      <c r="S28" s="14"/>
    </row>
    <row r="29" spans="1:19" ht="6.75" customHeight="1" thickBot="1">
      <c r="A29" s="966"/>
      <c r="B29" s="967"/>
      <c r="C29" s="995"/>
      <c r="D29" s="953"/>
      <c r="E29" s="972"/>
      <c r="F29" s="755"/>
      <c r="G29" s="634"/>
      <c r="H29" s="987"/>
      <c r="I29" s="972"/>
      <c r="K29" s="342"/>
      <c r="L29" s="330"/>
      <c r="M29" s="329"/>
      <c r="N29" s="374"/>
      <c r="O29" s="329"/>
      <c r="P29" s="329"/>
      <c r="Q29" s="14"/>
      <c r="R29" s="14"/>
      <c r="S29" s="14"/>
    </row>
    <row r="30" spans="1:19" ht="21.75" customHeight="1">
      <c r="A30" s="988" t="s">
        <v>1457</v>
      </c>
      <c r="B30" s="951">
        <f>B31+B32</f>
        <v>0</v>
      </c>
      <c r="C30" s="951">
        <f>C31+C32</f>
        <v>0</v>
      </c>
      <c r="D30" s="951">
        <f>D31+D32</f>
        <v>11961</v>
      </c>
      <c r="E30" s="954">
        <v>0</v>
      </c>
      <c r="F30" s="754">
        <f>F31+F32</f>
        <v>0</v>
      </c>
      <c r="G30" s="989">
        <f>G31+G32</f>
        <v>7840</v>
      </c>
      <c r="H30" s="989">
        <f>H31+H32</f>
        <v>9855</v>
      </c>
      <c r="I30" s="954">
        <f>H30/G30</f>
        <v>1.257015306122449</v>
      </c>
      <c r="K30" s="382"/>
      <c r="L30" s="330"/>
      <c r="M30" s="375"/>
      <c r="N30" s="375"/>
      <c r="O30" s="375"/>
      <c r="P30" s="375"/>
      <c r="Q30" s="14"/>
      <c r="R30" s="14"/>
      <c r="S30" s="14"/>
    </row>
    <row r="31" spans="1:19" ht="12.75" customHeight="1">
      <c r="A31" s="956" t="s">
        <v>222</v>
      </c>
      <c r="B31" s="951">
        <f>'2.l.sz. melléklet'!B167</f>
        <v>0</v>
      </c>
      <c r="C31" s="951">
        <f>'2.l.sz. melléklet'!C167</f>
        <v>0</v>
      </c>
      <c r="D31" s="951">
        <f>'2.l.sz. melléklet'!D167</f>
        <v>11961</v>
      </c>
      <c r="E31" s="954">
        <v>0</v>
      </c>
      <c r="F31" s="753">
        <v>0</v>
      </c>
      <c r="G31" s="957">
        <v>7690</v>
      </c>
      <c r="H31" s="996">
        <v>9705</v>
      </c>
      <c r="I31" s="954">
        <f>H31/G31</f>
        <v>1.2620286085825747</v>
      </c>
      <c r="K31" s="383"/>
      <c r="L31" s="330"/>
      <c r="M31" s="373"/>
      <c r="N31" s="374"/>
      <c r="O31" s="373"/>
      <c r="P31" s="373"/>
      <c r="Q31" s="14"/>
      <c r="R31" s="14"/>
      <c r="S31" s="14"/>
    </row>
    <row r="32" spans="1:19" ht="11.25" customHeight="1" thickBot="1">
      <c r="A32" s="956" t="s">
        <v>223</v>
      </c>
      <c r="B32" s="951">
        <f>'2.l.sz. melléklet'!B168</f>
        <v>0</v>
      </c>
      <c r="C32" s="951">
        <f>'2.l.sz. melléklet'!C168</f>
        <v>0</v>
      </c>
      <c r="D32" s="951">
        <f>'2.l.sz. melléklet'!D168</f>
        <v>0</v>
      </c>
      <c r="E32" s="954">
        <v>0</v>
      </c>
      <c r="F32" s="753">
        <v>0</v>
      </c>
      <c r="G32" s="957">
        <v>150</v>
      </c>
      <c r="H32" s="900">
        <v>150</v>
      </c>
      <c r="I32" s="954">
        <f>H32/G32</f>
        <v>1</v>
      </c>
      <c r="K32" s="342"/>
      <c r="L32" s="330"/>
      <c r="M32" s="329"/>
      <c r="N32" s="329"/>
      <c r="O32" s="329"/>
      <c r="P32" s="329"/>
      <c r="Q32" s="14"/>
      <c r="R32" s="14"/>
      <c r="S32" s="14"/>
    </row>
    <row r="33" spans="1:19" ht="24" customHeight="1" thickBot="1">
      <c r="A33" s="999" t="s">
        <v>224</v>
      </c>
      <c r="B33" s="796">
        <f>'2.l.sz. melléklet'!B169</f>
        <v>0</v>
      </c>
      <c r="C33" s="796">
        <f>'2.l.sz. melléklet'!C169</f>
        <v>0</v>
      </c>
      <c r="D33" s="796">
        <f>'2.l.sz. melléklet'!D169</f>
        <v>11961</v>
      </c>
      <c r="E33" s="968">
        <v>0</v>
      </c>
      <c r="F33" s="755">
        <f>F30</f>
        <v>0</v>
      </c>
      <c r="G33" s="634">
        <f>G30</f>
        <v>7840</v>
      </c>
      <c r="H33" s="990">
        <f>H30</f>
        <v>9855</v>
      </c>
      <c r="I33" s="968">
        <f>H33/G33</f>
        <v>1.257015306122449</v>
      </c>
      <c r="K33" s="382"/>
      <c r="L33" s="331"/>
      <c r="M33" s="375"/>
      <c r="N33" s="375"/>
      <c r="O33" s="375"/>
      <c r="P33" s="375"/>
      <c r="Q33" s="318"/>
      <c r="R33" s="318"/>
      <c r="S33" s="318"/>
    </row>
    <row r="34" spans="1:19" ht="9.75" customHeight="1" thickBot="1">
      <c r="A34" s="1000"/>
      <c r="B34" s="960"/>
      <c r="C34" s="796"/>
      <c r="D34" s="962"/>
      <c r="E34" s="963"/>
      <c r="F34" s="1001"/>
      <c r="G34" s="1002"/>
      <c r="H34" s="1003"/>
      <c r="I34" s="963"/>
      <c r="K34" s="382"/>
      <c r="L34" s="330"/>
      <c r="M34" s="375"/>
      <c r="N34" s="375"/>
      <c r="O34" s="375"/>
      <c r="P34" s="375"/>
      <c r="Q34" s="14"/>
      <c r="R34" s="14"/>
      <c r="S34" s="14"/>
    </row>
    <row r="35" spans="1:19" ht="24" customHeight="1" thickBot="1">
      <c r="A35" s="966" t="s">
        <v>1465</v>
      </c>
      <c r="B35" s="796">
        <f>'2.l.sz. melléklet'!B171</f>
        <v>20629</v>
      </c>
      <c r="C35" s="796">
        <f>'2.l.sz. melléklet'!C171</f>
        <v>28331</v>
      </c>
      <c r="D35" s="796">
        <f>'2.l.sz. melléklet'!D171</f>
        <v>47842</v>
      </c>
      <c r="E35" s="968">
        <f>D35/C35</f>
        <v>1.6886802442554092</v>
      </c>
      <c r="F35" s="755">
        <f>F33+F28+F23+F19+F12</f>
        <v>343130</v>
      </c>
      <c r="G35" s="634">
        <f>G33+G28+G23+G19+G12</f>
        <v>363863</v>
      </c>
      <c r="H35" s="990">
        <f>H33+H28+H23+H19+H12</f>
        <v>365881</v>
      </c>
      <c r="I35" s="968">
        <f>H35/G35</f>
        <v>1.0055460434284331</v>
      </c>
      <c r="K35" s="342"/>
      <c r="L35" s="330"/>
      <c r="M35" s="329"/>
      <c r="N35" s="329"/>
      <c r="O35" s="329"/>
      <c r="P35" s="329"/>
      <c r="Q35" s="14"/>
      <c r="R35" s="14"/>
      <c r="S35" s="14"/>
    </row>
    <row r="36" spans="1:19" ht="7.5" customHeight="1" thickBot="1">
      <c r="A36" s="999"/>
      <c r="B36" s="960"/>
      <c r="C36" s="796"/>
      <c r="D36" s="962"/>
      <c r="E36" s="963"/>
      <c r="F36" s="1004"/>
      <c r="G36" s="1005"/>
      <c r="H36" s="1003"/>
      <c r="I36" s="963"/>
      <c r="K36" s="342"/>
      <c r="L36" s="330"/>
      <c r="M36" s="329"/>
      <c r="N36" s="329"/>
      <c r="O36" s="329"/>
      <c r="P36" s="329"/>
      <c r="Q36" s="14"/>
      <c r="R36" s="14"/>
      <c r="S36" s="14"/>
    </row>
    <row r="37" spans="1:19" ht="18.75" customHeight="1" thickBot="1">
      <c r="A37" s="1006" t="s">
        <v>1297</v>
      </c>
      <c r="B37" s="796">
        <f>'2.l.sz. melléklet'!F173</f>
        <v>0</v>
      </c>
      <c r="C37" s="796">
        <f>'2.l.sz. melléklet'!G173</f>
        <v>0</v>
      </c>
      <c r="D37" s="796">
        <f>'2.l.sz. melléklet'!H173</f>
        <v>0</v>
      </c>
      <c r="E37" s="968">
        <v>0</v>
      </c>
      <c r="F37" s="758">
        <f>F38+F39</f>
        <v>0</v>
      </c>
      <c r="G37" s="796">
        <f>G38+G39</f>
        <v>0</v>
      </c>
      <c r="H37" s="1007">
        <f>H38+H39</f>
        <v>0</v>
      </c>
      <c r="I37" s="968">
        <v>0</v>
      </c>
      <c r="K37" s="342"/>
      <c r="L37" s="330"/>
      <c r="M37" s="329"/>
      <c r="N37" s="329"/>
      <c r="O37" s="329"/>
      <c r="P37" s="329"/>
      <c r="Q37" s="14"/>
      <c r="R37" s="14"/>
      <c r="S37" s="14"/>
    </row>
    <row r="38" spans="1:19" ht="15.75" customHeight="1">
      <c r="A38" s="1008" t="s">
        <v>1097</v>
      </c>
      <c r="B38" s="951">
        <f>'2.l.sz. melléklet'!F174</f>
        <v>0</v>
      </c>
      <c r="C38" s="993">
        <f>'2.l.sz. melléklet'!G174</f>
        <v>0</v>
      </c>
      <c r="D38" s="953">
        <f>'2.l.sz. melléklet'!H174</f>
        <v>0</v>
      </c>
      <c r="E38" s="954">
        <v>0</v>
      </c>
      <c r="F38" s="754">
        <v>0</v>
      </c>
      <c r="G38" s="989"/>
      <c r="H38" s="899"/>
      <c r="I38" s="954">
        <v>0</v>
      </c>
      <c r="K38" s="342"/>
      <c r="L38" s="330"/>
      <c r="M38" s="329"/>
      <c r="N38" s="329"/>
      <c r="O38" s="329"/>
      <c r="P38" s="329"/>
      <c r="Q38" s="14"/>
      <c r="R38" s="14"/>
      <c r="S38" s="14"/>
    </row>
    <row r="39" spans="1:19" ht="17.25" customHeight="1">
      <c r="A39" s="956" t="s">
        <v>1098</v>
      </c>
      <c r="B39" s="951">
        <f>'2.l.sz. melléklet'!F175</f>
        <v>0</v>
      </c>
      <c r="C39" s="997">
        <f>'2.l.sz. melléklet'!G175</f>
        <v>0</v>
      </c>
      <c r="D39" s="953">
        <f>'2.l.sz. melléklet'!H175</f>
        <v>0</v>
      </c>
      <c r="E39" s="954">
        <v>0</v>
      </c>
      <c r="F39" s="753">
        <v>0</v>
      </c>
      <c r="G39" s="957"/>
      <c r="H39" s="900"/>
      <c r="I39" s="954">
        <v>0</v>
      </c>
      <c r="K39" s="382"/>
      <c r="L39" s="372"/>
      <c r="M39" s="375"/>
      <c r="N39" s="375"/>
      <c r="O39" s="375"/>
      <c r="P39" s="375"/>
      <c r="Q39" s="14"/>
      <c r="R39" s="14"/>
      <c r="S39" s="14"/>
    </row>
    <row r="40" spans="1:19" ht="11.25" customHeight="1" thickBot="1">
      <c r="A40" s="1000"/>
      <c r="B40" s="960"/>
      <c r="C40" s="995">
        <f>'2.l.sz. melléklet'!G176</f>
        <v>0</v>
      </c>
      <c r="D40" s="962">
        <f>'2.l.sz. melléklet'!H176</f>
        <v>0</v>
      </c>
      <c r="E40" s="963"/>
      <c r="F40" s="1009"/>
      <c r="G40" s="1010"/>
      <c r="H40" s="901"/>
      <c r="I40" s="963"/>
      <c r="K40" s="383"/>
      <c r="L40" s="330"/>
      <c r="M40" s="373"/>
      <c r="N40" s="373"/>
      <c r="O40" s="373"/>
      <c r="P40" s="373"/>
      <c r="Q40" s="14"/>
      <c r="R40" s="14"/>
      <c r="S40" s="14"/>
    </row>
    <row r="41" spans="1:19" s="118" customFormat="1" ht="17.25" customHeight="1" thickBot="1">
      <c r="A41" s="966" t="s">
        <v>1466</v>
      </c>
      <c r="B41" s="796">
        <f>'2.l.sz. melléklet'!B177</f>
        <v>1010597</v>
      </c>
      <c r="C41" s="796">
        <f>'2.l.sz. melléklet'!C177</f>
        <v>531768</v>
      </c>
      <c r="D41" s="796">
        <f>'2.l.sz. melléklet'!D177</f>
        <v>531768</v>
      </c>
      <c r="E41" s="968">
        <f>D41/C41</f>
        <v>1</v>
      </c>
      <c r="F41" s="755">
        <v>5690</v>
      </c>
      <c r="G41" s="634">
        <v>9474</v>
      </c>
      <c r="H41" s="1011">
        <v>3690</v>
      </c>
      <c r="I41" s="968">
        <f>H41/G41</f>
        <v>0.38948701709943</v>
      </c>
      <c r="K41" s="382"/>
      <c r="L41" s="372"/>
      <c r="M41" s="375"/>
      <c r="N41" s="375"/>
      <c r="O41" s="375"/>
      <c r="P41" s="375"/>
      <c r="Q41" s="14"/>
      <c r="R41" s="14"/>
      <c r="S41" s="14"/>
    </row>
    <row r="42" spans="1:19" ht="9.75" customHeight="1" thickBot="1">
      <c r="A42" s="1000"/>
      <c r="B42" s="960"/>
      <c r="C42" s="796"/>
      <c r="D42" s="962"/>
      <c r="E42" s="963"/>
      <c r="F42" s="1001"/>
      <c r="G42" s="1002"/>
      <c r="H42" s="1003"/>
      <c r="I42" s="963"/>
      <c r="K42" s="382"/>
      <c r="L42" s="330"/>
      <c r="M42" s="375"/>
      <c r="N42" s="375"/>
      <c r="O42" s="375"/>
      <c r="P42" s="375"/>
      <c r="Q42" s="14"/>
      <c r="R42" s="14"/>
      <c r="S42" s="14"/>
    </row>
    <row r="43" spans="1:19" ht="25.5" customHeight="1" thickBot="1">
      <c r="A43" s="966" t="s">
        <v>1467</v>
      </c>
      <c r="B43" s="796">
        <f>'2.l.sz. melléklet'!B179</f>
        <v>1031226</v>
      </c>
      <c r="C43" s="796">
        <f>'2.l.sz. melléklet'!C179</f>
        <v>560099</v>
      </c>
      <c r="D43" s="796">
        <f>'2.l.sz. melléklet'!D179</f>
        <v>579610</v>
      </c>
      <c r="E43" s="968">
        <f>D43/C43</f>
        <v>1.0348349131135746</v>
      </c>
      <c r="F43" s="755">
        <f>F41+F37+F35</f>
        <v>348820</v>
      </c>
      <c r="G43" s="634">
        <f>G41+G37+G35</f>
        <v>373337</v>
      </c>
      <c r="H43" s="990">
        <f>H41+H37+H35</f>
        <v>369571</v>
      </c>
      <c r="I43" s="968">
        <f>H43/G43</f>
        <v>0.9899125990726877</v>
      </c>
      <c r="K43" s="341"/>
      <c r="L43" s="372"/>
      <c r="M43" s="372"/>
      <c r="N43" s="372"/>
      <c r="O43" s="372"/>
      <c r="P43" s="372"/>
      <c r="Q43" s="14"/>
      <c r="R43" s="14"/>
      <c r="S43" s="14"/>
    </row>
    <row r="44" spans="1:19" ht="14.25" customHeight="1">
      <c r="A44" s="1012"/>
      <c r="B44" s="1013"/>
      <c r="C44" s="1013"/>
      <c r="D44" s="1013"/>
      <c r="E44" s="1083"/>
      <c r="F44" s="1014"/>
      <c r="G44" s="1014"/>
      <c r="H44" s="1535"/>
      <c r="I44" s="1083"/>
      <c r="K44" s="341"/>
      <c r="L44" s="372"/>
      <c r="M44" s="372"/>
      <c r="N44" s="372"/>
      <c r="O44" s="372"/>
      <c r="P44" s="372"/>
      <c r="Q44" s="14"/>
      <c r="R44" s="14"/>
      <c r="S44" s="14"/>
    </row>
    <row r="45" spans="1:19" ht="14.25" customHeight="1">
      <c r="A45" s="1012"/>
      <c r="B45" s="1013"/>
      <c r="C45" s="1014"/>
      <c r="D45" s="1014">
        <v>2</v>
      </c>
      <c r="E45" s="1014"/>
      <c r="F45" s="1014"/>
      <c r="G45" s="705"/>
      <c r="H45" s="705"/>
      <c r="I45" s="705"/>
      <c r="K45" s="341"/>
      <c r="L45" s="372"/>
      <c r="M45" s="372"/>
      <c r="N45" s="372"/>
      <c r="O45" s="372"/>
      <c r="P45" s="372"/>
      <c r="Q45" s="14"/>
      <c r="R45" s="14"/>
      <c r="S45" s="14"/>
    </row>
    <row r="46" spans="1:19" ht="12.75">
      <c r="A46" s="190"/>
      <c r="B46" s="190"/>
      <c r="C46" s="190"/>
      <c r="D46" s="933"/>
      <c r="E46" s="933"/>
      <c r="F46" s="190"/>
      <c r="G46" s="2154" t="s">
        <v>1452</v>
      </c>
      <c r="H46" s="2154"/>
      <c r="I46" s="190"/>
      <c r="K46" s="342"/>
      <c r="L46" s="330"/>
      <c r="M46" s="329"/>
      <c r="N46" s="329"/>
      <c r="O46" s="329"/>
      <c r="P46" s="329"/>
      <c r="Q46" s="14"/>
      <c r="R46" s="14"/>
      <c r="S46" s="14"/>
    </row>
    <row r="47" spans="1:19" ht="15.75">
      <c r="A47" s="2059" t="s">
        <v>1479</v>
      </c>
      <c r="B47" s="2059"/>
      <c r="C47" s="2059"/>
      <c r="D47" s="2059"/>
      <c r="E47" s="2059"/>
      <c r="F47" s="2059"/>
      <c r="G47" s="2059"/>
      <c r="H47" s="2059"/>
      <c r="I47" s="2070"/>
      <c r="K47" s="342"/>
      <c r="L47" s="330"/>
      <c r="M47" s="329"/>
      <c r="N47" s="329"/>
      <c r="O47" s="329"/>
      <c r="P47" s="329"/>
      <c r="Q47" s="14"/>
      <c r="R47" s="14"/>
      <c r="S47" s="14"/>
    </row>
    <row r="48" spans="1:19" ht="15.75">
      <c r="A48" s="2059" t="s">
        <v>1453</v>
      </c>
      <c r="B48" s="2059"/>
      <c r="C48" s="2059"/>
      <c r="D48" s="2059"/>
      <c r="E48" s="2059"/>
      <c r="F48" s="2059"/>
      <c r="G48" s="2059"/>
      <c r="H48" s="2059"/>
      <c r="I48" s="2070"/>
      <c r="K48" s="342"/>
      <c r="L48" s="330"/>
      <c r="M48" s="329"/>
      <c r="N48" s="329"/>
      <c r="O48" s="329"/>
      <c r="P48" s="329"/>
      <c r="Q48" s="14"/>
      <c r="R48" s="14"/>
      <c r="S48" s="14"/>
    </row>
    <row r="49" spans="1:19" ht="13.5" thickBot="1">
      <c r="A49" s="190"/>
      <c r="B49" s="190"/>
      <c r="C49" s="190"/>
      <c r="D49" s="933"/>
      <c r="E49" s="190"/>
      <c r="F49" s="190"/>
      <c r="G49" s="190"/>
      <c r="H49" s="933" t="s">
        <v>1208</v>
      </c>
      <c r="I49" s="190"/>
      <c r="K49" s="342"/>
      <c r="L49" s="330"/>
      <c r="M49" s="329"/>
      <c r="N49" s="329"/>
      <c r="O49" s="329"/>
      <c r="P49" s="329"/>
      <c r="Q49" s="14"/>
      <c r="R49" s="14"/>
      <c r="S49" s="14"/>
    </row>
    <row r="50" spans="1:19" ht="13.5" thickBot="1">
      <c r="A50" s="2155" t="s">
        <v>1431</v>
      </c>
      <c r="B50" s="2156" t="s">
        <v>1255</v>
      </c>
      <c r="C50" s="2163"/>
      <c r="D50" s="2163"/>
      <c r="E50" s="2164"/>
      <c r="F50" s="2156" t="s">
        <v>1093</v>
      </c>
      <c r="G50" s="2163"/>
      <c r="H50" s="2163"/>
      <c r="I50" s="2164"/>
      <c r="K50" s="342"/>
      <c r="L50" s="330"/>
      <c r="M50" s="329"/>
      <c r="N50" s="329"/>
      <c r="O50" s="329"/>
      <c r="P50" s="329"/>
      <c r="Q50" s="14"/>
      <c r="R50" s="14"/>
      <c r="S50" s="14"/>
    </row>
    <row r="51" spans="1:19" ht="21.75" thickBot="1">
      <c r="A51" s="2162"/>
      <c r="B51" s="948" t="s">
        <v>1107</v>
      </c>
      <c r="C51" s="949" t="s">
        <v>1108</v>
      </c>
      <c r="D51" s="948" t="s">
        <v>1113</v>
      </c>
      <c r="E51" s="1015" t="s">
        <v>1091</v>
      </c>
      <c r="F51" s="1016" t="s">
        <v>1107</v>
      </c>
      <c r="G51" s="1017" t="s">
        <v>1108</v>
      </c>
      <c r="H51" s="1017" t="s">
        <v>1113</v>
      </c>
      <c r="I51" s="1018" t="s">
        <v>1091</v>
      </c>
      <c r="K51" s="342"/>
      <c r="L51" s="330"/>
      <c r="M51" s="329"/>
      <c r="N51" s="329"/>
      <c r="O51" s="329"/>
      <c r="P51" s="329"/>
      <c r="Q51" s="14"/>
      <c r="R51" s="14"/>
      <c r="S51" s="14"/>
    </row>
    <row r="52" spans="1:19" ht="22.5">
      <c r="A52" s="950" t="s">
        <v>1468</v>
      </c>
      <c r="B52" s="961">
        <v>0</v>
      </c>
      <c r="C52" s="961">
        <v>0</v>
      </c>
      <c r="D52" s="952">
        <v>0</v>
      </c>
      <c r="E52" s="954">
        <v>0</v>
      </c>
      <c r="F52" s="1019">
        <v>0</v>
      </c>
      <c r="G52" s="1019">
        <v>0</v>
      </c>
      <c r="H52" s="724">
        <v>0</v>
      </c>
      <c r="I52" s="954">
        <v>0</v>
      </c>
      <c r="K52" s="342"/>
      <c r="L52" s="330"/>
      <c r="M52" s="329"/>
      <c r="N52" s="329"/>
      <c r="O52" s="329"/>
      <c r="P52" s="329"/>
      <c r="Q52" s="14"/>
      <c r="R52" s="14"/>
      <c r="S52" s="14"/>
    </row>
    <row r="53" spans="1:19" ht="12.75">
      <c r="A53" s="956" t="s">
        <v>1319</v>
      </c>
      <c r="B53" s="957">
        <v>7000</v>
      </c>
      <c r="C53" s="957">
        <f>350+19910</f>
        <v>20260</v>
      </c>
      <c r="D53" s="957">
        <v>1391</v>
      </c>
      <c r="E53" s="954">
        <f>D53/C53</f>
        <v>0.06865745310957552</v>
      </c>
      <c r="F53" s="1020">
        <v>22155</v>
      </c>
      <c r="G53" s="1020">
        <f>6484+27594</f>
        <v>34078</v>
      </c>
      <c r="H53" s="695">
        <v>12071</v>
      </c>
      <c r="I53" s="954">
        <f>H53/G53</f>
        <v>0.35421679676037326</v>
      </c>
      <c r="K53" s="342"/>
      <c r="L53" s="330"/>
      <c r="M53" s="329"/>
      <c r="N53" s="329"/>
      <c r="O53" s="329"/>
      <c r="P53" s="329"/>
      <c r="Q53" s="14"/>
      <c r="R53" s="14"/>
      <c r="S53" s="14"/>
    </row>
    <row r="54" spans="1:19" ht="22.5">
      <c r="A54" s="956" t="s">
        <v>1469</v>
      </c>
      <c r="B54" s="957">
        <v>0</v>
      </c>
      <c r="C54" s="957">
        <v>0</v>
      </c>
      <c r="D54" s="957"/>
      <c r="E54" s="954">
        <v>0</v>
      </c>
      <c r="F54" s="1020">
        <v>3000</v>
      </c>
      <c r="G54" s="1020">
        <v>1539</v>
      </c>
      <c r="H54" s="695">
        <v>1539</v>
      </c>
      <c r="I54" s="954">
        <f>H54/G54</f>
        <v>1</v>
      </c>
      <c r="K54" s="342"/>
      <c r="L54" s="330"/>
      <c r="M54" s="329"/>
      <c r="N54" s="329"/>
      <c r="O54" s="329"/>
      <c r="P54" s="329"/>
      <c r="Q54" s="14"/>
      <c r="R54" s="14"/>
      <c r="S54" s="14"/>
    </row>
    <row r="55" spans="1:19" ht="12.75">
      <c r="A55" s="958" t="s">
        <v>1321</v>
      </c>
      <c r="B55" s="1021">
        <v>2000</v>
      </c>
      <c r="C55" s="1021">
        <v>0</v>
      </c>
      <c r="D55" s="957">
        <v>384</v>
      </c>
      <c r="E55" s="954">
        <v>0</v>
      </c>
      <c r="F55" s="1020">
        <v>350</v>
      </c>
      <c r="G55" s="1020">
        <v>550</v>
      </c>
      <c r="H55" s="695">
        <v>550</v>
      </c>
      <c r="I55" s="954">
        <f>H55/G55</f>
        <v>1</v>
      </c>
      <c r="K55" s="342"/>
      <c r="L55" s="330"/>
      <c r="M55" s="329"/>
      <c r="N55" s="329"/>
      <c r="O55" s="329"/>
      <c r="P55" s="329"/>
      <c r="Q55" s="14"/>
      <c r="R55" s="14"/>
      <c r="S55" s="14"/>
    </row>
    <row r="56" spans="1:19" ht="23.25" thickBot="1">
      <c r="A56" s="959" t="s">
        <v>219</v>
      </c>
      <c r="B56" s="957">
        <v>0</v>
      </c>
      <c r="C56" s="957">
        <v>0</v>
      </c>
      <c r="D56" s="965">
        <v>0</v>
      </c>
      <c r="E56" s="963">
        <v>0</v>
      </c>
      <c r="F56" s="1022">
        <f>'2.a-d.sz. melléklet'!B57</f>
        <v>800</v>
      </c>
      <c r="G56" s="1022">
        <f>'2.a-d.sz. melléklet'!C57+'2.a-d.sz. melléklet'!C58</f>
        <v>1172</v>
      </c>
      <c r="H56" s="1022">
        <f>'2.a-d.sz. melléklet'!D57+'2.a-d.sz. melléklet'!D58</f>
        <v>1172</v>
      </c>
      <c r="I56" s="963">
        <f>H56/G56</f>
        <v>1</v>
      </c>
      <c r="K56" s="342"/>
      <c r="L56" s="330"/>
      <c r="M56" s="329"/>
      <c r="N56" s="329"/>
      <c r="O56" s="329"/>
      <c r="P56" s="329"/>
      <c r="Q56" s="14"/>
      <c r="R56" s="14"/>
      <c r="S56" s="14"/>
    </row>
    <row r="57" spans="1:19" ht="22.5" thickBot="1">
      <c r="A57" s="966" t="s">
        <v>218</v>
      </c>
      <c r="B57" s="634">
        <f>SUM(B52:B56)</f>
        <v>9000</v>
      </c>
      <c r="C57" s="634">
        <f>SUM(C52:C56)</f>
        <v>20260</v>
      </c>
      <c r="D57" s="634">
        <f>SUM(D52:D56)</f>
        <v>1775</v>
      </c>
      <c r="E57" s="968">
        <f>D57/C57</f>
        <v>0.08761105626850937</v>
      </c>
      <c r="F57" s="1023">
        <f>SUM(F52:F56)</f>
        <v>26305</v>
      </c>
      <c r="G57" s="1023">
        <f>SUM(G52:G56)</f>
        <v>37339</v>
      </c>
      <c r="H57" s="1023">
        <f>SUM(H52:H56)</f>
        <v>15332</v>
      </c>
      <c r="I57" s="968">
        <f>H57/G57</f>
        <v>0.4106162457484132</v>
      </c>
      <c r="K57" s="342"/>
      <c r="L57" s="330"/>
      <c r="M57" s="329"/>
      <c r="N57" s="329"/>
      <c r="O57" s="329"/>
      <c r="P57" s="329"/>
      <c r="Q57" s="14"/>
      <c r="R57" s="14"/>
      <c r="S57" s="14"/>
    </row>
    <row r="58" spans="1:19" ht="6.75" customHeight="1">
      <c r="A58" s="1024"/>
      <c r="B58" s="1025"/>
      <c r="C58" s="1025"/>
      <c r="D58" s="1025"/>
      <c r="E58" s="1026"/>
      <c r="F58" s="1025"/>
      <c r="G58" s="1025"/>
      <c r="H58" s="1027"/>
      <c r="I58" s="1026"/>
      <c r="K58" s="342"/>
      <c r="L58" s="330"/>
      <c r="M58" s="329"/>
      <c r="N58" s="329"/>
      <c r="O58" s="329"/>
      <c r="P58" s="329"/>
      <c r="Q58" s="14"/>
      <c r="R58" s="14"/>
      <c r="S58" s="14"/>
    </row>
    <row r="59" spans="1:19" ht="12.75">
      <c r="A59" s="1028" t="s">
        <v>1092</v>
      </c>
      <c r="B59" s="980">
        <v>0</v>
      </c>
      <c r="C59" s="980">
        <f>'2.f-h.sz. melléklet'!C65+'2.f-h.sz. melléklet'!C66</f>
        <v>1009</v>
      </c>
      <c r="D59" s="980">
        <f>'2.f-h.sz. melléklet'!D65+'2.f-h.sz. melléklet'!D66</f>
        <v>1009</v>
      </c>
      <c r="E59" s="981">
        <f>D59/C59</f>
        <v>1</v>
      </c>
      <c r="F59" s="957">
        <v>0</v>
      </c>
      <c r="G59" s="957">
        <f>'2.f-h.sz. melléklet'!C70</f>
        <v>2302</v>
      </c>
      <c r="H59" s="957">
        <f>'2.f-h.sz. melléklet'!D70</f>
        <v>2302</v>
      </c>
      <c r="I59" s="981">
        <f>H59/G59</f>
        <v>1</v>
      </c>
      <c r="K59" s="342"/>
      <c r="L59" s="330"/>
      <c r="M59" s="329"/>
      <c r="N59" s="329"/>
      <c r="O59" s="329"/>
      <c r="P59" s="329"/>
      <c r="Q59" s="14"/>
      <c r="R59" s="14"/>
      <c r="S59" s="14"/>
    </row>
    <row r="60" spans="1:19" ht="12.75">
      <c r="A60" s="1029" t="s">
        <v>1094</v>
      </c>
      <c r="B60" s="978">
        <v>0</v>
      </c>
      <c r="C60" s="978"/>
      <c r="D60" s="978"/>
      <c r="E60" s="954">
        <v>0</v>
      </c>
      <c r="F60" s="957">
        <v>0</v>
      </c>
      <c r="G60" s="957"/>
      <c r="H60" s="695"/>
      <c r="I60" s="954">
        <v>0</v>
      </c>
      <c r="K60" s="342"/>
      <c r="L60" s="330"/>
      <c r="M60" s="329"/>
      <c r="N60" s="329"/>
      <c r="O60" s="329"/>
      <c r="P60" s="329"/>
      <c r="Q60" s="14"/>
      <c r="R60" s="14"/>
      <c r="S60" s="14"/>
    </row>
    <row r="61" spans="1:19" ht="12.75">
      <c r="A61" s="1029" t="s">
        <v>1095</v>
      </c>
      <c r="B61" s="978">
        <v>0</v>
      </c>
      <c r="C61" s="978">
        <f>'2.f-h.sz. melléklet'!C74</f>
        <v>3350</v>
      </c>
      <c r="D61" s="978">
        <f>'2.f-h.sz. melléklet'!D74</f>
        <v>3350</v>
      </c>
      <c r="E61" s="954">
        <f>D61/C61</f>
        <v>1</v>
      </c>
      <c r="F61" s="957">
        <v>0</v>
      </c>
      <c r="G61" s="957"/>
      <c r="H61" s="695"/>
      <c r="I61" s="954">
        <v>0</v>
      </c>
      <c r="K61" s="342"/>
      <c r="L61" s="330"/>
      <c r="M61" s="329"/>
      <c r="N61" s="329"/>
      <c r="O61" s="329"/>
      <c r="P61" s="329"/>
      <c r="Q61" s="14"/>
      <c r="R61" s="14"/>
      <c r="S61" s="14"/>
    </row>
    <row r="62" spans="1:19" ht="12.75">
      <c r="A62" s="1029" t="s">
        <v>1094</v>
      </c>
      <c r="B62" s="978">
        <v>0</v>
      </c>
      <c r="C62" s="978"/>
      <c r="D62" s="978"/>
      <c r="E62" s="954">
        <v>0</v>
      </c>
      <c r="F62" s="957">
        <v>0</v>
      </c>
      <c r="G62" s="957"/>
      <c r="H62" s="695"/>
      <c r="I62" s="981">
        <v>0</v>
      </c>
      <c r="K62" s="342"/>
      <c r="L62" s="330"/>
      <c r="M62" s="329"/>
      <c r="N62" s="329"/>
      <c r="O62" s="329"/>
      <c r="P62" s="329"/>
      <c r="Q62" s="14"/>
      <c r="R62" s="14"/>
      <c r="S62" s="14"/>
    </row>
    <row r="63" spans="1:19" ht="15" customHeight="1" thickBot="1">
      <c r="A63" s="1030" t="s">
        <v>796</v>
      </c>
      <c r="B63" s="1031">
        <v>0</v>
      </c>
      <c r="C63" s="1031">
        <v>49</v>
      </c>
      <c r="D63" s="984">
        <v>49</v>
      </c>
      <c r="E63" s="981">
        <f>D63/C63</f>
        <v>1</v>
      </c>
      <c r="F63" s="1032">
        <v>0</v>
      </c>
      <c r="G63" s="1032">
        <v>1893</v>
      </c>
      <c r="H63" s="720">
        <v>1893</v>
      </c>
      <c r="I63" s="981">
        <f>H63/G63</f>
        <v>1</v>
      </c>
      <c r="K63" s="342"/>
      <c r="L63" s="330"/>
      <c r="M63" s="329"/>
      <c r="N63" s="329"/>
      <c r="O63" s="329"/>
      <c r="P63" s="329"/>
      <c r="Q63" s="14"/>
      <c r="R63" s="14"/>
      <c r="S63" s="14"/>
    </row>
    <row r="64" spans="1:19" ht="19.5" customHeight="1" thickBot="1">
      <c r="A64" s="966" t="s">
        <v>797</v>
      </c>
      <c r="B64" s="634">
        <f>B59+B61+B63</f>
        <v>0</v>
      </c>
      <c r="C64" s="634">
        <f>C59+C61+C63</f>
        <v>4408</v>
      </c>
      <c r="D64" s="634">
        <f>D59+D61+D63</f>
        <v>4408</v>
      </c>
      <c r="E64" s="968">
        <f>D64/C64</f>
        <v>1</v>
      </c>
      <c r="F64" s="1023">
        <f>F59+F61+F63</f>
        <v>0</v>
      </c>
      <c r="G64" s="1023">
        <f>G59+G61+G63</f>
        <v>4195</v>
      </c>
      <c r="H64" s="1023">
        <f>H59+H61+H63</f>
        <v>4195</v>
      </c>
      <c r="I64" s="968">
        <f>H64/G64</f>
        <v>1</v>
      </c>
      <c r="K64" s="342"/>
      <c r="L64" s="330"/>
      <c r="M64" s="329"/>
      <c r="N64" s="329"/>
      <c r="O64" s="329"/>
      <c r="P64" s="329"/>
      <c r="Q64" s="14"/>
      <c r="R64" s="14"/>
      <c r="S64" s="14"/>
    </row>
    <row r="65" spans="1:19" ht="8.25" customHeight="1">
      <c r="A65" s="970"/>
      <c r="B65" s="989"/>
      <c r="C65" s="989"/>
      <c r="D65" s="989"/>
      <c r="E65" s="1026"/>
      <c r="F65" s="1019"/>
      <c r="G65" s="1019"/>
      <c r="H65" s="882"/>
      <c r="I65" s="1026"/>
      <c r="K65" s="342"/>
      <c r="L65" s="330"/>
      <c r="M65" s="329"/>
      <c r="N65" s="329"/>
      <c r="O65" s="329"/>
      <c r="P65" s="329"/>
      <c r="Q65" s="14"/>
      <c r="R65" s="14"/>
      <c r="S65" s="14"/>
    </row>
    <row r="66" spans="1:19" ht="22.5">
      <c r="A66" s="956" t="s">
        <v>1455</v>
      </c>
      <c r="B66" s="957">
        <v>0</v>
      </c>
      <c r="C66" s="957"/>
      <c r="D66" s="957"/>
      <c r="E66" s="981">
        <v>0</v>
      </c>
      <c r="F66" s="1020">
        <v>0</v>
      </c>
      <c r="G66" s="1020">
        <f>'2.i-j.sz. mell.'!C12</f>
        <v>583</v>
      </c>
      <c r="H66" s="1020">
        <f>'2.i-j.sz. mell.'!D12</f>
        <v>583</v>
      </c>
      <c r="I66" s="981">
        <f>H66/G66</f>
        <v>1</v>
      </c>
      <c r="K66" s="342"/>
      <c r="L66" s="330"/>
      <c r="M66" s="329"/>
      <c r="N66" s="329"/>
      <c r="O66" s="329"/>
      <c r="P66" s="329"/>
      <c r="Q66" s="14"/>
      <c r="R66" s="14"/>
      <c r="S66" s="14"/>
    </row>
    <row r="67" spans="1:19" ht="23.25" thickBot="1">
      <c r="A67" s="956" t="s">
        <v>231</v>
      </c>
      <c r="B67" s="989">
        <f>'2.i-j.sz. mell.'!B64</f>
        <v>7000</v>
      </c>
      <c r="C67" s="989">
        <f>'2.i-j.sz. mell.'!C64</f>
        <v>2200</v>
      </c>
      <c r="D67" s="989">
        <f>'2.i-j.sz. mell.'!D64</f>
        <v>2200</v>
      </c>
      <c r="E67" s="963">
        <f>D67/C67</f>
        <v>1</v>
      </c>
      <c r="F67" s="1032">
        <f>'2.i-j.sz. mell.'!B65</f>
        <v>20000</v>
      </c>
      <c r="G67" s="1032">
        <f>'2.i-j.sz. mell.'!C65</f>
        <v>5470</v>
      </c>
      <c r="H67" s="1032">
        <f>'2.i-j.sz. mell.'!D65</f>
        <v>5470</v>
      </c>
      <c r="I67" s="963">
        <f>H67/G67</f>
        <v>1</v>
      </c>
      <c r="K67" s="342"/>
      <c r="L67" s="330"/>
      <c r="M67" s="329"/>
      <c r="N67" s="329"/>
      <c r="O67" s="329"/>
      <c r="P67" s="329"/>
      <c r="Q67" s="14"/>
      <c r="R67" s="14"/>
      <c r="S67" s="14"/>
    </row>
    <row r="68" spans="1:19" ht="22.5" thickBot="1">
      <c r="A68" s="966" t="s">
        <v>1456</v>
      </c>
      <c r="B68" s="634">
        <f>SUM(B66:B67)</f>
        <v>7000</v>
      </c>
      <c r="C68" s="634">
        <f>SUM(C66:C67)</f>
        <v>2200</v>
      </c>
      <c r="D68" s="634">
        <f>SUM(D66:D67)</f>
        <v>2200</v>
      </c>
      <c r="E68" s="968">
        <f>D68/C68</f>
        <v>1</v>
      </c>
      <c r="F68" s="634">
        <f>SUM(F66:F67)</f>
        <v>20000</v>
      </c>
      <c r="G68" s="634">
        <f>SUM(G66:G67)</f>
        <v>6053</v>
      </c>
      <c r="H68" s="634">
        <f>SUM(H66:H67)</f>
        <v>6053</v>
      </c>
      <c r="I68" s="968">
        <f>H68/G68</f>
        <v>1</v>
      </c>
      <c r="K68" s="342"/>
      <c r="L68" s="330"/>
      <c r="M68" s="329"/>
      <c r="N68" s="329"/>
      <c r="O68" s="329"/>
      <c r="P68" s="329"/>
      <c r="Q68" s="14"/>
      <c r="R68" s="14"/>
      <c r="S68" s="14"/>
    </row>
    <row r="69" spans="1:19" ht="9.75" customHeight="1">
      <c r="A69" s="970"/>
      <c r="B69" s="989"/>
      <c r="C69" s="989"/>
      <c r="D69" s="989"/>
      <c r="E69" s="1026"/>
      <c r="F69" s="1019"/>
      <c r="G69" s="1019"/>
      <c r="H69" s="882"/>
      <c r="I69" s="1026"/>
      <c r="K69" s="342"/>
      <c r="L69" s="330"/>
      <c r="M69" s="329"/>
      <c r="N69" s="329"/>
      <c r="O69" s="329"/>
      <c r="P69" s="329"/>
      <c r="Q69" s="14"/>
      <c r="R69" s="14"/>
      <c r="S69" s="14"/>
    </row>
    <row r="70" spans="1:19" ht="12.75">
      <c r="A70" s="956" t="s">
        <v>1096</v>
      </c>
      <c r="B70" s="957">
        <v>0</v>
      </c>
      <c r="C70" s="957">
        <v>0</v>
      </c>
      <c r="D70" s="957">
        <v>0</v>
      </c>
      <c r="E70" s="981">
        <v>0</v>
      </c>
      <c r="F70" s="1020">
        <v>0</v>
      </c>
      <c r="G70" s="1020">
        <v>0</v>
      </c>
      <c r="H70" s="765"/>
      <c r="I70" s="981">
        <v>0</v>
      </c>
      <c r="K70" s="342"/>
      <c r="L70" s="330"/>
      <c r="M70" s="329"/>
      <c r="N70" s="329"/>
      <c r="O70" s="329"/>
      <c r="P70" s="329"/>
      <c r="Q70" s="14"/>
      <c r="R70" s="14"/>
      <c r="S70" s="14"/>
    </row>
    <row r="71" spans="1:19" ht="12.75">
      <c r="A71" s="956" t="s">
        <v>1040</v>
      </c>
      <c r="B71" s="957"/>
      <c r="C71" s="957"/>
      <c r="D71" s="957"/>
      <c r="E71" s="981"/>
      <c r="F71" s="1020"/>
      <c r="G71" s="1020"/>
      <c r="H71" s="765"/>
      <c r="I71" s="981"/>
      <c r="K71" s="342"/>
      <c r="L71" s="330"/>
      <c r="M71" s="329"/>
      <c r="N71" s="329"/>
      <c r="O71" s="329"/>
      <c r="P71" s="329"/>
      <c r="Q71" s="14"/>
      <c r="R71" s="14"/>
      <c r="S71" s="14"/>
    </row>
    <row r="72" spans="1:19" ht="11.25" customHeight="1" thickBot="1">
      <c r="A72" s="956" t="s">
        <v>1031</v>
      </c>
      <c r="B72" s="989">
        <v>0</v>
      </c>
      <c r="C72" s="989">
        <v>0</v>
      </c>
      <c r="D72" s="1021">
        <v>0</v>
      </c>
      <c r="E72" s="963">
        <v>0</v>
      </c>
      <c r="F72" s="1032">
        <v>0</v>
      </c>
      <c r="G72" s="1032">
        <v>0</v>
      </c>
      <c r="H72" s="880"/>
      <c r="I72" s="963">
        <v>0</v>
      </c>
      <c r="K72" s="342"/>
      <c r="L72" s="330"/>
      <c r="M72" s="329"/>
      <c r="N72" s="329"/>
      <c r="O72" s="329"/>
      <c r="P72" s="329"/>
      <c r="Q72" s="14"/>
      <c r="R72" s="14"/>
      <c r="S72" s="14"/>
    </row>
    <row r="73" spans="1:19" ht="33" thickBot="1">
      <c r="A73" s="966" t="s">
        <v>220</v>
      </c>
      <c r="B73" s="634">
        <f>SUM(B70:B72)</f>
        <v>0</v>
      </c>
      <c r="C73" s="634">
        <f>SUM(C70:C72)</f>
        <v>0</v>
      </c>
      <c r="D73" s="634">
        <f>SUM(D70:D72)</f>
        <v>0</v>
      </c>
      <c r="E73" s="968">
        <v>0</v>
      </c>
      <c r="F73" s="634">
        <f>SUM(F70:F72)</f>
        <v>0</v>
      </c>
      <c r="G73" s="634">
        <f>SUM(G70:G72)</f>
        <v>0</v>
      </c>
      <c r="H73" s="634">
        <f>SUM(H70:H72)</f>
        <v>0</v>
      </c>
      <c r="I73" s="968">
        <v>0</v>
      </c>
      <c r="K73" s="342"/>
      <c r="L73" s="330"/>
      <c r="M73" s="329"/>
      <c r="N73" s="329"/>
      <c r="O73" s="329"/>
      <c r="P73" s="329"/>
      <c r="Q73" s="14"/>
      <c r="R73" s="14"/>
      <c r="S73" s="14"/>
    </row>
    <row r="74" spans="1:19" ht="7.5" customHeight="1">
      <c r="A74" s="1033"/>
      <c r="B74" s="1034"/>
      <c r="C74" s="1034"/>
      <c r="D74" s="1035"/>
      <c r="E74" s="1026"/>
      <c r="F74" s="1036"/>
      <c r="G74" s="1036"/>
      <c r="H74" s="882"/>
      <c r="I74" s="1026"/>
      <c r="K74" s="342"/>
      <c r="L74" s="330"/>
      <c r="M74" s="329"/>
      <c r="N74" s="329"/>
      <c r="O74" s="329"/>
      <c r="P74" s="329"/>
      <c r="Q74" s="14"/>
      <c r="R74" s="14"/>
      <c r="S74" s="14"/>
    </row>
    <row r="75" spans="1:19" ht="12.75">
      <c r="A75" s="956" t="s">
        <v>1099</v>
      </c>
      <c r="B75" s="957">
        <f>B76+B77</f>
        <v>0</v>
      </c>
      <c r="C75" s="957">
        <f>C76+C77</f>
        <v>2951</v>
      </c>
      <c r="D75" s="957">
        <f>D76+D77</f>
        <v>3000</v>
      </c>
      <c r="E75" s="981">
        <f>D75/C75</f>
        <v>1.0166045408336157</v>
      </c>
      <c r="F75" s="1020">
        <f>F76+F77</f>
        <v>0</v>
      </c>
      <c r="G75" s="1020">
        <f>G76+G77</f>
        <v>1186</v>
      </c>
      <c r="H75" s="1020">
        <f>H76+H77</f>
        <v>3079</v>
      </c>
      <c r="I75" s="981">
        <f>H75/G75</f>
        <v>2.596121416526138</v>
      </c>
      <c r="K75" s="342"/>
      <c r="L75" s="330"/>
      <c r="M75" s="329"/>
      <c r="N75" s="329"/>
      <c r="O75" s="329"/>
      <c r="P75" s="329"/>
      <c r="Q75" s="14"/>
      <c r="R75" s="14"/>
      <c r="S75" s="14"/>
    </row>
    <row r="76" spans="1:19" ht="12.75">
      <c r="A76" s="956" t="s">
        <v>222</v>
      </c>
      <c r="B76" s="989">
        <v>0</v>
      </c>
      <c r="C76" s="989">
        <v>2951</v>
      </c>
      <c r="D76" s="957">
        <v>3000</v>
      </c>
      <c r="E76" s="981">
        <f>D76/C76</f>
        <v>1.0166045408336157</v>
      </c>
      <c r="F76" s="1019">
        <v>0</v>
      </c>
      <c r="G76" s="1019">
        <v>219</v>
      </c>
      <c r="H76" s="765">
        <v>2112</v>
      </c>
      <c r="I76" s="981">
        <f>H76/G76</f>
        <v>9.643835616438356</v>
      </c>
      <c r="K76" s="342"/>
      <c r="L76" s="330"/>
      <c r="M76" s="329"/>
      <c r="N76" s="329"/>
      <c r="O76" s="329"/>
      <c r="P76" s="329"/>
      <c r="Q76" s="14"/>
      <c r="R76" s="14"/>
      <c r="S76" s="14"/>
    </row>
    <row r="77" spans="1:19" ht="12.75">
      <c r="A77" s="956" t="s">
        <v>223</v>
      </c>
      <c r="B77" s="957">
        <v>0</v>
      </c>
      <c r="C77" s="957"/>
      <c r="D77" s="957"/>
      <c r="E77" s="954">
        <v>0</v>
      </c>
      <c r="F77" s="1020">
        <v>0</v>
      </c>
      <c r="G77" s="1020">
        <v>967</v>
      </c>
      <c r="H77" s="765">
        <v>967</v>
      </c>
      <c r="I77" s="981">
        <f>H77/G77</f>
        <v>1</v>
      </c>
      <c r="K77" s="342"/>
      <c r="L77" s="330"/>
      <c r="M77" s="329"/>
      <c r="N77" s="329"/>
      <c r="O77" s="329"/>
      <c r="P77" s="329"/>
      <c r="Q77" s="14"/>
      <c r="R77" s="14"/>
      <c r="S77" s="14"/>
    </row>
    <row r="78" spans="1:19" ht="10.5" customHeight="1" thickBot="1">
      <c r="A78" s="998"/>
      <c r="B78" s="1037"/>
      <c r="C78" s="1037"/>
      <c r="D78" s="965"/>
      <c r="E78" s="963"/>
      <c r="F78" s="1022"/>
      <c r="G78" s="1022"/>
      <c r="H78" s="883"/>
      <c r="I78" s="963"/>
      <c r="K78" s="342"/>
      <c r="L78" s="330"/>
      <c r="M78" s="329"/>
      <c r="N78" s="329"/>
      <c r="O78" s="329"/>
      <c r="P78" s="329"/>
      <c r="Q78" s="14"/>
      <c r="R78" s="14"/>
      <c r="S78" s="14"/>
    </row>
    <row r="79" spans="1:19" ht="27" customHeight="1" thickBot="1">
      <c r="A79" s="999" t="s">
        <v>224</v>
      </c>
      <c r="B79" s="634">
        <f>SUM(B75)</f>
        <v>0</v>
      </c>
      <c r="C79" s="634">
        <f>SUM(C75)</f>
        <v>2951</v>
      </c>
      <c r="D79" s="634">
        <f>SUM(D75)</f>
        <v>3000</v>
      </c>
      <c r="E79" s="968">
        <f>D79/C79</f>
        <v>1.0166045408336157</v>
      </c>
      <c r="F79" s="634">
        <f>SUM(F75)</f>
        <v>0</v>
      </c>
      <c r="G79" s="634">
        <f>SUM(G75)</f>
        <v>1186</v>
      </c>
      <c r="H79" s="634">
        <f>SUM(H75)</f>
        <v>3079</v>
      </c>
      <c r="I79" s="968">
        <f>H79/G79</f>
        <v>2.596121416526138</v>
      </c>
      <c r="K79" s="342"/>
      <c r="L79" s="330"/>
      <c r="M79" s="329"/>
      <c r="N79" s="329"/>
      <c r="O79" s="329"/>
      <c r="P79" s="329"/>
      <c r="Q79" s="14"/>
      <c r="R79" s="14"/>
      <c r="S79" s="14"/>
    </row>
    <row r="80" spans="1:19" ht="9.75" customHeight="1" thickBot="1">
      <c r="A80" s="1000"/>
      <c r="B80" s="1002"/>
      <c r="C80" s="1002"/>
      <c r="D80" s="1002"/>
      <c r="E80" s="963"/>
      <c r="F80" s="1002"/>
      <c r="G80" s="1002"/>
      <c r="H80" s="880"/>
      <c r="I80" s="963"/>
      <c r="K80" s="342"/>
      <c r="L80" s="330"/>
      <c r="M80" s="329"/>
      <c r="N80" s="329"/>
      <c r="O80" s="329"/>
      <c r="P80" s="329"/>
      <c r="Q80" s="14"/>
      <c r="R80" s="14"/>
      <c r="S80" s="14"/>
    </row>
    <row r="81" spans="1:19" ht="22.5" thickBot="1">
      <c r="A81" s="966" t="s">
        <v>1465</v>
      </c>
      <c r="B81" s="634">
        <f>B79+B73+B68+B64+B57</f>
        <v>16000</v>
      </c>
      <c r="C81" s="634">
        <f>C79+C73+C68+C64+C57</f>
        <v>29819</v>
      </c>
      <c r="D81" s="634">
        <f>D79+D73+D68+D64+D57</f>
        <v>11383</v>
      </c>
      <c r="E81" s="968">
        <f>D81/C81</f>
        <v>0.3817364767430162</v>
      </c>
      <c r="F81" s="634">
        <f>F79+F73+F68+F64+F57</f>
        <v>46305</v>
      </c>
      <c r="G81" s="634">
        <f>G79+G73+G68+G64+G57</f>
        <v>48773</v>
      </c>
      <c r="H81" s="634">
        <f>H79+H73+H68+H64+H57</f>
        <v>28659</v>
      </c>
      <c r="I81" s="968">
        <f>H81/G81</f>
        <v>0.5875996965534209</v>
      </c>
      <c r="K81" s="342"/>
      <c r="L81" s="330"/>
      <c r="M81" s="329"/>
      <c r="N81" s="329"/>
      <c r="O81" s="329"/>
      <c r="P81" s="329"/>
      <c r="Q81" s="14"/>
      <c r="R81" s="14"/>
      <c r="S81" s="14"/>
    </row>
    <row r="82" spans="1:19" ht="8.25" customHeight="1" thickBot="1">
      <c r="A82" s="999"/>
      <c r="B82" s="1005"/>
      <c r="C82" s="1005"/>
      <c r="D82" s="1005"/>
      <c r="E82" s="963"/>
      <c r="F82" s="1036"/>
      <c r="G82" s="1036"/>
      <c r="H82" s="880"/>
      <c r="I82" s="963"/>
      <c r="K82" s="342"/>
      <c r="L82" s="330"/>
      <c r="M82" s="329"/>
      <c r="N82" s="329"/>
      <c r="O82" s="329"/>
      <c r="P82" s="329"/>
      <c r="Q82" s="14"/>
      <c r="R82" s="14"/>
      <c r="S82" s="14"/>
    </row>
    <row r="83" spans="1:19" ht="17.25" customHeight="1" thickBot="1">
      <c r="A83" s="1006" t="s">
        <v>1297</v>
      </c>
      <c r="B83" s="796">
        <f>B84+B85</f>
        <v>0</v>
      </c>
      <c r="C83" s="796">
        <f>C84+C85</f>
        <v>0</v>
      </c>
      <c r="D83" s="796">
        <f>D84+D85</f>
        <v>0</v>
      </c>
      <c r="E83" s="968">
        <v>0</v>
      </c>
      <c r="F83" s="796">
        <f>F84+F85</f>
        <v>0</v>
      </c>
      <c r="G83" s="796">
        <f>G84+G85</f>
        <v>0</v>
      </c>
      <c r="H83" s="796">
        <f>H84+H85</f>
        <v>0</v>
      </c>
      <c r="I83" s="968">
        <v>0</v>
      </c>
      <c r="K83" s="342"/>
      <c r="L83" s="330"/>
      <c r="M83" s="329"/>
      <c r="N83" s="329"/>
      <c r="O83" s="329"/>
      <c r="P83" s="329"/>
      <c r="Q83" s="14"/>
      <c r="R83" s="14"/>
      <c r="S83" s="14"/>
    </row>
    <row r="84" spans="1:19" ht="12.75">
      <c r="A84" s="1008" t="s">
        <v>1100</v>
      </c>
      <c r="B84" s="1021">
        <v>0</v>
      </c>
      <c r="C84" s="1021"/>
      <c r="D84" s="989"/>
      <c r="E84" s="954">
        <v>0</v>
      </c>
      <c r="F84" s="989">
        <v>0</v>
      </c>
      <c r="G84" s="1035"/>
      <c r="H84" s="882"/>
      <c r="I84" s="954">
        <v>0</v>
      </c>
      <c r="K84" s="342"/>
      <c r="L84" s="330"/>
      <c r="M84" s="329"/>
      <c r="N84" s="329"/>
      <c r="O84" s="329"/>
      <c r="P84" s="329"/>
      <c r="Q84" s="14"/>
      <c r="R84" s="14"/>
      <c r="S84" s="14"/>
    </row>
    <row r="85" spans="1:19" ht="12.75">
      <c r="A85" s="956" t="s">
        <v>1098</v>
      </c>
      <c r="B85" s="957">
        <v>0</v>
      </c>
      <c r="C85" s="957"/>
      <c r="D85" s="957"/>
      <c r="E85" s="954">
        <v>0</v>
      </c>
      <c r="F85" s="957">
        <v>0</v>
      </c>
      <c r="G85" s="1038"/>
      <c r="H85" s="765"/>
      <c r="I85" s="954">
        <v>0</v>
      </c>
      <c r="K85" s="342"/>
      <c r="L85" s="330"/>
      <c r="M85" s="329"/>
      <c r="N85" s="329"/>
      <c r="O85" s="329"/>
      <c r="P85" s="329"/>
      <c r="Q85" s="14"/>
      <c r="R85" s="14"/>
      <c r="S85" s="14"/>
    </row>
    <row r="86" spans="1:19" ht="9.75" customHeight="1" thickBot="1">
      <c r="A86" s="1000"/>
      <c r="B86" s="1002"/>
      <c r="C86" s="1002"/>
      <c r="D86" s="1010"/>
      <c r="E86" s="963"/>
      <c r="F86" s="1010"/>
      <c r="G86" s="1010"/>
      <c r="H86" s="883"/>
      <c r="I86" s="963"/>
      <c r="K86" s="342"/>
      <c r="L86" s="330"/>
      <c r="M86" s="329"/>
      <c r="N86" s="329"/>
      <c r="O86" s="329"/>
      <c r="P86" s="329"/>
      <c r="Q86" s="14"/>
      <c r="R86" s="14"/>
      <c r="S86" s="14"/>
    </row>
    <row r="87" spans="1:19" ht="13.5" thickBot="1">
      <c r="A87" s="966" t="s">
        <v>1466</v>
      </c>
      <c r="B87" s="634">
        <v>231325</v>
      </c>
      <c r="C87" s="634">
        <v>124995</v>
      </c>
      <c r="D87" s="634">
        <v>124995</v>
      </c>
      <c r="E87" s="968">
        <f>D87/C87</f>
        <v>1</v>
      </c>
      <c r="F87" s="1023">
        <v>321126</v>
      </c>
      <c r="G87" s="1023">
        <v>160183</v>
      </c>
      <c r="H87" s="634">
        <v>160183</v>
      </c>
      <c r="I87" s="968">
        <f>H87/G87</f>
        <v>1</v>
      </c>
      <c r="K87" s="342"/>
      <c r="L87" s="330"/>
      <c r="M87" s="329"/>
      <c r="N87" s="329"/>
      <c r="O87" s="329"/>
      <c r="P87" s="329"/>
      <c r="Q87" s="14"/>
      <c r="R87" s="14"/>
      <c r="S87" s="14"/>
    </row>
    <row r="88" spans="1:19" ht="10.5" customHeight="1" thickBot="1">
      <c r="A88" s="1000"/>
      <c r="B88" s="1002"/>
      <c r="C88" s="1002"/>
      <c r="D88" s="1002"/>
      <c r="E88" s="963"/>
      <c r="F88" s="1002"/>
      <c r="G88" s="1002"/>
      <c r="H88" s="880"/>
      <c r="I88" s="963"/>
      <c r="K88" s="342"/>
      <c r="L88" s="330"/>
      <c r="M88" s="329"/>
      <c r="N88" s="329"/>
      <c r="O88" s="329"/>
      <c r="P88" s="329"/>
      <c r="Q88" s="14"/>
      <c r="R88" s="14"/>
      <c r="S88" s="14"/>
    </row>
    <row r="89" spans="1:19" ht="22.5" thickBot="1">
      <c r="A89" s="966" t="s">
        <v>1467</v>
      </c>
      <c r="B89" s="634">
        <f>B87+B83+B81</f>
        <v>247325</v>
      </c>
      <c r="C89" s="634">
        <f>C87+C83+C81</f>
        <v>154814</v>
      </c>
      <c r="D89" s="634">
        <f>D87+D83+D81</f>
        <v>136378</v>
      </c>
      <c r="E89" s="968">
        <f>D89/C89</f>
        <v>0.8809151627113827</v>
      </c>
      <c r="F89" s="1023">
        <f>F87+F83+F81</f>
        <v>367431</v>
      </c>
      <c r="G89" s="1023">
        <f>G87+G83+G81</f>
        <v>208956</v>
      </c>
      <c r="H89" s="1023">
        <f>H87+H83+H81</f>
        <v>188842</v>
      </c>
      <c r="I89" s="968">
        <f>H89/G89</f>
        <v>0.9037405003924271</v>
      </c>
      <c r="K89" s="342"/>
      <c r="L89" s="330"/>
      <c r="M89" s="329"/>
      <c r="N89" s="329"/>
      <c r="O89" s="329"/>
      <c r="P89" s="329"/>
      <c r="Q89" s="14"/>
      <c r="R89" s="14"/>
      <c r="S89" s="14"/>
    </row>
    <row r="90" spans="1:19" ht="15.75" customHeight="1">
      <c r="A90" s="1012"/>
      <c r="B90" s="1014"/>
      <c r="C90" s="1014"/>
      <c r="D90" s="1014"/>
      <c r="E90" s="1083"/>
      <c r="F90" s="1014"/>
      <c r="G90" s="1014"/>
      <c r="H90" s="1014"/>
      <c r="I90" s="1083"/>
      <c r="K90" s="342"/>
      <c r="L90" s="330"/>
      <c r="M90" s="329"/>
      <c r="N90" s="329"/>
      <c r="O90" s="329"/>
      <c r="P90" s="329"/>
      <c r="Q90" s="14"/>
      <c r="R90" s="14"/>
      <c r="S90" s="14"/>
    </row>
    <row r="91" spans="1:9" ht="12.75" customHeight="1">
      <c r="A91" s="855"/>
      <c r="B91" s="855"/>
      <c r="C91" s="855"/>
      <c r="D91" s="933">
        <v>3</v>
      </c>
      <c r="E91" s="190"/>
      <c r="F91" s="190"/>
      <c r="G91" s="2153" t="s">
        <v>1452</v>
      </c>
      <c r="H91" s="2153"/>
      <c r="I91" s="190"/>
    </row>
    <row r="92" spans="1:9" ht="15">
      <c r="A92" s="2157" t="s">
        <v>1480</v>
      </c>
      <c r="B92" s="2157"/>
      <c r="C92" s="2157"/>
      <c r="D92" s="2157"/>
      <c r="E92" s="2157"/>
      <c r="F92" s="2158"/>
      <c r="G92" s="2158"/>
      <c r="H92" s="2158"/>
      <c r="I92" s="2158"/>
    </row>
    <row r="93" spans="1:9" ht="15">
      <c r="A93" s="2157" t="s">
        <v>1453</v>
      </c>
      <c r="B93" s="2157"/>
      <c r="C93" s="2157"/>
      <c r="D93" s="2157"/>
      <c r="E93" s="2157"/>
      <c r="F93" s="2158"/>
      <c r="G93" s="2158"/>
      <c r="H93" s="2158"/>
      <c r="I93" s="2158"/>
    </row>
    <row r="94" spans="1:9" ht="13.5" thickBot="1">
      <c r="A94" s="855"/>
      <c r="B94" s="855"/>
      <c r="C94" s="855"/>
      <c r="D94" s="190"/>
      <c r="E94" s="855"/>
      <c r="F94" s="190"/>
      <c r="G94" s="190"/>
      <c r="H94" s="1039" t="s">
        <v>1208</v>
      </c>
      <c r="I94" s="190"/>
    </row>
    <row r="95" spans="1:9" ht="13.5" thickBot="1">
      <c r="A95" s="2155" t="s">
        <v>1431</v>
      </c>
      <c r="B95" s="2159" t="s">
        <v>450</v>
      </c>
      <c r="C95" s="2074"/>
      <c r="D95" s="2074"/>
      <c r="E95" s="2074"/>
      <c r="F95" s="2156" t="s">
        <v>1259</v>
      </c>
      <c r="G95" s="2160"/>
      <c r="H95" s="2160"/>
      <c r="I95" s="2161"/>
    </row>
    <row r="96" spans="1:9" ht="22.5" customHeight="1" thickBot="1">
      <c r="A96" s="2068"/>
      <c r="B96" s="948" t="s">
        <v>1107</v>
      </c>
      <c r="C96" s="949" t="s">
        <v>1108</v>
      </c>
      <c r="D96" s="947" t="s">
        <v>1113</v>
      </c>
      <c r="E96" s="948" t="s">
        <v>1091</v>
      </c>
      <c r="F96" s="949" t="s">
        <v>1107</v>
      </c>
      <c r="G96" s="948" t="s">
        <v>1108</v>
      </c>
      <c r="H96" s="949" t="s">
        <v>1113</v>
      </c>
      <c r="I96" s="948" t="s">
        <v>1091</v>
      </c>
    </row>
    <row r="97" spans="1:9" ht="21.75" customHeight="1">
      <c r="A97" s="1040" t="s">
        <v>1468</v>
      </c>
      <c r="B97" s="1041"/>
      <c r="C97" s="1041"/>
      <c r="D97" s="1042"/>
      <c r="E97" s="954">
        <v>0</v>
      </c>
      <c r="F97" s="1041">
        <v>0</v>
      </c>
      <c r="G97" s="1041">
        <v>0</v>
      </c>
      <c r="H97" s="1041">
        <v>0</v>
      </c>
      <c r="I97" s="954">
        <v>0</v>
      </c>
    </row>
    <row r="98" spans="1:9" ht="15" customHeight="1">
      <c r="A98" s="1029" t="s">
        <v>1319</v>
      </c>
      <c r="B98" s="957">
        <v>116362</v>
      </c>
      <c r="C98" s="957">
        <f>56807+12</f>
        <v>56819</v>
      </c>
      <c r="D98" s="753">
        <v>58986</v>
      </c>
      <c r="E98" s="954">
        <f>D98/C98</f>
        <v>1.0381386508034285</v>
      </c>
      <c r="F98" s="957">
        <v>1020</v>
      </c>
      <c r="G98" s="957">
        <v>1020</v>
      </c>
      <c r="H98" s="957">
        <v>1492</v>
      </c>
      <c r="I98" s="954">
        <f>H98/G98</f>
        <v>1.4627450980392156</v>
      </c>
    </row>
    <row r="99" spans="1:9" ht="21" customHeight="1">
      <c r="A99" s="1029" t="s">
        <v>1469</v>
      </c>
      <c r="B99" s="957">
        <v>28272</v>
      </c>
      <c r="C99" s="957">
        <v>12092</v>
      </c>
      <c r="D99" s="753">
        <v>12092</v>
      </c>
      <c r="E99" s="954">
        <f>D99/C99</f>
        <v>1</v>
      </c>
      <c r="F99" s="957">
        <v>0</v>
      </c>
      <c r="G99" s="957"/>
      <c r="H99" s="957">
        <v>0</v>
      </c>
      <c r="I99" s="954">
        <v>0</v>
      </c>
    </row>
    <row r="100" spans="1:9" ht="15" customHeight="1">
      <c r="A100" s="1028" t="s">
        <v>1321</v>
      </c>
      <c r="B100" s="957">
        <v>20</v>
      </c>
      <c r="C100" s="957">
        <v>19</v>
      </c>
      <c r="D100" s="753">
        <v>19</v>
      </c>
      <c r="E100" s="954">
        <f>D100/C100</f>
        <v>1</v>
      </c>
      <c r="F100" s="957">
        <v>10</v>
      </c>
      <c r="G100" s="957">
        <v>10</v>
      </c>
      <c r="H100" s="957">
        <v>19</v>
      </c>
      <c r="I100" s="954">
        <f>H100/G100</f>
        <v>1.9</v>
      </c>
    </row>
    <row r="101" spans="1:9" ht="23.25" customHeight="1" thickBot="1">
      <c r="A101" s="1043" t="s">
        <v>219</v>
      </c>
      <c r="B101" s="957"/>
      <c r="C101" s="957">
        <f>'2.a-d.sz. melléklet'!C59</f>
        <v>318</v>
      </c>
      <c r="D101" s="957">
        <f>'2.a-d.sz. melléklet'!D59</f>
        <v>318</v>
      </c>
      <c r="E101" s="954">
        <f>D101/C101</f>
        <v>1</v>
      </c>
      <c r="F101" s="965">
        <f>'2.a-d.sz. melléklet'!B60</f>
        <v>60</v>
      </c>
      <c r="G101" s="965">
        <f>'2.a-d.sz. melléklet'!C60</f>
        <v>85</v>
      </c>
      <c r="H101" s="965">
        <f>'2.a-d.sz. melléklet'!D60</f>
        <v>85</v>
      </c>
      <c r="I101" s="963">
        <f>H101/G101</f>
        <v>1</v>
      </c>
    </row>
    <row r="102" spans="1:9" ht="24.75" customHeight="1" thickBot="1">
      <c r="A102" s="1045" t="s">
        <v>1454</v>
      </c>
      <c r="B102" s="634">
        <f>SUM(B97:B101)</f>
        <v>144654</v>
      </c>
      <c r="C102" s="634">
        <f>SUM(C97:C101)</f>
        <v>69248</v>
      </c>
      <c r="D102" s="634">
        <f>SUM(D97:D101)</f>
        <v>71415</v>
      </c>
      <c r="E102" s="968">
        <f>D102/C102</f>
        <v>1.0312933225508318</v>
      </c>
      <c r="F102" s="634">
        <f>SUM(F97:F101)</f>
        <v>1090</v>
      </c>
      <c r="G102" s="634">
        <f>SUM(G97:G101)</f>
        <v>1115</v>
      </c>
      <c r="H102" s="634">
        <f>SUM(H97:H101)</f>
        <v>1596</v>
      </c>
      <c r="I102" s="968">
        <f>H102/G102</f>
        <v>1.431390134529148</v>
      </c>
    </row>
    <row r="103" spans="1:9" ht="8.25" customHeight="1" thickBot="1">
      <c r="A103" s="1046"/>
      <c r="B103" s="1047"/>
      <c r="C103" s="1047"/>
      <c r="D103" s="973"/>
      <c r="E103" s="972"/>
      <c r="F103" s="992"/>
      <c r="G103" s="992"/>
      <c r="H103" s="920"/>
      <c r="I103" s="972"/>
    </row>
    <row r="104" spans="1:9" ht="20.25" customHeight="1">
      <c r="A104" s="1048" t="s">
        <v>230</v>
      </c>
      <c r="B104" s="989">
        <v>0</v>
      </c>
      <c r="C104" s="1049"/>
      <c r="D104" s="1042"/>
      <c r="E104" s="954">
        <v>0</v>
      </c>
      <c r="F104" s="989">
        <f>'2.f-h.sz. melléklet'!B72</f>
        <v>750</v>
      </c>
      <c r="G104" s="989">
        <f>'2.f-h.sz. melléklet'!C72+'2.f-h.sz. melléklet'!C71</f>
        <v>50</v>
      </c>
      <c r="H104" s="989">
        <f>'2.f-h.sz. melléklet'!D72+'2.f-h.sz. melléklet'!D71</f>
        <v>50</v>
      </c>
      <c r="I104" s="954">
        <v>0</v>
      </c>
    </row>
    <row r="105" spans="1:9" ht="16.5" customHeight="1">
      <c r="A105" s="1029" t="s">
        <v>1094</v>
      </c>
      <c r="B105" s="957">
        <v>0</v>
      </c>
      <c r="C105" s="1050"/>
      <c r="D105" s="754"/>
      <c r="E105" s="954">
        <v>0</v>
      </c>
      <c r="F105" s="957">
        <v>0</v>
      </c>
      <c r="G105" s="1050"/>
      <c r="H105" s="765"/>
      <c r="I105" s="954">
        <v>0</v>
      </c>
    </row>
    <row r="106" spans="1:9" ht="22.5" customHeight="1">
      <c r="A106" s="1029" t="s">
        <v>229</v>
      </c>
      <c r="B106" s="957">
        <v>0</v>
      </c>
      <c r="C106" s="1050"/>
      <c r="D106" s="754"/>
      <c r="E106" s="954">
        <v>0</v>
      </c>
      <c r="F106" s="957">
        <v>0</v>
      </c>
      <c r="G106" s="1050"/>
      <c r="H106" s="765"/>
      <c r="I106" s="954">
        <v>0</v>
      </c>
    </row>
    <row r="107" spans="1:9" ht="15.75" customHeight="1">
      <c r="A107" s="1029" t="s">
        <v>1094</v>
      </c>
      <c r="B107" s="957">
        <v>0</v>
      </c>
      <c r="C107" s="1050"/>
      <c r="D107" s="753"/>
      <c r="E107" s="981">
        <v>0</v>
      </c>
      <c r="F107" s="957">
        <v>0</v>
      </c>
      <c r="G107" s="1050"/>
      <c r="H107" s="765"/>
      <c r="I107" s="981">
        <v>0</v>
      </c>
    </row>
    <row r="108" spans="1:9" ht="15.75" customHeight="1" thickBot="1">
      <c r="A108" s="1030" t="s">
        <v>796</v>
      </c>
      <c r="B108" s="1021">
        <v>0</v>
      </c>
      <c r="C108" s="1002"/>
      <c r="D108" s="1051"/>
      <c r="E108" s="963"/>
      <c r="F108" s="1002"/>
      <c r="G108" s="1002">
        <v>35787</v>
      </c>
      <c r="H108" s="1052">
        <v>35787</v>
      </c>
      <c r="I108" s="981">
        <f>H108/G108</f>
        <v>1</v>
      </c>
    </row>
    <row r="109" spans="1:9" ht="17.25" customHeight="1" thickBot="1">
      <c r="A109" s="966" t="s">
        <v>797</v>
      </c>
      <c r="B109" s="634">
        <f>B104+B106+B108</f>
        <v>0</v>
      </c>
      <c r="C109" s="634">
        <f>C104+C106+C108</f>
        <v>0</v>
      </c>
      <c r="D109" s="634">
        <f>D104+D106+D108</f>
        <v>0</v>
      </c>
      <c r="E109" s="968">
        <v>0</v>
      </c>
      <c r="F109" s="634">
        <f>F104+F106+F108</f>
        <v>750</v>
      </c>
      <c r="G109" s="634">
        <f>G104+G106+G108</f>
        <v>35837</v>
      </c>
      <c r="H109" s="634">
        <f>H104+H106+H108</f>
        <v>35837</v>
      </c>
      <c r="I109" s="968">
        <f>H109/G109</f>
        <v>1</v>
      </c>
    </row>
    <row r="110" spans="1:9" ht="9" customHeight="1" thickBot="1">
      <c r="A110" s="1046"/>
      <c r="B110" s="1049"/>
      <c r="C110" s="1049"/>
      <c r="D110" s="754"/>
      <c r="E110" s="972"/>
      <c r="F110" s="1049"/>
      <c r="G110" s="1049"/>
      <c r="H110" s="882"/>
      <c r="I110" s="972"/>
    </row>
    <row r="111" spans="1:9" ht="22.5" customHeight="1">
      <c r="A111" s="1029" t="s">
        <v>1455</v>
      </c>
      <c r="B111" s="957">
        <v>0</v>
      </c>
      <c r="C111" s="957"/>
      <c r="D111" s="753"/>
      <c r="E111" s="954">
        <v>0</v>
      </c>
      <c r="F111" s="957">
        <f>'2.i-j.sz. mell.'!B11</f>
        <v>400</v>
      </c>
      <c r="G111" s="957">
        <f>'2.i-j.sz. mell.'!C11</f>
        <v>400</v>
      </c>
      <c r="H111" s="957">
        <f>'2.i-j.sz. mell.'!D11</f>
        <v>400</v>
      </c>
      <c r="I111" s="954">
        <f>H111/G111</f>
        <v>1</v>
      </c>
    </row>
    <row r="112" spans="1:9" ht="24.75" customHeight="1" thickBot="1">
      <c r="A112" s="956" t="s">
        <v>231</v>
      </c>
      <c r="B112" s="989">
        <v>0</v>
      </c>
      <c r="C112" s="1044">
        <f>'2.i-j.sz. mell.'!C68</f>
        <v>2107</v>
      </c>
      <c r="D112" s="1044">
        <f>'2.i-j.sz. mell.'!D68</f>
        <v>2107</v>
      </c>
      <c r="E112" s="963">
        <f>D112/C112</f>
        <v>1</v>
      </c>
      <c r="F112" s="965">
        <v>0</v>
      </c>
      <c r="G112" s="957">
        <f>'2.i-j.sz. mell.'!C67</f>
        <v>2450</v>
      </c>
      <c r="H112" s="957">
        <f>'2.i-j.sz. mell.'!D67</f>
        <v>2450</v>
      </c>
      <c r="I112" s="963">
        <f>H112/G112</f>
        <v>1</v>
      </c>
    </row>
    <row r="113" spans="1:9" ht="24" customHeight="1" thickBot="1">
      <c r="A113" s="1045" t="s">
        <v>1456</v>
      </c>
      <c r="B113" s="634">
        <f>SUM(B111:B112)</f>
        <v>0</v>
      </c>
      <c r="C113" s="634">
        <f>SUM(C111:C112)</f>
        <v>2107</v>
      </c>
      <c r="D113" s="634">
        <f>SUM(D111:D112)</f>
        <v>2107</v>
      </c>
      <c r="E113" s="968">
        <f>D113/C113</f>
        <v>1</v>
      </c>
      <c r="F113" s="634">
        <f>SUM(F111:F112)</f>
        <v>400</v>
      </c>
      <c r="G113" s="634">
        <f>SUM(G111:G112)</f>
        <v>2850</v>
      </c>
      <c r="H113" s="634">
        <f>SUM(H111:H112)</f>
        <v>2850</v>
      </c>
      <c r="I113" s="968">
        <f>H113/G113</f>
        <v>1</v>
      </c>
    </row>
    <row r="114" spans="1:9" ht="8.25" customHeight="1" thickBot="1">
      <c r="A114" s="1046"/>
      <c r="B114" s="1049"/>
      <c r="C114" s="1049"/>
      <c r="D114" s="754"/>
      <c r="E114" s="972"/>
      <c r="F114" s="1049"/>
      <c r="G114" s="1049"/>
      <c r="H114" s="882"/>
      <c r="I114" s="972"/>
    </row>
    <row r="115" spans="1:9" ht="15.75" customHeight="1">
      <c r="A115" s="956" t="s">
        <v>1096</v>
      </c>
      <c r="B115" s="957">
        <v>0</v>
      </c>
      <c r="C115" s="957"/>
      <c r="D115" s="754"/>
      <c r="E115" s="954">
        <v>0</v>
      </c>
      <c r="F115" s="957">
        <v>0</v>
      </c>
      <c r="G115" s="957"/>
      <c r="H115" s="765"/>
      <c r="I115" s="954">
        <v>0</v>
      </c>
    </row>
    <row r="116" spans="1:9" ht="15.75" customHeight="1">
      <c r="A116" s="956" t="s">
        <v>1042</v>
      </c>
      <c r="B116" s="957"/>
      <c r="C116" s="957"/>
      <c r="D116" s="753"/>
      <c r="E116" s="981"/>
      <c r="F116" s="957"/>
      <c r="G116" s="957"/>
      <c r="H116" s="765"/>
      <c r="I116" s="981"/>
    </row>
    <row r="117" spans="1:9" ht="15" customHeight="1" thickBot="1">
      <c r="A117" s="956" t="s">
        <v>1031</v>
      </c>
      <c r="B117" s="1021">
        <v>0</v>
      </c>
      <c r="C117" s="1021"/>
      <c r="D117" s="754"/>
      <c r="E117" s="963">
        <v>0</v>
      </c>
      <c r="F117" s="1021">
        <v>0</v>
      </c>
      <c r="G117" s="1021"/>
      <c r="H117" s="880"/>
      <c r="I117" s="963">
        <v>0</v>
      </c>
    </row>
    <row r="118" spans="1:9" ht="32.25" customHeight="1" thickBot="1">
      <c r="A118" s="1045" t="s">
        <v>220</v>
      </c>
      <c r="B118" s="634">
        <f>B115+B117</f>
        <v>0</v>
      </c>
      <c r="C118" s="634">
        <f>C115+C117</f>
        <v>0</v>
      </c>
      <c r="D118" s="634">
        <f>D115+D117</f>
        <v>0</v>
      </c>
      <c r="E118" s="968">
        <v>0</v>
      </c>
      <c r="F118" s="634">
        <f>F115+F117</f>
        <v>0</v>
      </c>
      <c r="G118" s="634">
        <f>G115+G117</f>
        <v>0</v>
      </c>
      <c r="H118" s="634">
        <f>H115+H117</f>
        <v>0</v>
      </c>
      <c r="I118" s="968">
        <v>0</v>
      </c>
    </row>
    <row r="119" spans="1:9" ht="9.75" customHeight="1" thickBot="1">
      <c r="A119" s="1053"/>
      <c r="B119" s="1054"/>
      <c r="C119" s="1054"/>
      <c r="D119" s="1042"/>
      <c r="E119" s="972"/>
      <c r="F119" s="1049"/>
      <c r="G119" s="1049"/>
      <c r="H119" s="882"/>
      <c r="I119" s="972"/>
    </row>
    <row r="120" spans="1:9" ht="14.25" customHeight="1">
      <c r="A120" s="1029" t="s">
        <v>1099</v>
      </c>
      <c r="B120" s="1020">
        <f>B121+B122</f>
        <v>0</v>
      </c>
      <c r="C120" s="1020">
        <f>C121+C122</f>
        <v>1950</v>
      </c>
      <c r="D120" s="1020">
        <v>1950</v>
      </c>
      <c r="E120" s="954">
        <f>D120/C120</f>
        <v>1</v>
      </c>
      <c r="F120" s="957">
        <f>F121+F122</f>
        <v>0</v>
      </c>
      <c r="G120" s="957">
        <f>G121+G122</f>
        <v>388</v>
      </c>
      <c r="H120" s="957">
        <f>H121+H122</f>
        <v>36175</v>
      </c>
      <c r="I120" s="954">
        <f>H120/G120</f>
        <v>93.23453608247422</v>
      </c>
    </row>
    <row r="121" spans="1:9" ht="12" customHeight="1">
      <c r="A121" s="1029" t="s">
        <v>222</v>
      </c>
      <c r="B121" s="1022">
        <v>0</v>
      </c>
      <c r="C121" s="1022">
        <v>1950</v>
      </c>
      <c r="D121" s="753">
        <v>1950</v>
      </c>
      <c r="E121" s="954">
        <f>D121/C121</f>
        <v>1</v>
      </c>
      <c r="F121" s="957">
        <v>0</v>
      </c>
      <c r="G121" s="957">
        <v>188</v>
      </c>
      <c r="H121" s="957">
        <v>35975</v>
      </c>
      <c r="I121" s="1892">
        <f>H121/G121</f>
        <v>191.35638297872342</v>
      </c>
    </row>
    <row r="122" spans="1:9" ht="14.25" customHeight="1">
      <c r="A122" s="1029" t="s">
        <v>223</v>
      </c>
      <c r="B122" s="1020">
        <v>0</v>
      </c>
      <c r="C122" s="1055"/>
      <c r="D122" s="1056">
        <v>0</v>
      </c>
      <c r="E122" s="954">
        <v>0</v>
      </c>
      <c r="F122" s="957">
        <v>0</v>
      </c>
      <c r="G122" s="957">
        <v>200</v>
      </c>
      <c r="H122" s="957">
        <v>200</v>
      </c>
      <c r="I122" s="954">
        <f>H122/G122</f>
        <v>1</v>
      </c>
    </row>
    <row r="123" spans="1:9" ht="8.25" customHeight="1" thickBot="1">
      <c r="A123" s="1057"/>
      <c r="B123" s="1058"/>
      <c r="C123" s="1058"/>
      <c r="D123" s="1044"/>
      <c r="E123" s="963"/>
      <c r="F123" s="1010"/>
      <c r="G123" s="1010"/>
      <c r="H123" s="936"/>
      <c r="I123" s="963"/>
    </row>
    <row r="124" spans="1:9" ht="24" customHeight="1" thickBot="1">
      <c r="A124" s="1059" t="s">
        <v>224</v>
      </c>
      <c r="B124" s="634">
        <f>B120</f>
        <v>0</v>
      </c>
      <c r="C124" s="634">
        <f>C120</f>
        <v>1950</v>
      </c>
      <c r="D124" s="634">
        <f>D120</f>
        <v>1950</v>
      </c>
      <c r="E124" s="968">
        <f>D124/C124</f>
        <v>1</v>
      </c>
      <c r="F124" s="634">
        <f>F120</f>
        <v>0</v>
      </c>
      <c r="G124" s="634">
        <f>G120</f>
        <v>388</v>
      </c>
      <c r="H124" s="634">
        <f>H120</f>
        <v>36175</v>
      </c>
      <c r="I124" s="968">
        <f>H124/G124</f>
        <v>93.23453608247422</v>
      </c>
    </row>
    <row r="125" spans="1:9" ht="10.5" customHeight="1" thickBot="1">
      <c r="A125" s="956"/>
      <c r="B125" s="1025"/>
      <c r="C125" s="1025"/>
      <c r="D125" s="1056"/>
      <c r="E125" s="963"/>
      <c r="F125" s="1021"/>
      <c r="G125" s="1021"/>
      <c r="H125" s="880"/>
      <c r="I125" s="963"/>
    </row>
    <row r="126" spans="1:9" ht="25.5" customHeight="1" thickBot="1">
      <c r="A126" s="1045" t="s">
        <v>1465</v>
      </c>
      <c r="B126" s="634">
        <f>B124+B118+B113+B109+B102</f>
        <v>144654</v>
      </c>
      <c r="C126" s="634">
        <f>C124+C118+C113+C109+C102</f>
        <v>73305</v>
      </c>
      <c r="D126" s="634">
        <f>D124+D118+D113+D109+D102</f>
        <v>75472</v>
      </c>
      <c r="E126" s="968">
        <f>D126/C126</f>
        <v>1.0295614214582907</v>
      </c>
      <c r="F126" s="634">
        <f>F124+F118+F113+F109+F102</f>
        <v>2240</v>
      </c>
      <c r="G126" s="634">
        <f>G124+G118+G113+G109+G102</f>
        <v>40190</v>
      </c>
      <c r="H126" s="634">
        <f>H124+H118+H113+H109+H102</f>
        <v>76458</v>
      </c>
      <c r="I126" s="968">
        <f>H126/G126</f>
        <v>1.9024135357053993</v>
      </c>
    </row>
    <row r="127" spans="1:9" ht="3.75" customHeight="1" thickBot="1">
      <c r="A127" s="1059"/>
      <c r="B127" s="1021"/>
      <c r="C127" s="1021"/>
      <c r="D127" s="1056"/>
      <c r="E127" s="963"/>
      <c r="F127" s="1021"/>
      <c r="G127" s="1021"/>
      <c r="H127" s="880"/>
      <c r="I127" s="963"/>
    </row>
    <row r="128" spans="1:9" ht="15" customHeight="1" thickBot="1">
      <c r="A128" s="1006" t="s">
        <v>1297</v>
      </c>
      <c r="B128" s="634">
        <f>SUM(B129:B130)</f>
        <v>0</v>
      </c>
      <c r="C128" s="634">
        <f>SUM(C129:C130)</f>
        <v>0</v>
      </c>
      <c r="D128" s="634">
        <f>SUM(D129:D130)</f>
        <v>0</v>
      </c>
      <c r="E128" s="968">
        <v>0</v>
      </c>
      <c r="F128" s="634">
        <f>SUM(F129:F130)</f>
        <v>0</v>
      </c>
      <c r="G128" s="634">
        <f>SUM(G129:G130)</f>
        <v>0</v>
      </c>
      <c r="H128" s="634">
        <f>SUM(H129:H130)</f>
        <v>0</v>
      </c>
      <c r="I128" s="968">
        <v>0</v>
      </c>
    </row>
    <row r="129" spans="1:9" ht="15" customHeight="1">
      <c r="A129" s="1008" t="s">
        <v>1101</v>
      </c>
      <c r="B129" s="1041">
        <v>0</v>
      </c>
      <c r="C129" s="1041"/>
      <c r="D129" s="1042"/>
      <c r="E129" s="954">
        <v>0</v>
      </c>
      <c r="F129" s="989">
        <v>0</v>
      </c>
      <c r="G129" s="989"/>
      <c r="H129" s="882"/>
      <c r="I129" s="954">
        <v>0</v>
      </c>
    </row>
    <row r="130" spans="1:9" ht="17.25" customHeight="1">
      <c r="A130" s="956" t="s">
        <v>1098</v>
      </c>
      <c r="B130" s="957">
        <v>0</v>
      </c>
      <c r="C130" s="957"/>
      <c r="D130" s="754"/>
      <c r="E130" s="954">
        <v>0</v>
      </c>
      <c r="F130" s="957">
        <v>0</v>
      </c>
      <c r="G130" s="957"/>
      <c r="H130" s="765"/>
      <c r="I130" s="954">
        <v>0</v>
      </c>
    </row>
    <row r="131" spans="1:9" ht="9.75" customHeight="1" thickBot="1">
      <c r="A131" s="1000"/>
      <c r="B131" s="1060"/>
      <c r="C131" s="1060"/>
      <c r="D131" s="1061"/>
      <c r="E131" s="963"/>
      <c r="F131" s="1062"/>
      <c r="G131" s="1062"/>
      <c r="H131" s="883"/>
      <c r="I131" s="963"/>
    </row>
    <row r="132" spans="1:9" ht="14.25" customHeight="1" thickBot="1">
      <c r="A132" s="1045" t="s">
        <v>1466</v>
      </c>
      <c r="B132" s="634">
        <v>192271</v>
      </c>
      <c r="C132" s="634">
        <v>106663</v>
      </c>
      <c r="D132" s="634">
        <v>106663</v>
      </c>
      <c r="E132" s="968">
        <f>D132/C132</f>
        <v>1</v>
      </c>
      <c r="F132" s="634">
        <v>272925</v>
      </c>
      <c r="G132" s="634">
        <v>311792</v>
      </c>
      <c r="H132" s="634">
        <v>258888</v>
      </c>
      <c r="I132" s="968">
        <f>H132/G132</f>
        <v>0.8303227792887566</v>
      </c>
    </row>
    <row r="133" spans="1:9" ht="5.25" customHeight="1" thickBot="1">
      <c r="A133" s="1063"/>
      <c r="B133" s="1002"/>
      <c r="C133" s="1002"/>
      <c r="D133" s="1064"/>
      <c r="E133" s="963"/>
      <c r="F133" s="1002"/>
      <c r="G133" s="1002"/>
      <c r="H133" s="880"/>
      <c r="I133" s="963"/>
    </row>
    <row r="134" spans="1:9" ht="24.75" customHeight="1" thickBot="1">
      <c r="A134" s="1045" t="s">
        <v>1467</v>
      </c>
      <c r="B134" s="634">
        <f>B126+B128+B132</f>
        <v>336925</v>
      </c>
      <c r="C134" s="634">
        <f>C126+C128+C132</f>
        <v>179968</v>
      </c>
      <c r="D134" s="634">
        <f>D126+D128+D132</f>
        <v>182135</v>
      </c>
      <c r="E134" s="968">
        <f>D134/C134</f>
        <v>1.0120410295163584</v>
      </c>
      <c r="F134" s="634">
        <f>F126+F128+F132</f>
        <v>275165</v>
      </c>
      <c r="G134" s="634">
        <f>G126+G128+G132</f>
        <v>351982</v>
      </c>
      <c r="H134" s="634">
        <f>H126+H128+H132</f>
        <v>335346</v>
      </c>
      <c r="I134" s="968">
        <f>H134/G134</f>
        <v>0.9527362194657681</v>
      </c>
    </row>
    <row r="135" spans="1:9" ht="15" customHeight="1">
      <c r="A135" s="855"/>
      <c r="B135" s="855"/>
      <c r="C135" s="855"/>
      <c r="D135" s="933">
        <v>4</v>
      </c>
      <c r="E135" s="190"/>
      <c r="F135" s="190"/>
      <c r="G135" s="2153" t="s">
        <v>1452</v>
      </c>
      <c r="H135" s="2153"/>
      <c r="I135" s="190"/>
    </row>
    <row r="136" spans="1:9" ht="12.75">
      <c r="A136" s="2154" t="s">
        <v>1479</v>
      </c>
      <c r="B136" s="2154"/>
      <c r="C136" s="2154"/>
      <c r="D136" s="2154"/>
      <c r="E136" s="2154"/>
      <c r="F136" s="2060"/>
      <c r="G136" s="2060"/>
      <c r="H136" s="2060"/>
      <c r="I136" s="2060"/>
    </row>
    <row r="137" spans="1:9" ht="12.75">
      <c r="A137" s="2154" t="s">
        <v>1453</v>
      </c>
      <c r="B137" s="2154"/>
      <c r="C137" s="2154"/>
      <c r="D137" s="2154"/>
      <c r="E137" s="2154"/>
      <c r="F137" s="2060"/>
      <c r="G137" s="2060"/>
      <c r="H137" s="2060"/>
      <c r="I137" s="2060"/>
    </row>
    <row r="138" spans="1:9" ht="13.5" thickBot="1">
      <c r="A138" s="855"/>
      <c r="B138" s="855"/>
      <c r="C138" s="855"/>
      <c r="D138" s="190"/>
      <c r="E138" s="1039"/>
      <c r="F138" s="190"/>
      <c r="G138" s="190"/>
      <c r="H138" s="1039" t="s">
        <v>1208</v>
      </c>
      <c r="I138" s="190"/>
    </row>
    <row r="139" spans="1:9" ht="13.5" thickBot="1">
      <c r="A139" s="2155" t="s">
        <v>1431</v>
      </c>
      <c r="B139" s="2156" t="s">
        <v>991</v>
      </c>
      <c r="C139" s="2074"/>
      <c r="D139" s="2074"/>
      <c r="E139" s="2075"/>
      <c r="F139" s="2156" t="s">
        <v>1274</v>
      </c>
      <c r="G139" s="2074"/>
      <c r="H139" s="2074"/>
      <c r="I139" s="2075"/>
    </row>
    <row r="140" spans="1:9" ht="25.5" customHeight="1" thickBot="1">
      <c r="A140" s="2068"/>
      <c r="B140" s="948" t="s">
        <v>1107</v>
      </c>
      <c r="C140" s="949" t="s">
        <v>1108</v>
      </c>
      <c r="D140" s="947" t="s">
        <v>1113</v>
      </c>
      <c r="E140" s="948" t="s">
        <v>1114</v>
      </c>
      <c r="F140" s="1524" t="s">
        <v>1107</v>
      </c>
      <c r="G140" s="1525" t="s">
        <v>1108</v>
      </c>
      <c r="H140" s="1526" t="s">
        <v>1113</v>
      </c>
      <c r="I140" s="1524" t="s">
        <v>1114</v>
      </c>
    </row>
    <row r="141" spans="1:9" ht="22.5">
      <c r="A141" s="1040" t="s">
        <v>1468</v>
      </c>
      <c r="B141" s="1065">
        <f>F97+B97+F52+B52+F7+B7</f>
        <v>0</v>
      </c>
      <c r="C141" s="1066">
        <v>0</v>
      </c>
      <c r="D141" s="1067">
        <v>0</v>
      </c>
      <c r="E141" s="1517">
        <v>0</v>
      </c>
      <c r="F141" s="818">
        <v>15700</v>
      </c>
      <c r="G141" s="906">
        <v>2908</v>
      </c>
      <c r="H141" s="143">
        <v>6358</v>
      </c>
      <c r="I141" s="1648">
        <f>H141/G141</f>
        <v>2.186382393397524</v>
      </c>
    </row>
    <row r="142" spans="1:9" ht="12.75">
      <c r="A142" s="1029" t="s">
        <v>1319</v>
      </c>
      <c r="B142" s="978">
        <f>F98+B98+F53+B53+F8+B8</f>
        <v>182270</v>
      </c>
      <c r="C142" s="978">
        <f aca="true" t="shared" si="0" ref="C142:D145">G98+C98+G53+C53+G8+C8</f>
        <v>146402</v>
      </c>
      <c r="D142" s="978">
        <f t="shared" si="0"/>
        <v>114742</v>
      </c>
      <c r="E142" s="1518">
        <f>D142/C142</f>
        <v>0.7837461236868348</v>
      </c>
      <c r="F142" s="573">
        <v>16800</v>
      </c>
      <c r="G142" s="523">
        <v>17398</v>
      </c>
      <c r="H142" s="142">
        <v>9359</v>
      </c>
      <c r="I142" s="1649">
        <f>H142/G142</f>
        <v>0.5379353948729739</v>
      </c>
    </row>
    <row r="143" spans="1:9" ht="22.5">
      <c r="A143" s="1029" t="s">
        <v>1469</v>
      </c>
      <c r="B143" s="984">
        <f>F99+B99+F54+B54+F9+B9</f>
        <v>31672</v>
      </c>
      <c r="C143" s="978">
        <f t="shared" si="0"/>
        <v>14972</v>
      </c>
      <c r="D143" s="978">
        <f t="shared" si="0"/>
        <v>15945</v>
      </c>
      <c r="E143" s="1519">
        <f>D143/C143</f>
        <v>1.0649879775581084</v>
      </c>
      <c r="F143" s="573">
        <v>0</v>
      </c>
      <c r="G143" s="523">
        <v>12302</v>
      </c>
      <c r="H143" s="142">
        <v>13429</v>
      </c>
      <c r="I143" s="1649">
        <v>0</v>
      </c>
    </row>
    <row r="144" spans="1:9" ht="12.75">
      <c r="A144" s="1028" t="s">
        <v>1321</v>
      </c>
      <c r="B144" s="978">
        <f>F100+B100+F55+B55+F10+B10</f>
        <v>2580</v>
      </c>
      <c r="C144" s="978">
        <f t="shared" si="0"/>
        <v>1138</v>
      </c>
      <c r="D144" s="978">
        <f t="shared" si="0"/>
        <v>1530</v>
      </c>
      <c r="E144" s="1518">
        <f>D144/C144</f>
        <v>1.344463971880492</v>
      </c>
      <c r="F144" s="573">
        <v>1600</v>
      </c>
      <c r="G144" s="523">
        <v>1706</v>
      </c>
      <c r="H144" s="142">
        <v>1831</v>
      </c>
      <c r="I144" s="1650">
        <f>H144/G144</f>
        <v>1.0732708089097303</v>
      </c>
    </row>
    <row r="145" spans="1:9" ht="23.25" thickBot="1">
      <c r="A145" s="1043" t="s">
        <v>219</v>
      </c>
      <c r="B145" s="984">
        <f>F101+B101+F56+B56+F11+B11</f>
        <v>2648</v>
      </c>
      <c r="C145" s="1068">
        <f t="shared" si="0"/>
        <v>3630</v>
      </c>
      <c r="D145" s="1068">
        <f t="shared" si="0"/>
        <v>3630</v>
      </c>
      <c r="E145" s="1519">
        <f>D145/C145</f>
        <v>1</v>
      </c>
      <c r="F145" s="577">
        <v>0</v>
      </c>
      <c r="G145" s="541"/>
      <c r="H145" s="527"/>
      <c r="I145" s="1456">
        <v>0</v>
      </c>
    </row>
    <row r="146" spans="1:9" ht="22.5" thickBot="1">
      <c r="A146" s="1045" t="s">
        <v>1454</v>
      </c>
      <c r="B146" s="1069">
        <f>B141+B142+B143+B144+B145</f>
        <v>219170</v>
      </c>
      <c r="C146" s="1069">
        <f>C141+C142+C143+C144+C145</f>
        <v>166142</v>
      </c>
      <c r="D146" s="1069">
        <f>D141+D142+D143+D144+D145</f>
        <v>135847</v>
      </c>
      <c r="E146" s="1520">
        <f>D146/C146</f>
        <v>0.817655981028277</v>
      </c>
      <c r="F146" s="587">
        <f>SUM(F141:F145)</f>
        <v>34100</v>
      </c>
      <c r="G146" s="525">
        <f>SUM(G141:G145)</f>
        <v>34314</v>
      </c>
      <c r="H146" s="525">
        <f>SUM(H141:H145)</f>
        <v>30977</v>
      </c>
      <c r="I146" s="1640">
        <f>H146/G146</f>
        <v>0.9027510637057761</v>
      </c>
    </row>
    <row r="147" spans="1:9" ht="6.75" customHeight="1">
      <c r="A147" s="1063"/>
      <c r="B147" s="1065"/>
      <c r="C147" s="1066"/>
      <c r="D147" s="1067"/>
      <c r="E147" s="1644"/>
      <c r="F147" s="671"/>
      <c r="G147" s="521"/>
      <c r="H147" s="882"/>
      <c r="I147" s="1651"/>
    </row>
    <row r="148" spans="1:9" ht="22.5">
      <c r="A148" s="958" t="s">
        <v>230</v>
      </c>
      <c r="B148" s="978">
        <f>F104+B104+F59+B59+F14+B14</f>
        <v>326013</v>
      </c>
      <c r="C148" s="1070">
        <f>C104+G104+G59+C59+C14+G14</f>
        <v>332714</v>
      </c>
      <c r="D148" s="977">
        <f>H104+D104+H59+D59+H14+D14</f>
        <v>332714</v>
      </c>
      <c r="E148" s="1538">
        <f aca="true" t="shared" si="1" ref="E148:E157">D148/C148</f>
        <v>1</v>
      </c>
      <c r="F148" s="908">
        <f>'2.f-h.sz. melléklet'!B78</f>
        <v>233034</v>
      </c>
      <c r="G148" s="523">
        <f>'2.f-h.sz. melléklet'!C78</f>
        <v>147940</v>
      </c>
      <c r="H148" s="523">
        <f>'2.f-h.sz. melléklet'!D78-'2.f-h.sz. melléklet'!D95</f>
        <v>130336</v>
      </c>
      <c r="I148" s="1649">
        <f>H148/G148</f>
        <v>0.8810058131675004</v>
      </c>
    </row>
    <row r="149" spans="1:9" ht="12.75">
      <c r="A149" s="956" t="s">
        <v>1094</v>
      </c>
      <c r="B149" s="978">
        <f>F105+B105+F60+B60+F15+B15</f>
        <v>302675</v>
      </c>
      <c r="C149" s="1070">
        <f>C105+G105+G60+C60+C15+G15</f>
        <v>305104</v>
      </c>
      <c r="D149" s="977">
        <f>H105+D105+H60+D60+H15+D15</f>
        <v>305104</v>
      </c>
      <c r="E149" s="1645">
        <f t="shared" si="1"/>
        <v>1</v>
      </c>
      <c r="F149" s="908">
        <f>'2.f-h.sz. melléklet'!B82</f>
        <v>1639</v>
      </c>
      <c r="G149" s="523">
        <f>'2.f-h.sz. melléklet'!C82</f>
        <v>1639</v>
      </c>
      <c r="H149" s="523">
        <f>'2.f-h.sz. melléklet'!D82</f>
        <v>1472</v>
      </c>
      <c r="I149" s="1649">
        <f>H149/G149</f>
        <v>0.8981086028065893</v>
      </c>
    </row>
    <row r="150" spans="1:9" ht="22.5">
      <c r="A150" s="956" t="s">
        <v>229</v>
      </c>
      <c r="B150" s="978">
        <f>F106+B106+F61+B61+F16+B16</f>
        <v>0</v>
      </c>
      <c r="C150" s="1070">
        <f>C106+G106+G61+C61+C16+G16</f>
        <v>3350</v>
      </c>
      <c r="D150" s="977">
        <f>H106+D106+H61+D61+H16+D16</f>
        <v>3350</v>
      </c>
      <c r="E150" s="1645">
        <f t="shared" si="1"/>
        <v>1</v>
      </c>
      <c r="F150" s="267">
        <f>'2.f-h.sz. melléklet'!B151</f>
        <v>119609</v>
      </c>
      <c r="G150" s="142">
        <f>'2.f-h.sz. melléklet'!C151-'2.f-h.sz. melléklet'!C168</f>
        <v>130992</v>
      </c>
      <c r="H150" s="142">
        <f>'2.f-h.sz. melléklet'!D151</f>
        <v>45974</v>
      </c>
      <c r="I150" s="1649">
        <f>H150/G150</f>
        <v>0.3509679980456822</v>
      </c>
    </row>
    <row r="151" spans="1:9" ht="13.5" thickBot="1">
      <c r="A151" s="998" t="s">
        <v>1094</v>
      </c>
      <c r="B151" s="984">
        <f>F107+B107+F62+B62+F17+B17</f>
        <v>0</v>
      </c>
      <c r="C151" s="1070">
        <f>C107+G107+G62+C62+C17+G17</f>
        <v>0</v>
      </c>
      <c r="D151" s="977">
        <f>H107+D107+H62+D62+H17+D17</f>
        <v>0</v>
      </c>
      <c r="E151" s="1538">
        <v>0</v>
      </c>
      <c r="F151" s="790"/>
      <c r="G151" s="523"/>
      <c r="H151" s="765"/>
      <c r="I151" s="1649">
        <v>0</v>
      </c>
    </row>
    <row r="152" spans="1:9" ht="13.5" thickBot="1">
      <c r="A152" s="1030" t="s">
        <v>796</v>
      </c>
      <c r="B152" s="1071">
        <f>F108+B108+F63+B63+F18+B18</f>
        <v>0</v>
      </c>
      <c r="C152" s="984">
        <f>G108+C108+G63+C63+G18+C18</f>
        <v>53141</v>
      </c>
      <c r="D152" s="984">
        <f>H108+D108+H63+D63+H18+D18</f>
        <v>53141</v>
      </c>
      <c r="E152" s="1646">
        <f>D152/C152</f>
        <v>1</v>
      </c>
      <c r="F152" s="878"/>
      <c r="G152" s="541"/>
      <c r="H152" s="527">
        <v>123</v>
      </c>
      <c r="I152" s="1649">
        <v>0</v>
      </c>
    </row>
    <row r="153" spans="1:9" ht="22.5" thickBot="1">
      <c r="A153" s="966" t="s">
        <v>1429</v>
      </c>
      <c r="B153" s="1072">
        <f>B148+B150</f>
        <v>326013</v>
      </c>
      <c r="C153" s="1073">
        <f>C148+C150</f>
        <v>336064</v>
      </c>
      <c r="D153" s="1074">
        <f>D148+D150</f>
        <v>336064</v>
      </c>
      <c r="E153" s="1520">
        <f t="shared" si="1"/>
        <v>1</v>
      </c>
      <c r="F153" s="587">
        <f>F148+F150+F152</f>
        <v>352643</v>
      </c>
      <c r="G153" s="525">
        <f>G148+G150+G152</f>
        <v>278932</v>
      </c>
      <c r="H153" s="525">
        <f>H148+H150+H152</f>
        <v>176433</v>
      </c>
      <c r="I153" s="905">
        <f>H153/G153</f>
        <v>0.6325305092280555</v>
      </c>
    </row>
    <row r="154" spans="1:9" ht="8.25" customHeight="1">
      <c r="A154" s="1046"/>
      <c r="B154" s="1065"/>
      <c r="C154" s="1066"/>
      <c r="D154" s="1067"/>
      <c r="E154" s="1517"/>
      <c r="F154" s="193"/>
      <c r="G154" s="521"/>
      <c r="H154" s="882"/>
      <c r="I154" s="1651"/>
    </row>
    <row r="155" spans="1:9" ht="22.5">
      <c r="A155" s="1029" t="s">
        <v>1455</v>
      </c>
      <c r="B155" s="978">
        <f aca="true" t="shared" si="2" ref="B155:D156">F111+B111+F66+B66+F21+B21</f>
        <v>400</v>
      </c>
      <c r="C155" s="978">
        <f t="shared" si="2"/>
        <v>1243</v>
      </c>
      <c r="D155" s="978">
        <f t="shared" si="2"/>
        <v>1243</v>
      </c>
      <c r="E155" s="1518">
        <f t="shared" si="1"/>
        <v>1</v>
      </c>
      <c r="F155" s="573">
        <f>'2.i-j.sz. mell.'!B16+'2.i-j.sz. mell.'!B17</f>
        <v>0</v>
      </c>
      <c r="G155" s="142">
        <f>'2.i-j.sz. mell.'!C16+'2.i-j.sz. mell.'!C17</f>
        <v>25723</v>
      </c>
      <c r="H155" s="142">
        <f>'2.i-j.sz. mell.'!D16+'2.i-j.sz. mell.'!D17</f>
        <v>32219</v>
      </c>
      <c r="I155" s="1649">
        <f>H155/G155</f>
        <v>1.2525366403607667</v>
      </c>
    </row>
    <row r="156" spans="1:9" ht="23.25" thickBot="1">
      <c r="A156" s="956" t="s">
        <v>231</v>
      </c>
      <c r="B156" s="984">
        <f t="shared" si="2"/>
        <v>27375</v>
      </c>
      <c r="C156" s="978">
        <f t="shared" si="2"/>
        <v>13376</v>
      </c>
      <c r="D156" s="978">
        <f t="shared" si="2"/>
        <v>13380</v>
      </c>
      <c r="E156" s="1519">
        <f t="shared" si="1"/>
        <v>1.000299043062201</v>
      </c>
      <c r="F156" s="577">
        <f>'2.i-j.sz. mell.'!B71</f>
        <v>0</v>
      </c>
      <c r="G156" s="527">
        <f>'2.i-j.sz. mell.'!C71+'2.i-j.sz. mell.'!C70+'2.i-j.sz. mell.'!C76+'2.i-j.sz. mell.'!C72</f>
        <v>137836</v>
      </c>
      <c r="H156" s="527">
        <f>'2.i-j.sz. mell.'!D71+'2.i-j.sz. mell.'!D70+'2.i-j.sz. mell.'!D76+'2.i-j.sz. mell.'!D72</f>
        <v>137327</v>
      </c>
      <c r="I156" s="1649">
        <f>H156/G156</f>
        <v>0.996307205664703</v>
      </c>
    </row>
    <row r="157" spans="1:9" ht="22.5" thickBot="1">
      <c r="A157" s="1045" t="s">
        <v>1456</v>
      </c>
      <c r="B157" s="1076">
        <f>B155+B156</f>
        <v>27775</v>
      </c>
      <c r="C157" s="1077">
        <f>C155+C156</f>
        <v>14619</v>
      </c>
      <c r="D157" s="1078">
        <f>D155+D156</f>
        <v>14623</v>
      </c>
      <c r="E157" s="1521">
        <f t="shared" si="1"/>
        <v>1.000273616526438</v>
      </c>
      <c r="F157" s="587">
        <f>SUM(F155:F156)</f>
        <v>0</v>
      </c>
      <c r="G157" s="525">
        <f>SUM(G155:G156)</f>
        <v>163559</v>
      </c>
      <c r="H157" s="525">
        <f>SUM(H155:H156)</f>
        <v>169546</v>
      </c>
      <c r="I157" s="1640">
        <f>H157/G157</f>
        <v>1.0366045280296408</v>
      </c>
    </row>
    <row r="158" spans="1:9" ht="12.75">
      <c r="A158" s="988" t="s">
        <v>1096</v>
      </c>
      <c r="B158" s="1075">
        <f>F115+B115+F70+B70+F25+B25</f>
        <v>0</v>
      </c>
      <c r="C158" s="1075">
        <f>G115+C115+G70+C70+G25+C25</f>
        <v>0</v>
      </c>
      <c r="D158" s="1082">
        <f>H115+D115+H70+D70+H25+D25</f>
        <v>0</v>
      </c>
      <c r="E158" s="1522">
        <v>0</v>
      </c>
      <c r="F158" s="571">
        <f>'2.m-n.sz. melléklet'!B21</f>
        <v>250</v>
      </c>
      <c r="G158" s="144">
        <f>'2.m-n.sz. melléklet'!C21</f>
        <v>250</v>
      </c>
      <c r="H158" s="144">
        <f>'2.m-n.sz. melléklet'!D21</f>
        <v>148</v>
      </c>
      <c r="I158" s="1651">
        <f>H158/G158</f>
        <v>0.592</v>
      </c>
    </row>
    <row r="159" spans="1:9" ht="12.75">
      <c r="A159" s="988" t="s">
        <v>1043</v>
      </c>
      <c r="B159" s="978"/>
      <c r="C159" s="978"/>
      <c r="D159" s="977"/>
      <c r="E159" s="1518"/>
      <c r="F159" s="573">
        <f>'2.m-n.sz. melléklet'!B44</f>
        <v>4500</v>
      </c>
      <c r="G159" s="142">
        <f>'2.m-n.sz. melléklet'!C44</f>
        <v>281986</v>
      </c>
      <c r="H159" s="142">
        <f>'2.m-n.sz. melléklet'!D44</f>
        <v>281285</v>
      </c>
      <c r="I159" s="1651">
        <f>H159/G159</f>
        <v>0.9975140609817509</v>
      </c>
    </row>
    <row r="160" spans="1:9" ht="13.5" thickBot="1">
      <c r="A160" s="988" t="s">
        <v>1031</v>
      </c>
      <c r="B160" s="1075">
        <f>F117+B117+F72+B72+F27+B27</f>
        <v>0</v>
      </c>
      <c r="C160" s="1075">
        <f>G117+C117+G72+C72+G27+C27</f>
        <v>0</v>
      </c>
      <c r="D160" s="1082">
        <f>H117+D117+H72+D72+H27+D27</f>
        <v>0</v>
      </c>
      <c r="E160" s="1523">
        <v>0</v>
      </c>
      <c r="F160" s="709">
        <f>'2.i-j.sz. mell.'!B56</f>
        <v>0</v>
      </c>
      <c r="G160" s="141"/>
      <c r="H160" s="141">
        <f>'2.i-j.sz. mell.'!D56</f>
        <v>0</v>
      </c>
      <c r="I160" s="1650">
        <v>0</v>
      </c>
    </row>
    <row r="161" spans="1:9" ht="33" thickBot="1">
      <c r="A161" s="966" t="s">
        <v>220</v>
      </c>
      <c r="B161" s="1076">
        <f>B158+B160</f>
        <v>0</v>
      </c>
      <c r="C161" s="1077">
        <f>C158+C160</f>
        <v>0</v>
      </c>
      <c r="D161" s="1078">
        <f>D158+D160</f>
        <v>0</v>
      </c>
      <c r="E161" s="1521">
        <v>0</v>
      </c>
      <c r="F161" s="587">
        <f>SUM(F158:F160)</f>
        <v>4750</v>
      </c>
      <c r="G161" s="525">
        <f>SUM(G158:G160)</f>
        <v>282236</v>
      </c>
      <c r="H161" s="525">
        <f>SUM(H158:H160)</f>
        <v>281433</v>
      </c>
      <c r="I161" s="905">
        <f>H161/G161</f>
        <v>0.9971548633058859</v>
      </c>
    </row>
    <row r="162" spans="1:9" ht="6.75" customHeight="1">
      <c r="A162" s="1530"/>
      <c r="B162" s="1531"/>
      <c r="C162" s="1080"/>
      <c r="D162" s="1081"/>
      <c r="E162" s="1532"/>
      <c r="F162" s="193"/>
      <c r="G162" s="521"/>
      <c r="H162" s="882"/>
      <c r="I162" s="1651"/>
    </row>
    <row r="163" spans="1:9" ht="12.75">
      <c r="A163" s="988" t="s">
        <v>1099</v>
      </c>
      <c r="B163" s="1075">
        <f aca="true" t="shared" si="3" ref="B163:D165">F120+B120+F75+B75+F30+B30</f>
        <v>0</v>
      </c>
      <c r="C163" s="1075">
        <f t="shared" si="3"/>
        <v>14315</v>
      </c>
      <c r="D163" s="1082">
        <f t="shared" si="3"/>
        <v>66020</v>
      </c>
      <c r="E163" s="1522">
        <f>D163/C163</f>
        <v>4.611945511701013</v>
      </c>
      <c r="F163" s="1641">
        <f>F164+F165</f>
        <v>0</v>
      </c>
      <c r="G163" s="523">
        <f>G164+G165</f>
        <v>96405</v>
      </c>
      <c r="H163" s="523">
        <f>H164+H165</f>
        <v>200415</v>
      </c>
      <c r="I163" s="1649">
        <f>H163/G163</f>
        <v>2.078885949898864</v>
      </c>
    </row>
    <row r="164" spans="1:9" ht="12.75">
      <c r="A164" s="988" t="s">
        <v>222</v>
      </c>
      <c r="B164" s="1075">
        <f t="shared" si="3"/>
        <v>0</v>
      </c>
      <c r="C164" s="1075">
        <f t="shared" si="3"/>
        <v>12998</v>
      </c>
      <c r="D164" s="1082">
        <f t="shared" si="3"/>
        <v>64703</v>
      </c>
      <c r="E164" s="1518">
        <f>D164/C164</f>
        <v>4.9779196799507615</v>
      </c>
      <c r="F164" s="573"/>
      <c r="G164" s="523">
        <v>95088</v>
      </c>
      <c r="H164" s="142">
        <v>200415</v>
      </c>
      <c r="I164" s="1649">
        <f>H164/G164</f>
        <v>2.107679202423019</v>
      </c>
    </row>
    <row r="165" spans="1:9" ht="13.5" thickBot="1">
      <c r="A165" s="956" t="s">
        <v>223</v>
      </c>
      <c r="B165" s="1075">
        <f t="shared" si="3"/>
        <v>0</v>
      </c>
      <c r="C165" s="1075">
        <f t="shared" si="3"/>
        <v>1317</v>
      </c>
      <c r="D165" s="1082">
        <f t="shared" si="3"/>
        <v>1317</v>
      </c>
      <c r="E165" s="1518">
        <f>D165/C165</f>
        <v>1</v>
      </c>
      <c r="F165" s="573"/>
      <c r="G165" s="523">
        <v>1317</v>
      </c>
      <c r="H165" s="142"/>
      <c r="I165" s="1649">
        <f>H165/G165</f>
        <v>0</v>
      </c>
    </row>
    <row r="166" spans="1:9" ht="22.5" thickBot="1">
      <c r="A166" s="1059" t="s">
        <v>224</v>
      </c>
      <c r="B166" s="1069">
        <f>B163</f>
        <v>0</v>
      </c>
      <c r="C166" s="1073">
        <f>C163</f>
        <v>14315</v>
      </c>
      <c r="D166" s="1074">
        <f>D163</f>
        <v>66020</v>
      </c>
      <c r="E166" s="1520">
        <f>D166/C166</f>
        <v>4.611945511701013</v>
      </c>
      <c r="F166" s="757">
        <f>F163</f>
        <v>0</v>
      </c>
      <c r="G166" s="145">
        <f>G163</f>
        <v>96405</v>
      </c>
      <c r="H166" s="145">
        <f>H163</f>
        <v>200415</v>
      </c>
      <c r="I166" s="1591">
        <f>H166/G166</f>
        <v>2.078885949898864</v>
      </c>
    </row>
    <row r="167" spans="1:9" ht="5.25" customHeight="1" thickBot="1">
      <c r="A167" s="956"/>
      <c r="B167" s="1065"/>
      <c r="C167" s="1080"/>
      <c r="D167" s="1081"/>
      <c r="E167" s="1517"/>
      <c r="F167" s="877"/>
      <c r="G167" s="532"/>
      <c r="H167" s="880"/>
      <c r="I167" s="1650"/>
    </row>
    <row r="168" spans="1:9" ht="22.5" thickBot="1">
      <c r="A168" s="1045" t="s">
        <v>1465</v>
      </c>
      <c r="B168" s="1069">
        <f>B166+B161+B157+B153+B146</f>
        <v>572958</v>
      </c>
      <c r="C168" s="1073">
        <f>C166+C161+C157+C153+C146</f>
        <v>531140</v>
      </c>
      <c r="D168" s="1074">
        <f>D166+D161+D157+D153+D146</f>
        <v>552554</v>
      </c>
      <c r="E168" s="1520">
        <f>D168/C168</f>
        <v>1.0403170538840985</v>
      </c>
      <c r="F168" s="1642">
        <f>F166+F161+F157+F153+F146</f>
        <v>391493</v>
      </c>
      <c r="G168" s="528">
        <f>G166+G161+G157+G153+G146</f>
        <v>855446</v>
      </c>
      <c r="H168" s="528">
        <f>H166+H161+H157+H153+H146</f>
        <v>858804</v>
      </c>
      <c r="I168" s="1640">
        <f>H168/G168</f>
        <v>1.0039254377248827</v>
      </c>
    </row>
    <row r="169" spans="1:9" ht="13.5" thickBot="1">
      <c r="A169" s="1059"/>
      <c r="B169" s="1065"/>
      <c r="C169" s="1080"/>
      <c r="D169" s="1081"/>
      <c r="E169" s="1517"/>
      <c r="F169" s="877"/>
      <c r="G169" s="532"/>
      <c r="H169" s="880"/>
      <c r="I169" s="1650"/>
    </row>
    <row r="170" spans="1:9" ht="13.5" thickBot="1">
      <c r="A170" s="1006" t="s">
        <v>1297</v>
      </c>
      <c r="B170" s="1065">
        <f>B171+B172</f>
        <v>0</v>
      </c>
      <c r="C170" s="1066">
        <f>C171+C172</f>
        <v>0</v>
      </c>
      <c r="D170" s="1067">
        <f>D171+D172</f>
        <v>0</v>
      </c>
      <c r="E170" s="1520">
        <v>0</v>
      </c>
      <c r="F170" s="587">
        <f>F171+F172</f>
        <v>917456</v>
      </c>
      <c r="G170" s="525">
        <f>G171+G172</f>
        <v>887848</v>
      </c>
      <c r="H170" s="525">
        <f>H171+H172</f>
        <v>21198</v>
      </c>
      <c r="I170" s="905">
        <f>H170/G170</f>
        <v>0.023875708454600336</v>
      </c>
    </row>
    <row r="171" spans="1:9" ht="12.75">
      <c r="A171" s="1008" t="s">
        <v>1101</v>
      </c>
      <c r="B171" s="1065">
        <f aca="true" t="shared" si="4" ref="B171:D172">F129+B129+F84+B84+F38+B38</f>
        <v>0</v>
      </c>
      <c r="C171" s="1065">
        <f t="shared" si="4"/>
        <v>0</v>
      </c>
      <c r="D171" s="1065">
        <f t="shared" si="4"/>
        <v>0</v>
      </c>
      <c r="E171" s="1517">
        <v>0</v>
      </c>
      <c r="F171" s="571">
        <v>296682</v>
      </c>
      <c r="G171" s="521">
        <v>270376</v>
      </c>
      <c r="H171" s="144">
        <v>0</v>
      </c>
      <c r="I171" s="1648">
        <f>H171/G171</f>
        <v>0</v>
      </c>
    </row>
    <row r="172" spans="1:9" ht="12.75">
      <c r="A172" s="956" t="s">
        <v>1098</v>
      </c>
      <c r="B172" s="978">
        <f t="shared" si="4"/>
        <v>0</v>
      </c>
      <c r="C172" s="978">
        <f t="shared" si="4"/>
        <v>0</v>
      </c>
      <c r="D172" s="978">
        <f t="shared" si="4"/>
        <v>0</v>
      </c>
      <c r="E172" s="1518">
        <v>0</v>
      </c>
      <c r="F172" s="573">
        <v>620774</v>
      </c>
      <c r="G172" s="523">
        <v>617472</v>
      </c>
      <c r="H172" s="142">
        <v>21198</v>
      </c>
      <c r="I172" s="1649">
        <f>H172/G172</f>
        <v>0.03433030161691542</v>
      </c>
    </row>
    <row r="173" spans="1:9" ht="6" customHeight="1" thickBot="1">
      <c r="A173" s="1000"/>
      <c r="B173" s="984"/>
      <c r="C173" s="1079"/>
      <c r="D173" s="1082"/>
      <c r="E173" s="1519"/>
      <c r="F173" s="834"/>
      <c r="G173" s="541"/>
      <c r="H173" s="883"/>
      <c r="I173" s="1650"/>
    </row>
    <row r="174" spans="1:9" ht="16.5" thickBot="1">
      <c r="A174" s="1045" t="s">
        <v>1466</v>
      </c>
      <c r="B174" s="1076">
        <f>B132+F132+B87+F87+B41+F41</f>
        <v>2033934</v>
      </c>
      <c r="C174" s="1076">
        <f>C132+G132+C87+G87+C41+G41</f>
        <v>1244875</v>
      </c>
      <c r="D174" s="1076">
        <f>D132+H132+D87+H87+D41+H41</f>
        <v>1186187</v>
      </c>
      <c r="E174" s="1520">
        <f>D174/C174</f>
        <v>0.9528563108745858</v>
      </c>
      <c r="F174" s="919"/>
      <c r="G174" s="1643"/>
      <c r="H174" s="920"/>
      <c r="I174" s="905"/>
    </row>
    <row r="175" spans="1:9" ht="13.5" thickBot="1">
      <c r="A175" s="1063"/>
      <c r="B175" s="1065"/>
      <c r="C175" s="1080"/>
      <c r="D175" s="1081"/>
      <c r="E175" s="1517"/>
      <c r="F175" s="877"/>
      <c r="G175" s="532"/>
      <c r="H175" s="880"/>
      <c r="I175" s="1650"/>
    </row>
    <row r="176" spans="1:9" ht="22.5" thickBot="1">
      <c r="A176" s="1045" t="s">
        <v>1467</v>
      </c>
      <c r="B176" s="1076">
        <f>B168+B170+B174</f>
        <v>2606892</v>
      </c>
      <c r="C176" s="1077">
        <f>C168+C170+C174</f>
        <v>1776015</v>
      </c>
      <c r="D176" s="1078">
        <f>D168+D170+D174</f>
        <v>1738741</v>
      </c>
      <c r="E176" s="1521">
        <f>D176/C176</f>
        <v>0.979012564646132</v>
      </c>
      <c r="F176" s="755">
        <f>F168+F170+F174</f>
        <v>1308949</v>
      </c>
      <c r="G176" s="634">
        <f>G168+G170+G174</f>
        <v>1743294</v>
      </c>
      <c r="H176" s="634">
        <f>H168+H170+H174</f>
        <v>880002</v>
      </c>
      <c r="I176" s="1591">
        <f>H176/G176</f>
        <v>0.5047926511535059</v>
      </c>
    </row>
    <row r="177" spans="1:9" ht="12.75">
      <c r="A177" s="1012"/>
      <c r="B177" s="1599"/>
      <c r="C177" s="1599"/>
      <c r="D177" s="1599"/>
      <c r="E177" s="1600"/>
      <c r="F177" s="1014"/>
      <c r="G177" s="1014"/>
      <c r="H177" s="1014"/>
      <c r="I177" s="1600"/>
    </row>
    <row r="178" spans="1:9" ht="12.75">
      <c r="A178" s="1012"/>
      <c r="B178" s="1599"/>
      <c r="C178" s="1599"/>
      <c r="D178" s="1599"/>
      <c r="E178" s="1600"/>
      <c r="F178" s="1014"/>
      <c r="G178" s="1014"/>
      <c r="H178" s="1014"/>
      <c r="I178" s="1600"/>
    </row>
    <row r="179" spans="1:9" ht="12.75">
      <c r="A179" s="1012"/>
      <c r="B179" s="1599"/>
      <c r="C179" s="1599"/>
      <c r="D179" s="1599"/>
      <c r="E179" s="1600"/>
      <c r="F179" s="1014"/>
      <c r="G179" s="1014"/>
      <c r="H179" s="1014"/>
      <c r="I179" s="1600"/>
    </row>
    <row r="180" spans="1:9" ht="12.75">
      <c r="A180" s="855"/>
      <c r="B180" s="855"/>
      <c r="C180" s="855"/>
      <c r="D180" s="933">
        <v>5</v>
      </c>
      <c r="E180" s="190"/>
      <c r="F180" s="190"/>
      <c r="G180" s="2153" t="s">
        <v>1452</v>
      </c>
      <c r="H180" s="2153"/>
      <c r="I180" s="190"/>
    </row>
    <row r="181" spans="1:9" ht="12.75">
      <c r="A181" s="2154" t="s">
        <v>1479</v>
      </c>
      <c r="B181" s="2154"/>
      <c r="C181" s="2154"/>
      <c r="D181" s="2154"/>
      <c r="E181" s="2154"/>
      <c r="F181" s="2060"/>
      <c r="G181" s="2060"/>
      <c r="H181" s="2060"/>
      <c r="I181" s="2060"/>
    </row>
    <row r="182" spans="1:9" ht="12.75">
      <c r="A182" s="2154" t="s">
        <v>1453</v>
      </c>
      <c r="B182" s="2154"/>
      <c r="C182" s="2154"/>
      <c r="D182" s="2154"/>
      <c r="E182" s="2154"/>
      <c r="F182" s="2060"/>
      <c r="G182" s="2060"/>
      <c r="H182" s="2060"/>
      <c r="I182" s="2060"/>
    </row>
    <row r="183" spans="1:9" ht="13.5" thickBot="1">
      <c r="A183" s="855"/>
      <c r="B183" s="855"/>
      <c r="C183" s="855"/>
      <c r="D183" s="190"/>
      <c r="E183" s="1039"/>
      <c r="F183" s="190"/>
      <c r="G183" s="190"/>
      <c r="H183" s="1039" t="s">
        <v>1208</v>
      </c>
      <c r="I183" s="190"/>
    </row>
    <row r="184" spans="1:9" ht="13.5" thickBot="1">
      <c r="A184" s="2155" t="s">
        <v>1431</v>
      </c>
      <c r="B184" s="2156" t="s">
        <v>1381</v>
      </c>
      <c r="C184" s="2074"/>
      <c r="D184" s="2074"/>
      <c r="E184" s="2075"/>
      <c r="F184" s="2156" t="s">
        <v>1389</v>
      </c>
      <c r="G184" s="2074"/>
      <c r="H184" s="2074"/>
      <c r="I184" s="2075"/>
    </row>
    <row r="185" spans="1:9" ht="21.75" thickBot="1">
      <c r="A185" s="2068"/>
      <c r="B185" s="948" t="s">
        <v>1107</v>
      </c>
      <c r="C185" s="949" t="s">
        <v>1108</v>
      </c>
      <c r="D185" s="947" t="s">
        <v>1113</v>
      </c>
      <c r="E185" s="948" t="s">
        <v>1114</v>
      </c>
      <c r="F185" s="1524" t="s">
        <v>1107</v>
      </c>
      <c r="G185" s="1525" t="s">
        <v>1108</v>
      </c>
      <c r="H185" s="1526" t="s">
        <v>1113</v>
      </c>
      <c r="I185" s="1524" t="s">
        <v>1114</v>
      </c>
    </row>
    <row r="186" spans="1:9" ht="22.5">
      <c r="A186" s="1040" t="s">
        <v>1468</v>
      </c>
      <c r="B186" s="1531">
        <f>'2.l.sz. melléklet'!F368</f>
        <v>0</v>
      </c>
      <c r="C186" s="1531">
        <f>'2.l.sz. melléklet'!G368</f>
        <v>0</v>
      </c>
      <c r="D186" s="1531">
        <f>'2.l.sz. melléklet'!H368</f>
        <v>0</v>
      </c>
      <c r="E186" s="1532">
        <v>0</v>
      </c>
      <c r="F186" s="1540">
        <f aca="true" t="shared" si="5" ref="F186:H190">B186+F141</f>
        <v>15700</v>
      </c>
      <c r="G186" s="1540">
        <f t="shared" si="5"/>
        <v>2908</v>
      </c>
      <c r="H186" s="711">
        <f t="shared" si="5"/>
        <v>6358</v>
      </c>
      <c r="I186" s="1657">
        <f aca="true" t="shared" si="6" ref="I186:I191">H186/G186</f>
        <v>2.186382393397524</v>
      </c>
    </row>
    <row r="187" spans="1:9" ht="12.75">
      <c r="A187" s="1029" t="s">
        <v>1319</v>
      </c>
      <c r="B187" s="978">
        <f>'2.l.sz. melléklet'!F369</f>
        <v>0</v>
      </c>
      <c r="C187" s="978">
        <f>'2.l.sz. melléklet'!G369</f>
        <v>76294</v>
      </c>
      <c r="D187" s="978">
        <f>'2.l.sz. melléklet'!H369</f>
        <v>67491</v>
      </c>
      <c r="E187" s="1538">
        <f>D187/C187</f>
        <v>0.8846174011062469</v>
      </c>
      <c r="F187" s="142">
        <f t="shared" si="5"/>
        <v>16800</v>
      </c>
      <c r="G187" s="1542">
        <f t="shared" si="5"/>
        <v>93692</v>
      </c>
      <c r="H187" s="573">
        <f t="shared" si="5"/>
        <v>76850</v>
      </c>
      <c r="I187" s="1649">
        <f t="shared" si="6"/>
        <v>0.8202407889681083</v>
      </c>
    </row>
    <row r="188" spans="1:9" ht="22.5">
      <c r="A188" s="1029" t="s">
        <v>1469</v>
      </c>
      <c r="B188" s="978">
        <f>'2.l.sz. melléklet'!F370</f>
        <v>0</v>
      </c>
      <c r="C188" s="978">
        <f>'2.l.sz. melléklet'!G370</f>
        <v>14751</v>
      </c>
      <c r="D188" s="978">
        <f>'2.l.sz. melléklet'!H370</f>
        <v>13309</v>
      </c>
      <c r="E188" s="1538">
        <f>D188/C188</f>
        <v>0.9022439156667345</v>
      </c>
      <c r="F188" s="142">
        <f t="shared" si="5"/>
        <v>0</v>
      </c>
      <c r="G188" s="142">
        <f t="shared" si="5"/>
        <v>27053</v>
      </c>
      <c r="H188" s="573">
        <f t="shared" si="5"/>
        <v>26738</v>
      </c>
      <c r="I188" s="1649">
        <f t="shared" si="6"/>
        <v>0.9883561897016967</v>
      </c>
    </row>
    <row r="189" spans="1:9" ht="12.75">
      <c r="A189" s="1028" t="s">
        <v>1321</v>
      </c>
      <c r="B189" s="978">
        <f>'2.l.sz. melléklet'!F371</f>
        <v>0</v>
      </c>
      <c r="C189" s="978">
        <f>'2.l.sz. melléklet'!G371</f>
        <v>1379</v>
      </c>
      <c r="D189" s="978">
        <f>'2.l.sz. melléklet'!H371</f>
        <v>858</v>
      </c>
      <c r="E189" s="1538">
        <f>D189/C189</f>
        <v>0.6221899927483684</v>
      </c>
      <c r="F189" s="1542">
        <f t="shared" si="5"/>
        <v>1600</v>
      </c>
      <c r="G189" s="1542">
        <f t="shared" si="5"/>
        <v>3085</v>
      </c>
      <c r="H189" s="573">
        <f t="shared" si="5"/>
        <v>2689</v>
      </c>
      <c r="I189" s="1649">
        <f t="shared" si="6"/>
        <v>0.8716369529983793</v>
      </c>
    </row>
    <row r="190" spans="1:9" ht="23.25" thickBot="1">
      <c r="A190" s="1043" t="s">
        <v>219</v>
      </c>
      <c r="B190" s="984">
        <f>'2.l.sz. melléklet'!F372</f>
        <v>0</v>
      </c>
      <c r="C190" s="984">
        <f>'2.l.sz. melléklet'!G372</f>
        <v>1135</v>
      </c>
      <c r="D190" s="984">
        <f>'2.l.sz. melléklet'!H372</f>
        <v>1181</v>
      </c>
      <c r="E190" s="1519">
        <f>D190/C190</f>
        <v>1.0405286343612334</v>
      </c>
      <c r="F190" s="1541">
        <f t="shared" si="5"/>
        <v>0</v>
      </c>
      <c r="G190" s="1541">
        <f t="shared" si="5"/>
        <v>1135</v>
      </c>
      <c r="H190" s="571">
        <f t="shared" si="5"/>
        <v>1181</v>
      </c>
      <c r="I190" s="1651">
        <f t="shared" si="6"/>
        <v>1.0405286343612334</v>
      </c>
    </row>
    <row r="191" spans="1:9" ht="22.5" thickBot="1">
      <c r="A191" s="1045" t="s">
        <v>1454</v>
      </c>
      <c r="B191" s="1069">
        <f>SUM(B186:B190)</f>
        <v>0</v>
      </c>
      <c r="C191" s="1069">
        <f>SUM(C186:C190)</f>
        <v>93559</v>
      </c>
      <c r="D191" s="1069">
        <f>SUM(D186:D190)</f>
        <v>82839</v>
      </c>
      <c r="E191" s="1520">
        <f>D191/C191</f>
        <v>0.8854198954670315</v>
      </c>
      <c r="F191" s="842">
        <f>SUM(F186:F190)</f>
        <v>34100</v>
      </c>
      <c r="G191" s="842">
        <f>SUM(G186:G190)</f>
        <v>127873</v>
      </c>
      <c r="H191" s="587">
        <f>SUM(H186:H190)</f>
        <v>113816</v>
      </c>
      <c r="I191" s="1658">
        <f t="shared" si="6"/>
        <v>0.8900706169402454</v>
      </c>
    </row>
    <row r="192" spans="1:9" ht="12.75">
      <c r="A192" s="1063"/>
      <c r="B192" s="1065"/>
      <c r="C192" s="1066"/>
      <c r="D192" s="1067"/>
      <c r="E192" s="1517"/>
      <c r="F192" s="193"/>
      <c r="G192" s="906"/>
      <c r="H192" s="671"/>
      <c r="I192" s="1651"/>
    </row>
    <row r="193" spans="1:9" ht="22.5">
      <c r="A193" s="958" t="s">
        <v>230</v>
      </c>
      <c r="B193" s="978">
        <f>'2.l.sz. melléklet'!F375</f>
        <v>0</v>
      </c>
      <c r="C193" s="978">
        <f>'2.l.sz. melléklet'!G375</f>
        <v>22007</v>
      </c>
      <c r="D193" s="978">
        <f>'2.l.sz. melléklet'!H375</f>
        <v>77149</v>
      </c>
      <c r="E193" s="1518">
        <f>D193/C193</f>
        <v>3.5056572908619983</v>
      </c>
      <c r="F193" s="573">
        <f aca="true" t="shared" si="7" ref="F193:H197">B193+F148</f>
        <v>233034</v>
      </c>
      <c r="G193" s="142">
        <f t="shared" si="7"/>
        <v>169947</v>
      </c>
      <c r="H193" s="267">
        <f t="shared" si="7"/>
        <v>207485</v>
      </c>
      <c r="I193" s="1649">
        <f>H193/G193</f>
        <v>1.2208806274897468</v>
      </c>
    </row>
    <row r="194" spans="1:9" ht="12.75">
      <c r="A194" s="956" t="s">
        <v>1094</v>
      </c>
      <c r="B194" s="978">
        <f>'2.l.sz. melléklet'!F376</f>
        <v>0</v>
      </c>
      <c r="C194" s="978">
        <f>'2.l.sz. melléklet'!G376</f>
        <v>0</v>
      </c>
      <c r="D194" s="978">
        <f>'2.l.sz. melléklet'!H376</f>
        <v>0</v>
      </c>
      <c r="E194" s="1518">
        <v>0</v>
      </c>
      <c r="F194" s="573">
        <f t="shared" si="7"/>
        <v>1639</v>
      </c>
      <c r="G194" s="142">
        <f t="shared" si="7"/>
        <v>1639</v>
      </c>
      <c r="H194" s="267">
        <f t="shared" si="7"/>
        <v>1472</v>
      </c>
      <c r="I194" s="1649">
        <f>H194/G194</f>
        <v>0.8981086028065893</v>
      </c>
    </row>
    <row r="195" spans="1:9" ht="22.5">
      <c r="A195" s="956" t="s">
        <v>229</v>
      </c>
      <c r="B195" s="978">
        <f>'2.l.sz. melléklet'!F377</f>
        <v>0</v>
      </c>
      <c r="C195" s="978">
        <f>'2.l.sz. melléklet'!G377</f>
        <v>923</v>
      </c>
      <c r="D195" s="978">
        <f>'2.l.sz. melléklet'!H377</f>
        <v>923</v>
      </c>
      <c r="E195" s="1518">
        <f>D195/C195</f>
        <v>1</v>
      </c>
      <c r="F195" s="573">
        <f t="shared" si="7"/>
        <v>119609</v>
      </c>
      <c r="G195" s="142">
        <f t="shared" si="7"/>
        <v>131915</v>
      </c>
      <c r="H195" s="267">
        <f t="shared" si="7"/>
        <v>46897</v>
      </c>
      <c r="I195" s="1649">
        <f>H195/G195</f>
        <v>0.3555092294280408</v>
      </c>
    </row>
    <row r="196" spans="1:9" ht="13.5" thickBot="1">
      <c r="A196" s="998" t="s">
        <v>1094</v>
      </c>
      <c r="B196" s="978">
        <f>'2.l.sz. melléklet'!F378</f>
        <v>0</v>
      </c>
      <c r="C196" s="978">
        <f>'2.l.sz. melléklet'!G378</f>
        <v>0</v>
      </c>
      <c r="D196" s="978">
        <f>'2.l.sz. melléklet'!H378</f>
        <v>0</v>
      </c>
      <c r="E196" s="1518">
        <v>0</v>
      </c>
      <c r="F196" s="573">
        <f t="shared" si="7"/>
        <v>0</v>
      </c>
      <c r="G196" s="142">
        <f t="shared" si="7"/>
        <v>0</v>
      </c>
      <c r="H196" s="267">
        <f t="shared" si="7"/>
        <v>0</v>
      </c>
      <c r="I196" s="1649">
        <v>0</v>
      </c>
    </row>
    <row r="197" spans="1:9" ht="13.5" thickBot="1">
      <c r="A197" s="1030" t="s">
        <v>796</v>
      </c>
      <c r="B197" s="1068">
        <f>'2.l.sz. melléklet'!F379</f>
        <v>0</v>
      </c>
      <c r="C197" s="978">
        <f>'2.l.sz. melléklet'!G379</f>
        <v>0</v>
      </c>
      <c r="D197" s="978">
        <f>'2.l.sz. melléklet'!H379</f>
        <v>0</v>
      </c>
      <c r="E197" s="1518">
        <v>0</v>
      </c>
      <c r="F197" s="573">
        <f t="shared" si="7"/>
        <v>0</v>
      </c>
      <c r="G197" s="530">
        <f t="shared" si="7"/>
        <v>0</v>
      </c>
      <c r="H197" s="267">
        <f t="shared" si="7"/>
        <v>123</v>
      </c>
      <c r="I197" s="1649">
        <v>0</v>
      </c>
    </row>
    <row r="198" spans="1:9" ht="22.5" thickBot="1">
      <c r="A198" s="966" t="s">
        <v>1429</v>
      </c>
      <c r="B198" s="1076">
        <f>SUM(B193:B197)</f>
        <v>0</v>
      </c>
      <c r="C198" s="1076">
        <f>SUM(C193:C197)</f>
        <v>22930</v>
      </c>
      <c r="D198" s="1076">
        <f>SUM(D193:D197)</f>
        <v>78072</v>
      </c>
      <c r="E198" s="1520">
        <f>D198/C198</f>
        <v>3.404797208896642</v>
      </c>
      <c r="F198" s="842">
        <f>F193+F197+F195</f>
        <v>352643</v>
      </c>
      <c r="G198" s="842">
        <f>G193+G197+G195</f>
        <v>301862</v>
      </c>
      <c r="H198" s="587">
        <f>H193+H197+H195</f>
        <v>254505</v>
      </c>
      <c r="I198" s="1659">
        <f>H198/G198</f>
        <v>0.8431170534880177</v>
      </c>
    </row>
    <row r="199" spans="1:9" ht="12.75">
      <c r="A199" s="1046"/>
      <c r="B199" s="1065"/>
      <c r="C199" s="1066"/>
      <c r="D199" s="1067"/>
      <c r="E199" s="1517"/>
      <c r="F199" s="837"/>
      <c r="G199" s="1528"/>
      <c r="H199" s="1652"/>
      <c r="I199" s="1651"/>
    </row>
    <row r="200" spans="1:9" ht="22.5">
      <c r="A200" s="1029" t="s">
        <v>1455</v>
      </c>
      <c r="B200" s="978">
        <f>'2.l.sz. melléklet'!F382</f>
        <v>0</v>
      </c>
      <c r="C200" s="978">
        <f>'2.l.sz. melléklet'!G382</f>
        <v>0</v>
      </c>
      <c r="D200" s="978">
        <f>'2.l.sz. melléklet'!H382</f>
        <v>0</v>
      </c>
      <c r="E200" s="1518">
        <v>0</v>
      </c>
      <c r="F200" s="1542">
        <f aca="true" t="shared" si="8" ref="F200:H201">B200+F155</f>
        <v>0</v>
      </c>
      <c r="G200" s="1542">
        <f t="shared" si="8"/>
        <v>25723</v>
      </c>
      <c r="H200" s="573">
        <f t="shared" si="8"/>
        <v>32219</v>
      </c>
      <c r="I200" s="1649">
        <v>0</v>
      </c>
    </row>
    <row r="201" spans="1:9" ht="23.25" thickBot="1">
      <c r="A201" s="956" t="s">
        <v>231</v>
      </c>
      <c r="B201" s="1068">
        <f>'2.l.sz. melléklet'!F383</f>
        <v>0</v>
      </c>
      <c r="C201" s="1068">
        <f>'2.l.sz. melléklet'!G383</f>
        <v>19583</v>
      </c>
      <c r="D201" s="1068">
        <f>'2.l.sz. melléklet'!H383</f>
        <v>7173</v>
      </c>
      <c r="E201" s="1590">
        <f>D201/C201</f>
        <v>0.3662870857376296</v>
      </c>
      <c r="F201" s="1578">
        <f t="shared" si="8"/>
        <v>0</v>
      </c>
      <c r="G201" s="1578">
        <f t="shared" si="8"/>
        <v>157419</v>
      </c>
      <c r="H201" s="577">
        <f t="shared" si="8"/>
        <v>144500</v>
      </c>
      <c r="I201" s="1456">
        <f>H201/G201</f>
        <v>0.9179323969787637</v>
      </c>
    </row>
    <row r="202" spans="1:9" ht="22.5" thickBot="1">
      <c r="A202" s="1045" t="s">
        <v>1456</v>
      </c>
      <c r="B202" s="1076">
        <f>SUM(B200:B201)</f>
        <v>0</v>
      </c>
      <c r="C202" s="1076">
        <f>SUM(C200:C201)</f>
        <v>19583</v>
      </c>
      <c r="D202" s="1076">
        <f>SUM(D200:D201)</f>
        <v>7173</v>
      </c>
      <c r="E202" s="1591">
        <f>D202/C202</f>
        <v>0.3662870857376296</v>
      </c>
      <c r="F202" s="842">
        <f>SUM(F200:F201)</f>
        <v>0</v>
      </c>
      <c r="G202" s="1543">
        <f>SUM(G200:G201)</f>
        <v>183142</v>
      </c>
      <c r="H202" s="1653">
        <f>SUM(H200:H201)</f>
        <v>176719</v>
      </c>
      <c r="I202" s="1640">
        <f>H202/G202</f>
        <v>0.9649288530211529</v>
      </c>
    </row>
    <row r="203" spans="1:9" ht="12.75">
      <c r="A203" s="988" t="s">
        <v>1096</v>
      </c>
      <c r="B203" s="1075">
        <f>'2.l.sz. melléklet'!F386</f>
        <v>0</v>
      </c>
      <c r="C203" s="1075">
        <f>'2.l.sz. melléklet'!G386</f>
        <v>0</v>
      </c>
      <c r="D203" s="1075">
        <f>'2.l.sz. melléklet'!H386</f>
        <v>0</v>
      </c>
      <c r="E203" s="1522">
        <v>0</v>
      </c>
      <c r="F203" s="1541">
        <f aca="true" t="shared" si="9" ref="F203:H205">B203+F158</f>
        <v>250</v>
      </c>
      <c r="G203" s="1541">
        <f t="shared" si="9"/>
        <v>250</v>
      </c>
      <c r="H203" s="571">
        <f t="shared" si="9"/>
        <v>148</v>
      </c>
      <c r="I203" s="1651">
        <f>H203/G203</f>
        <v>0.592</v>
      </c>
    </row>
    <row r="204" spans="1:9" ht="12.75">
      <c r="A204" s="988" t="s">
        <v>1045</v>
      </c>
      <c r="B204" s="1075"/>
      <c r="C204" s="1075"/>
      <c r="D204" s="1075"/>
      <c r="E204" s="1522"/>
      <c r="F204" s="1542">
        <f t="shared" si="9"/>
        <v>4500</v>
      </c>
      <c r="G204" s="1542">
        <f t="shared" si="9"/>
        <v>281986</v>
      </c>
      <c r="H204" s="573">
        <f t="shared" si="9"/>
        <v>281285</v>
      </c>
      <c r="I204" s="1649">
        <f>H204/G204</f>
        <v>0.9975140609817509</v>
      </c>
    </row>
    <row r="205" spans="1:9" ht="13.5" thickBot="1">
      <c r="A205" s="988" t="s">
        <v>1031</v>
      </c>
      <c r="B205" s="1071">
        <f>'2.l.sz. melléklet'!F388</f>
        <v>0</v>
      </c>
      <c r="C205" s="1071">
        <f>'2.l.sz. melléklet'!G388</f>
        <v>0</v>
      </c>
      <c r="D205" s="1071">
        <f>'2.l.sz. melléklet'!H388</f>
        <v>0</v>
      </c>
      <c r="E205" s="1592">
        <v>0</v>
      </c>
      <c r="F205" s="1593">
        <f t="shared" si="9"/>
        <v>0</v>
      </c>
      <c r="G205" s="1593">
        <f t="shared" si="9"/>
        <v>0</v>
      </c>
      <c r="H205" s="708">
        <f t="shared" si="9"/>
        <v>0</v>
      </c>
      <c r="I205" s="1660">
        <v>0</v>
      </c>
    </row>
    <row r="206" spans="1:9" ht="33" thickBot="1">
      <c r="A206" s="966" t="s">
        <v>220</v>
      </c>
      <c r="B206" s="1076">
        <f>SUM(B203:B205)</f>
        <v>0</v>
      </c>
      <c r="C206" s="1076">
        <f>SUM(C203:C205)</f>
        <v>0</v>
      </c>
      <c r="D206" s="1076">
        <f>SUM(D203:D205)</f>
        <v>0</v>
      </c>
      <c r="E206" s="1521">
        <v>0</v>
      </c>
      <c r="F206" s="842">
        <f>SUM(F203:F205)</f>
        <v>4750</v>
      </c>
      <c r="G206" s="842">
        <f>SUM(G203:G205)</f>
        <v>282236</v>
      </c>
      <c r="H206" s="587">
        <f>SUM(H203:H205)</f>
        <v>281433</v>
      </c>
      <c r="I206" s="905">
        <v>0</v>
      </c>
    </row>
    <row r="207" spans="1:9" ht="7.5" customHeight="1">
      <c r="A207" s="1530"/>
      <c r="B207" s="1075"/>
      <c r="C207" s="1079"/>
      <c r="D207" s="1082"/>
      <c r="E207" s="1594"/>
      <c r="F207" s="837"/>
      <c r="G207" s="1528"/>
      <c r="H207" s="1652"/>
      <c r="I207" s="1651"/>
    </row>
    <row r="208" spans="1:9" ht="12.75">
      <c r="A208" s="988" t="s">
        <v>1099</v>
      </c>
      <c r="B208" s="1075">
        <f>B209+B210</f>
        <v>0</v>
      </c>
      <c r="C208" s="1075">
        <f>C209+C210</f>
        <v>39450</v>
      </c>
      <c r="D208" s="1075">
        <f>D209+D210</f>
        <v>39450</v>
      </c>
      <c r="E208" s="1522">
        <f>D208/C208</f>
        <v>1</v>
      </c>
      <c r="F208" s="1542">
        <f aca="true" t="shared" si="10" ref="F208:H210">B208+F163</f>
        <v>0</v>
      </c>
      <c r="G208" s="1542">
        <f t="shared" si="10"/>
        <v>135855</v>
      </c>
      <c r="H208" s="573">
        <f t="shared" si="10"/>
        <v>239865</v>
      </c>
      <c r="I208" s="1649">
        <f>H208/G208</f>
        <v>1.765595671856023</v>
      </c>
    </row>
    <row r="209" spans="1:9" ht="12.75">
      <c r="A209" s="988" t="s">
        <v>222</v>
      </c>
      <c r="B209" s="1075">
        <f>'2.l.sz. melléklet'!F392</f>
        <v>0</v>
      </c>
      <c r="C209" s="1075">
        <f>'2.l.sz. melléklet'!G392</f>
        <v>5417</v>
      </c>
      <c r="D209" s="1075">
        <f>'2.l.sz. melléklet'!H392</f>
        <v>5417</v>
      </c>
      <c r="E209" s="1522">
        <f>D209/C209</f>
        <v>1</v>
      </c>
      <c r="F209" s="1542">
        <f t="shared" si="10"/>
        <v>0</v>
      </c>
      <c r="G209" s="1542">
        <f t="shared" si="10"/>
        <v>100505</v>
      </c>
      <c r="H209" s="573">
        <f t="shared" si="10"/>
        <v>205832</v>
      </c>
      <c r="I209" s="1649">
        <f>H209/G209</f>
        <v>2.0479777125516145</v>
      </c>
    </row>
    <row r="210" spans="1:9" ht="12.75">
      <c r="A210" s="956" t="s">
        <v>223</v>
      </c>
      <c r="B210" s="1075">
        <f>'2.l.sz. melléklet'!F393</f>
        <v>0</v>
      </c>
      <c r="C210" s="1075">
        <f>'2.l.sz. melléklet'!G393</f>
        <v>34033</v>
      </c>
      <c r="D210" s="1075">
        <f>'2.l.sz. melléklet'!H393</f>
        <v>34033</v>
      </c>
      <c r="E210" s="1522">
        <f>D210/C210</f>
        <v>1</v>
      </c>
      <c r="F210" s="1542">
        <f t="shared" si="10"/>
        <v>0</v>
      </c>
      <c r="G210" s="1542">
        <f t="shared" si="10"/>
        <v>35350</v>
      </c>
      <c r="H210" s="573">
        <f t="shared" si="10"/>
        <v>34033</v>
      </c>
      <c r="I210" s="1649">
        <f>H210/G210</f>
        <v>0.9627439886845828</v>
      </c>
    </row>
    <row r="211" spans="1:9" ht="6.75" customHeight="1" thickBot="1">
      <c r="A211" s="998"/>
      <c r="B211" s="1031"/>
      <c r="C211" s="1079"/>
      <c r="D211" s="1446"/>
      <c r="E211" s="1523"/>
      <c r="F211" s="846"/>
      <c r="G211" s="1527"/>
      <c r="H211" s="1654"/>
      <c r="I211" s="1456"/>
    </row>
    <row r="212" spans="1:9" ht="22.5" thickBot="1">
      <c r="A212" s="1059" t="s">
        <v>224</v>
      </c>
      <c r="B212" s="1069">
        <f>B208</f>
        <v>0</v>
      </c>
      <c r="C212" s="1069">
        <f>C208</f>
        <v>39450</v>
      </c>
      <c r="D212" s="1069">
        <f>D208</f>
        <v>39450</v>
      </c>
      <c r="E212" s="1539">
        <f>D212/C212</f>
        <v>1</v>
      </c>
      <c r="F212" s="842">
        <f>F208</f>
        <v>0</v>
      </c>
      <c r="G212" s="842">
        <f>G208</f>
        <v>135855</v>
      </c>
      <c r="H212" s="587">
        <f>H208</f>
        <v>239865</v>
      </c>
      <c r="I212" s="1640">
        <f>H212/G212</f>
        <v>1.765595671856023</v>
      </c>
    </row>
    <row r="213" spans="1:9" ht="8.25" customHeight="1" thickBot="1">
      <c r="A213" s="956"/>
      <c r="B213" s="1065"/>
      <c r="C213" s="1080"/>
      <c r="D213" s="1081"/>
      <c r="E213" s="1517"/>
      <c r="F213" s="852"/>
      <c r="G213" s="1529"/>
      <c r="H213" s="1655"/>
      <c r="I213" s="1650"/>
    </row>
    <row r="214" spans="1:9" ht="22.5" thickBot="1">
      <c r="A214" s="1045" t="s">
        <v>1465</v>
      </c>
      <c r="B214" s="1069">
        <f>B212+B206+B202+B198+B191</f>
        <v>0</v>
      </c>
      <c r="C214" s="1069">
        <f>C212+C206+C202+C198+C191</f>
        <v>175522</v>
      </c>
      <c r="D214" s="1069">
        <f>D212+D206+D202+D198+D191</f>
        <v>207534</v>
      </c>
      <c r="E214" s="1520">
        <f>D214/C214</f>
        <v>1.1823816957418443</v>
      </c>
      <c r="F214" s="842">
        <f>F212+F206+F202+F198+F191</f>
        <v>391493</v>
      </c>
      <c r="G214" s="2014">
        <f>G212+G206+G202+G198+G191</f>
        <v>1030968</v>
      </c>
      <c r="H214" s="755">
        <f>H212+H206+H202+H198+H191</f>
        <v>1066338</v>
      </c>
      <c r="I214" s="1640">
        <f>H214/G214</f>
        <v>1.0343075633773309</v>
      </c>
    </row>
    <row r="215" spans="1:9" ht="13.5" thickBot="1">
      <c r="A215" s="1059"/>
      <c r="B215" s="1065"/>
      <c r="C215" s="1080"/>
      <c r="D215" s="1081"/>
      <c r="E215" s="1517"/>
      <c r="F215" s="852"/>
      <c r="G215" s="1529"/>
      <c r="H215" s="1655"/>
      <c r="I215" s="1650"/>
    </row>
    <row r="216" spans="1:9" ht="13.5" thickBot="1">
      <c r="A216" s="1006" t="s">
        <v>1297</v>
      </c>
      <c r="B216" s="1065">
        <f>B217+B218</f>
        <v>0</v>
      </c>
      <c r="C216" s="1065">
        <f>C217+C218</f>
        <v>0</v>
      </c>
      <c r="D216" s="1065">
        <f>D217+D218</f>
        <v>0</v>
      </c>
      <c r="E216" s="1520">
        <v>0</v>
      </c>
      <c r="F216" s="1511">
        <f>F217+F218</f>
        <v>917456</v>
      </c>
      <c r="G216" s="1511">
        <f>G217+G218</f>
        <v>887848</v>
      </c>
      <c r="H216" s="757">
        <f>H217+H218</f>
        <v>21198</v>
      </c>
      <c r="I216" s="905">
        <v>0</v>
      </c>
    </row>
    <row r="217" spans="1:9" ht="12.75">
      <c r="A217" s="1008" t="s">
        <v>1101</v>
      </c>
      <c r="B217" s="1065">
        <f>'2.l.sz. melléklet'!F399</f>
        <v>0</v>
      </c>
      <c r="C217" s="1066">
        <f>'2.l.sz. melléklet'!G399</f>
        <v>0</v>
      </c>
      <c r="D217" s="1065">
        <f>'2.l.sz. melléklet'!H399</f>
        <v>0</v>
      </c>
      <c r="E217" s="1517">
        <v>0</v>
      </c>
      <c r="F217" s="1541">
        <f aca="true" t="shared" si="11" ref="F217:H218">B217+F171</f>
        <v>296682</v>
      </c>
      <c r="G217" s="1541">
        <f t="shared" si="11"/>
        <v>270376</v>
      </c>
      <c r="H217" s="571">
        <f t="shared" si="11"/>
        <v>0</v>
      </c>
      <c r="I217" s="1651">
        <f>H217/G217</f>
        <v>0</v>
      </c>
    </row>
    <row r="218" spans="1:9" ht="12.75">
      <c r="A218" s="956" t="s">
        <v>1098</v>
      </c>
      <c r="B218" s="978">
        <f>'2.l.sz. melléklet'!F400</f>
        <v>0</v>
      </c>
      <c r="C218" s="1070">
        <f>'2.l.sz. melléklet'!G400</f>
        <v>0</v>
      </c>
      <c r="D218" s="978">
        <f>'2.l.sz. melléklet'!H400</f>
        <v>0</v>
      </c>
      <c r="E218" s="1518">
        <v>0</v>
      </c>
      <c r="F218" s="1541">
        <f t="shared" si="11"/>
        <v>620774</v>
      </c>
      <c r="G218" s="1541">
        <f t="shared" si="11"/>
        <v>617472</v>
      </c>
      <c r="H218" s="571">
        <f t="shared" si="11"/>
        <v>21198</v>
      </c>
      <c r="I218" s="1651">
        <f>H218/G218</f>
        <v>0.03433030161691542</v>
      </c>
    </row>
    <row r="219" spans="1:9" ht="13.5" thickBot="1">
      <c r="A219" s="1000"/>
      <c r="B219" s="1031"/>
      <c r="C219" s="1079"/>
      <c r="D219" s="1031"/>
      <c r="E219" s="1519"/>
      <c r="F219" s="846"/>
      <c r="G219" s="1527"/>
      <c r="H219" s="1654"/>
      <c r="I219" s="1456"/>
    </row>
    <row r="220" spans="1:9" ht="13.5" thickBot="1">
      <c r="A220" s="1045" t="s">
        <v>1466</v>
      </c>
      <c r="B220" s="1076">
        <f>'2.l.sz. melléklet'!F402</f>
        <v>0</v>
      </c>
      <c r="C220" s="1076">
        <f>'2.l.sz. melléklet'!G402</f>
        <v>0</v>
      </c>
      <c r="D220" s="1076">
        <f>'2.l.sz. melléklet'!H402</f>
        <v>863135</v>
      </c>
      <c r="E220" s="1520">
        <v>0</v>
      </c>
      <c r="F220" s="1544">
        <f>B220+F174</f>
        <v>0</v>
      </c>
      <c r="G220" s="1544">
        <f>C220+G174</f>
        <v>0</v>
      </c>
      <c r="H220" s="587">
        <f>D220+H174</f>
        <v>863135</v>
      </c>
      <c r="I220" s="1591">
        <v>0</v>
      </c>
    </row>
    <row r="221" spans="1:9" ht="13.5" thickBot="1">
      <c r="A221" s="1063"/>
      <c r="B221" s="1065"/>
      <c r="C221" s="1080"/>
      <c r="D221" s="1081"/>
      <c r="E221" s="1517"/>
      <c r="F221" s="852"/>
      <c r="G221" s="1529"/>
      <c r="H221" s="1655"/>
      <c r="I221" s="1650"/>
    </row>
    <row r="222" spans="1:9" ht="22.5" thickBot="1">
      <c r="A222" s="1045" t="s">
        <v>1467</v>
      </c>
      <c r="B222" s="1076">
        <f>B220+B216+B214</f>
        <v>0</v>
      </c>
      <c r="C222" s="1076">
        <f>C220+C216+C214</f>
        <v>175522</v>
      </c>
      <c r="D222" s="1076">
        <f>D220+D216+D214</f>
        <v>1070669</v>
      </c>
      <c r="E222" s="1521">
        <f>D222/C222</f>
        <v>6.0999134011690845</v>
      </c>
      <c r="F222" s="1544">
        <f>F214+F216+F220</f>
        <v>1308949</v>
      </c>
      <c r="G222" s="1544">
        <f>G214+G216+G220</f>
        <v>1918816</v>
      </c>
      <c r="H222" s="1656">
        <f>H214+H216+H220</f>
        <v>1950671</v>
      </c>
      <c r="I222" s="1591">
        <f>H222/G222</f>
        <v>1.0166013833530678</v>
      </c>
    </row>
    <row r="223" ht="12.75">
      <c r="A223" s="190" t="s">
        <v>1044</v>
      </c>
    </row>
  </sheetData>
  <sheetProtection/>
  <mergeCells count="38">
    <mergeCell ref="K11:K12"/>
    <mergeCell ref="L11:O11"/>
    <mergeCell ref="P11:S11"/>
    <mergeCell ref="N7:O7"/>
    <mergeCell ref="Q7:R7"/>
    <mergeCell ref="K8:R8"/>
    <mergeCell ref="K9:R9"/>
    <mergeCell ref="A92:I92"/>
    <mergeCell ref="D1:E1"/>
    <mergeCell ref="G1:H1"/>
    <mergeCell ref="A5:A6"/>
    <mergeCell ref="B5:E5"/>
    <mergeCell ref="F5:I5"/>
    <mergeCell ref="A2:I2"/>
    <mergeCell ref="A3:I3"/>
    <mergeCell ref="G46:H46"/>
    <mergeCell ref="F139:I139"/>
    <mergeCell ref="A47:I47"/>
    <mergeCell ref="A48:I48"/>
    <mergeCell ref="A139:A140"/>
    <mergeCell ref="A137:I137"/>
    <mergeCell ref="B139:E139"/>
    <mergeCell ref="A50:A51"/>
    <mergeCell ref="B50:E50"/>
    <mergeCell ref="F50:I50"/>
    <mergeCell ref="G91:H91"/>
    <mergeCell ref="A93:I93"/>
    <mergeCell ref="G135:H135"/>
    <mergeCell ref="A136:I136"/>
    <mergeCell ref="B95:E95"/>
    <mergeCell ref="F95:I95"/>
    <mergeCell ref="A95:A96"/>
    <mergeCell ref="G180:H180"/>
    <mergeCell ref="A181:I181"/>
    <mergeCell ref="A182:I182"/>
    <mergeCell ref="A184:A185"/>
    <mergeCell ref="B184:E184"/>
    <mergeCell ref="F184:I1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48"/>
  <sheetViews>
    <sheetView zoomScalePageLayoutView="0" workbookViewId="0" topLeftCell="A356">
      <selection activeCell="I404" sqref="A361:I404"/>
    </sheetView>
  </sheetViews>
  <sheetFormatPr defaultColWidth="9.140625" defaultRowHeight="12.75"/>
  <cols>
    <col min="1" max="1" width="23.8515625" style="0" customWidth="1"/>
    <col min="2" max="2" width="8.00390625" style="0" customWidth="1"/>
    <col min="3" max="3" width="8.8515625" style="0" customWidth="1"/>
    <col min="4" max="4" width="7.7109375" style="0" customWidth="1"/>
    <col min="5" max="5" width="6.8515625" style="0" customWidth="1"/>
    <col min="6" max="6" width="8.28125" style="0" customWidth="1"/>
    <col min="7" max="8" width="8.140625" style="0" customWidth="1"/>
    <col min="9" max="9" width="7.28125" style="0" customWidth="1"/>
  </cols>
  <sheetData>
    <row r="1" spans="1:9" ht="12.75">
      <c r="A1" s="190"/>
      <c r="B1" s="190"/>
      <c r="C1" s="190"/>
      <c r="D1" s="190"/>
      <c r="E1" s="190"/>
      <c r="F1" s="190"/>
      <c r="G1" s="2154" t="s">
        <v>232</v>
      </c>
      <c r="H1" s="2154"/>
      <c r="I1" s="190"/>
    </row>
    <row r="2" spans="1:9" ht="15.75">
      <c r="A2" s="2059" t="s">
        <v>1481</v>
      </c>
      <c r="B2" s="2059"/>
      <c r="C2" s="2059"/>
      <c r="D2" s="2059"/>
      <c r="E2" s="2059"/>
      <c r="F2" s="2070"/>
      <c r="G2" s="2060"/>
      <c r="H2" s="2060"/>
      <c r="I2" s="2060"/>
    </row>
    <row r="3" spans="1:9" ht="15.75">
      <c r="A3" s="2059" t="s">
        <v>1382</v>
      </c>
      <c r="B3" s="2059"/>
      <c r="C3" s="2059"/>
      <c r="D3" s="2059"/>
      <c r="E3" s="2059"/>
      <c r="F3" s="2070"/>
      <c r="G3" s="2060"/>
      <c r="H3" s="2060"/>
      <c r="I3" s="2060"/>
    </row>
    <row r="4" spans="1:9" ht="13.5" thickBot="1">
      <c r="A4" s="190"/>
      <c r="B4" s="190"/>
      <c r="C4" s="190"/>
      <c r="D4" s="933"/>
      <c r="E4" s="190"/>
      <c r="F4" s="190"/>
      <c r="G4" s="190"/>
      <c r="H4" s="933" t="s">
        <v>1208</v>
      </c>
      <c r="I4" s="190"/>
    </row>
    <row r="5" spans="1:9" ht="14.25" customHeight="1" thickBot="1">
      <c r="A5" s="2172" t="s">
        <v>1431</v>
      </c>
      <c r="B5" s="2175" t="s">
        <v>795</v>
      </c>
      <c r="C5" s="2065"/>
      <c r="D5" s="2065"/>
      <c r="E5" s="2066"/>
      <c r="F5" s="2174" t="s">
        <v>1262</v>
      </c>
      <c r="G5" s="2074"/>
      <c r="H5" s="2074"/>
      <c r="I5" s="2075"/>
    </row>
    <row r="6" spans="1:9" ht="27" customHeight="1" thickBot="1">
      <c r="A6" s="2173"/>
      <c r="B6" s="947" t="s">
        <v>1107</v>
      </c>
      <c r="C6" s="948" t="s">
        <v>1108</v>
      </c>
      <c r="D6" s="949" t="s">
        <v>1113</v>
      </c>
      <c r="E6" s="948" t="s">
        <v>1091</v>
      </c>
      <c r="F6" s="949" t="s">
        <v>1107</v>
      </c>
      <c r="G6" s="948" t="s">
        <v>1108</v>
      </c>
      <c r="H6" s="948" t="s">
        <v>1113</v>
      </c>
      <c r="I6" s="1015" t="s">
        <v>1091</v>
      </c>
    </row>
    <row r="7" spans="1:9" ht="22.5">
      <c r="A7" s="1084" t="s">
        <v>1468</v>
      </c>
      <c r="B7" s="700">
        <v>0</v>
      </c>
      <c r="C7" s="733"/>
      <c r="D7" s="700"/>
      <c r="E7" s="1447">
        <v>0</v>
      </c>
      <c r="F7" s="819">
        <v>0</v>
      </c>
      <c r="G7" s="193"/>
      <c r="H7" s="882"/>
      <c r="I7" s="713">
        <v>0</v>
      </c>
    </row>
    <row r="8" spans="1:9" ht="12.75">
      <c r="A8" s="1086" t="s">
        <v>1319</v>
      </c>
      <c r="B8" s="267">
        <v>1704</v>
      </c>
      <c r="C8" s="142">
        <v>294</v>
      </c>
      <c r="D8" s="267">
        <v>6871</v>
      </c>
      <c r="E8" s="727">
        <f>D8/C8</f>
        <v>23.37074829931973</v>
      </c>
      <c r="F8" s="573">
        <v>60</v>
      </c>
      <c r="G8" s="573">
        <v>71</v>
      </c>
      <c r="H8" s="765">
        <v>71</v>
      </c>
      <c r="I8" s="761">
        <f>H8/G8</f>
        <v>1</v>
      </c>
    </row>
    <row r="9" spans="1:9" ht="22.5">
      <c r="A9" s="1086" t="s">
        <v>1469</v>
      </c>
      <c r="B9" s="267">
        <v>0</v>
      </c>
      <c r="C9" s="142">
        <v>345</v>
      </c>
      <c r="D9" s="267">
        <v>1318</v>
      </c>
      <c r="E9" s="734">
        <f>D9/C9</f>
        <v>3.8202898550724638</v>
      </c>
      <c r="F9" s="573">
        <v>0</v>
      </c>
      <c r="G9" s="573"/>
      <c r="H9" s="765"/>
      <c r="I9" s="569">
        <v>0</v>
      </c>
    </row>
    <row r="10" spans="1:9" ht="12.75">
      <c r="A10" s="1087" t="s">
        <v>1086</v>
      </c>
      <c r="B10" s="596">
        <v>50</v>
      </c>
      <c r="C10" s="141">
        <v>21</v>
      </c>
      <c r="D10" s="596">
        <v>21</v>
      </c>
      <c r="E10" s="1448">
        <f>D10/C10</f>
        <v>1</v>
      </c>
      <c r="F10" s="709">
        <v>0</v>
      </c>
      <c r="G10" s="709"/>
      <c r="H10" s="765"/>
      <c r="I10" s="574">
        <v>0</v>
      </c>
    </row>
    <row r="11" spans="1:9" ht="23.25" thickBot="1">
      <c r="A11" s="1088" t="s">
        <v>219</v>
      </c>
      <c r="B11" s="267">
        <v>0</v>
      </c>
      <c r="C11" s="142"/>
      <c r="D11" s="267"/>
      <c r="E11" s="1449">
        <v>0</v>
      </c>
      <c r="F11" s="573">
        <v>0</v>
      </c>
      <c r="G11" s="573"/>
      <c r="H11" s="883"/>
      <c r="I11" s="759">
        <v>0</v>
      </c>
    </row>
    <row r="12" spans="1:9" s="118" customFormat="1" ht="20.25" customHeight="1" thickBot="1">
      <c r="A12" s="1090" t="s">
        <v>1087</v>
      </c>
      <c r="B12" s="587">
        <f>SUM(B7:B11)</f>
        <v>1754</v>
      </c>
      <c r="C12" s="587">
        <f>SUM(C7:C11)</f>
        <v>660</v>
      </c>
      <c r="D12" s="587">
        <f>SUM(D7:D11)</f>
        <v>8210</v>
      </c>
      <c r="E12" s="588">
        <v>0</v>
      </c>
      <c r="F12" s="587">
        <f>SUM(F7:F11)</f>
        <v>60</v>
      </c>
      <c r="G12" s="587">
        <f>SUM(G7:G11)</f>
        <v>71</v>
      </c>
      <c r="H12" s="587">
        <f>SUM(H7:H11)</f>
        <v>71</v>
      </c>
      <c r="I12" s="728">
        <f>H12/G12</f>
        <v>1</v>
      </c>
    </row>
    <row r="13" spans="1:9" ht="8.25" customHeight="1">
      <c r="A13" s="1091"/>
      <c r="B13" s="711"/>
      <c r="C13" s="577"/>
      <c r="D13" s="535"/>
      <c r="E13" s="568"/>
      <c r="F13" s="570"/>
      <c r="G13" s="877"/>
      <c r="H13" s="880"/>
      <c r="I13" s="814"/>
    </row>
    <row r="14" spans="1:9" ht="22.5">
      <c r="A14" s="1092" t="s">
        <v>230</v>
      </c>
      <c r="B14" s="1093">
        <v>0</v>
      </c>
      <c r="C14" s="1093"/>
      <c r="D14" s="1094"/>
      <c r="E14" s="568">
        <v>0</v>
      </c>
      <c r="F14" s="1095">
        <v>0</v>
      </c>
      <c r="G14" s="192"/>
      <c r="H14" s="765"/>
      <c r="I14" s="574">
        <v>0</v>
      </c>
    </row>
    <row r="15" spans="1:9" ht="12.75">
      <c r="A15" s="1096" t="s">
        <v>1094</v>
      </c>
      <c r="B15" s="1097">
        <v>0</v>
      </c>
      <c r="C15" s="1097"/>
      <c r="D15" s="1098"/>
      <c r="E15" s="568">
        <v>0</v>
      </c>
      <c r="F15" s="1099">
        <v>0</v>
      </c>
      <c r="G15" s="192"/>
      <c r="H15" s="765"/>
      <c r="I15" s="568">
        <v>0</v>
      </c>
    </row>
    <row r="16" spans="1:9" ht="22.5">
      <c r="A16" s="1096" t="s">
        <v>229</v>
      </c>
      <c r="B16" s="1100">
        <v>0</v>
      </c>
      <c r="C16" s="1100"/>
      <c r="D16" s="1101"/>
      <c r="E16" s="569">
        <v>0</v>
      </c>
      <c r="F16" s="1102">
        <v>0</v>
      </c>
      <c r="G16" s="834"/>
      <c r="H16" s="883"/>
      <c r="I16" s="569">
        <v>0</v>
      </c>
    </row>
    <row r="17" spans="1:9" ht="12.75">
      <c r="A17" s="1086" t="s">
        <v>1094</v>
      </c>
      <c r="B17" s="1097">
        <v>0</v>
      </c>
      <c r="C17" s="1097"/>
      <c r="D17" s="1098"/>
      <c r="E17" s="574">
        <v>0</v>
      </c>
      <c r="F17" s="1099">
        <v>0</v>
      </c>
      <c r="G17" s="192"/>
      <c r="H17" s="765"/>
      <c r="I17" s="574">
        <v>0</v>
      </c>
    </row>
    <row r="18" spans="1:9" ht="13.5" thickBot="1">
      <c r="A18" s="1103" t="s">
        <v>796</v>
      </c>
      <c r="B18" s="1104">
        <v>0</v>
      </c>
      <c r="C18" s="1104">
        <v>4319</v>
      </c>
      <c r="D18" s="1105">
        <v>4319</v>
      </c>
      <c r="E18" s="761">
        <f>D18/C18</f>
        <v>1</v>
      </c>
      <c r="F18" s="1106">
        <v>0</v>
      </c>
      <c r="G18" s="877">
        <v>0</v>
      </c>
      <c r="H18" s="877">
        <v>0</v>
      </c>
      <c r="I18" s="574">
        <v>0</v>
      </c>
    </row>
    <row r="19" spans="1:9" ht="18.75" customHeight="1" thickBot="1">
      <c r="A19" s="1107" t="s">
        <v>797</v>
      </c>
      <c r="B19" s="587">
        <f>B14+B16+B18</f>
        <v>0</v>
      </c>
      <c r="C19" s="587">
        <f>C14+C16+C18</f>
        <v>4319</v>
      </c>
      <c r="D19" s="587">
        <f>D14+D16+D18</f>
        <v>4319</v>
      </c>
      <c r="E19" s="728">
        <f>D19/C19</f>
        <v>1</v>
      </c>
      <c r="F19" s="587">
        <f>F14+F16+F18</f>
        <v>0</v>
      </c>
      <c r="G19" s="587">
        <f>G14+G16+G18</f>
        <v>0</v>
      </c>
      <c r="H19" s="587">
        <f>H14+H16+H18</f>
        <v>0</v>
      </c>
      <c r="I19" s="588">
        <v>0</v>
      </c>
    </row>
    <row r="20" spans="1:9" ht="9.75" customHeight="1">
      <c r="A20" s="1108"/>
      <c r="B20" s="571"/>
      <c r="C20" s="144"/>
      <c r="D20" s="578"/>
      <c r="E20" s="568"/>
      <c r="F20" s="578"/>
      <c r="G20" s="193"/>
      <c r="H20" s="882"/>
      <c r="I20" s="814"/>
    </row>
    <row r="21" spans="1:9" ht="22.5">
      <c r="A21" s="1096" t="s">
        <v>1455</v>
      </c>
      <c r="B21" s="573">
        <v>0</v>
      </c>
      <c r="C21" s="142"/>
      <c r="D21" s="267"/>
      <c r="E21" s="568">
        <v>0</v>
      </c>
      <c r="F21" s="267">
        <v>0</v>
      </c>
      <c r="G21" s="192"/>
      <c r="H21" s="765"/>
      <c r="I21" s="1109">
        <v>0</v>
      </c>
    </row>
    <row r="22" spans="1:9" ht="23.25" thickBot="1">
      <c r="A22" s="1096" t="s">
        <v>231</v>
      </c>
      <c r="B22" s="708">
        <v>0</v>
      </c>
      <c r="C22" s="141"/>
      <c r="D22" s="596"/>
      <c r="E22" s="569">
        <v>0</v>
      </c>
      <c r="F22" s="596">
        <v>0</v>
      </c>
      <c r="G22" s="834"/>
      <c r="H22" s="883"/>
      <c r="I22" s="764">
        <v>0</v>
      </c>
    </row>
    <row r="23" spans="1:9" ht="21.75" thickBot="1">
      <c r="A23" s="1090" t="s">
        <v>1456</v>
      </c>
      <c r="B23" s="717">
        <f>B22+B21</f>
        <v>0</v>
      </c>
      <c r="C23" s="587">
        <f>C22+C21</f>
        <v>0</v>
      </c>
      <c r="D23" s="525">
        <f>D22+D21</f>
        <v>0</v>
      </c>
      <c r="E23" s="588">
        <v>0</v>
      </c>
      <c r="F23" s="587">
        <f>F22+F21</f>
        <v>0</v>
      </c>
      <c r="G23" s="587">
        <f>G22+G21</f>
        <v>0</v>
      </c>
      <c r="H23" s="587">
        <f>H22+H21</f>
        <v>0</v>
      </c>
      <c r="I23" s="588">
        <v>0</v>
      </c>
    </row>
    <row r="24" spans="1:9" ht="9" customHeight="1">
      <c r="A24" s="1108"/>
      <c r="B24" s="818"/>
      <c r="C24" s="1110"/>
      <c r="D24" s="578"/>
      <c r="E24" s="568"/>
      <c r="F24" s="1111"/>
      <c r="G24" s="193"/>
      <c r="H24" s="882"/>
      <c r="I24" s="814"/>
    </row>
    <row r="25" spans="1:9" ht="18.75" customHeight="1">
      <c r="A25" s="1096" t="s">
        <v>1088</v>
      </c>
      <c r="B25" s="573">
        <v>0</v>
      </c>
      <c r="C25" s="142"/>
      <c r="D25" s="267"/>
      <c r="E25" s="568">
        <v>0</v>
      </c>
      <c r="F25" s="267">
        <v>0</v>
      </c>
      <c r="G25" s="192"/>
      <c r="H25" s="765"/>
      <c r="I25" s="574">
        <v>0</v>
      </c>
    </row>
    <row r="26" spans="1:9" ht="13.5" customHeight="1">
      <c r="A26" s="1096" t="s">
        <v>1033</v>
      </c>
      <c r="B26" s="573"/>
      <c r="C26" s="142"/>
      <c r="D26" s="267"/>
      <c r="E26" s="574"/>
      <c r="F26" s="267"/>
      <c r="G26" s="192"/>
      <c r="H26" s="765"/>
      <c r="I26" s="574"/>
    </row>
    <row r="27" spans="1:9" ht="13.5" thickBot="1">
      <c r="A27" s="1096" t="s">
        <v>1034</v>
      </c>
      <c r="B27" s="709">
        <v>0</v>
      </c>
      <c r="C27" s="144"/>
      <c r="D27" s="578"/>
      <c r="E27" s="569">
        <v>0</v>
      </c>
      <c r="F27" s="578">
        <v>0</v>
      </c>
      <c r="G27" s="877"/>
      <c r="H27" s="880"/>
      <c r="I27" s="759">
        <v>0</v>
      </c>
    </row>
    <row r="28" spans="1:9" ht="38.25" customHeight="1" thickBot="1">
      <c r="A28" s="1090" t="s">
        <v>220</v>
      </c>
      <c r="B28" s="587">
        <f>B25+B27</f>
        <v>0</v>
      </c>
      <c r="C28" s="587">
        <f>C25+C27</f>
        <v>0</v>
      </c>
      <c r="D28" s="587">
        <f>D25+D27</f>
        <v>0</v>
      </c>
      <c r="E28" s="588">
        <v>0</v>
      </c>
      <c r="F28" s="587">
        <f>F25+F27</f>
        <v>0</v>
      </c>
      <c r="G28" s="587">
        <f>G25+G27</f>
        <v>0</v>
      </c>
      <c r="H28" s="587">
        <f>H25+H27</f>
        <v>0</v>
      </c>
      <c r="I28" s="588">
        <v>0</v>
      </c>
    </row>
    <row r="29" spans="1:9" ht="8.25" customHeight="1">
      <c r="A29" s="1112"/>
      <c r="B29" s="566"/>
      <c r="C29" s="681"/>
      <c r="D29" s="718"/>
      <c r="E29" s="568"/>
      <c r="F29" s="707"/>
      <c r="G29" s="193"/>
      <c r="H29" s="882"/>
      <c r="I29" s="814"/>
    </row>
    <row r="30" spans="1:9" ht="22.5">
      <c r="A30" s="1088" t="s">
        <v>1457</v>
      </c>
      <c r="B30" s="267">
        <f>B31+B32</f>
        <v>0</v>
      </c>
      <c r="C30" s="142">
        <f>C31+C32</f>
        <v>0</v>
      </c>
      <c r="D30" s="142">
        <f>D31+D32</f>
        <v>11961</v>
      </c>
      <c r="E30" s="734">
        <v>0</v>
      </c>
      <c r="F30" s="573">
        <f>F31+F32</f>
        <v>0</v>
      </c>
      <c r="G30" s="192"/>
      <c r="H30" s="765"/>
      <c r="I30" s="574">
        <v>0</v>
      </c>
    </row>
    <row r="31" spans="1:9" ht="12.75">
      <c r="A31" s="1086" t="s">
        <v>222</v>
      </c>
      <c r="B31" s="267">
        <v>0</v>
      </c>
      <c r="C31" s="142"/>
      <c r="D31" s="267">
        <v>11961</v>
      </c>
      <c r="E31" s="734">
        <v>0</v>
      </c>
      <c r="F31" s="573">
        <v>0</v>
      </c>
      <c r="G31" s="192"/>
      <c r="H31" s="765"/>
      <c r="I31" s="574">
        <v>0</v>
      </c>
    </row>
    <row r="32" spans="1:9" ht="12.75">
      <c r="A32" s="1086" t="s">
        <v>1085</v>
      </c>
      <c r="B32" s="267">
        <v>0</v>
      </c>
      <c r="C32" s="142"/>
      <c r="D32" s="267"/>
      <c r="E32" s="568">
        <v>0</v>
      </c>
      <c r="F32" s="573">
        <v>0</v>
      </c>
      <c r="G32" s="192"/>
      <c r="H32" s="765"/>
      <c r="I32" s="574">
        <v>0</v>
      </c>
    </row>
    <row r="33" spans="1:9" ht="6" customHeight="1" thickBot="1">
      <c r="A33" s="1113"/>
      <c r="B33" s="781"/>
      <c r="C33" s="530"/>
      <c r="D33" s="781"/>
      <c r="E33" s="569"/>
      <c r="F33" s="708"/>
      <c r="G33" s="834"/>
      <c r="H33" s="883"/>
      <c r="I33" s="764"/>
    </row>
    <row r="34" spans="1:9" ht="21.75" thickBot="1">
      <c r="A34" s="1114" t="s">
        <v>224</v>
      </c>
      <c r="B34" s="587">
        <f>B30</f>
        <v>0</v>
      </c>
      <c r="C34" s="587">
        <f>C30</f>
        <v>0</v>
      </c>
      <c r="D34" s="587">
        <f>D30</f>
        <v>11961</v>
      </c>
      <c r="E34" s="728">
        <v>0</v>
      </c>
      <c r="F34" s="587">
        <f>F30</f>
        <v>0</v>
      </c>
      <c r="G34" s="587">
        <f>G30</f>
        <v>0</v>
      </c>
      <c r="H34" s="587">
        <f>H30</f>
        <v>0</v>
      </c>
      <c r="I34" s="588">
        <v>0</v>
      </c>
    </row>
    <row r="35" spans="1:9" ht="8.25" customHeight="1" thickBot="1">
      <c r="A35" s="1115"/>
      <c r="B35" s="818"/>
      <c r="C35" s="1116"/>
      <c r="D35" s="1117"/>
      <c r="E35" s="829"/>
      <c r="F35" s="1118"/>
      <c r="G35" s="877"/>
      <c r="H35" s="880"/>
      <c r="I35" s="588"/>
    </row>
    <row r="36" spans="1:9" ht="21.75" thickBot="1">
      <c r="A36" s="1090" t="s">
        <v>1465</v>
      </c>
      <c r="B36" s="587">
        <f>B34+B28+B23+B19+B12</f>
        <v>1754</v>
      </c>
      <c r="C36" s="587">
        <f>C34+C28+C23+C19+C12</f>
        <v>4979</v>
      </c>
      <c r="D36" s="587">
        <f>D34+D28+D23+D19+D12</f>
        <v>24490</v>
      </c>
      <c r="E36" s="728">
        <f>D36/C36</f>
        <v>4.918658365133561</v>
      </c>
      <c r="F36" s="587">
        <f>F34+F28+F23+F19+F12</f>
        <v>60</v>
      </c>
      <c r="G36" s="587">
        <f>G34+G28+G23+G19+G12</f>
        <v>71</v>
      </c>
      <c r="H36" s="587">
        <f>H34+H28+H23+H19+H12</f>
        <v>71</v>
      </c>
      <c r="I36" s="741">
        <f>H36/G36</f>
        <v>1</v>
      </c>
    </row>
    <row r="37" spans="1:9" ht="6.75" customHeight="1" thickBot="1">
      <c r="A37" s="1114"/>
      <c r="B37" s="587"/>
      <c r="C37" s="525"/>
      <c r="D37" s="537"/>
      <c r="E37" s="569"/>
      <c r="F37" s="676"/>
      <c r="G37" s="877"/>
      <c r="H37" s="880"/>
      <c r="I37" s="588"/>
    </row>
    <row r="38" spans="1:9" ht="13.5" thickBot="1">
      <c r="A38" s="1119" t="s">
        <v>1297</v>
      </c>
      <c r="B38" s="712">
        <f>B39+B40</f>
        <v>0</v>
      </c>
      <c r="C38" s="712">
        <f>C39+C40</f>
        <v>0</v>
      </c>
      <c r="D38" s="712">
        <f>D39+D40</f>
        <v>0</v>
      </c>
      <c r="E38" s="588">
        <v>0</v>
      </c>
      <c r="F38" s="712">
        <f>F39+F40</f>
        <v>0</v>
      </c>
      <c r="G38" s="712">
        <f>G39+G40</f>
        <v>0</v>
      </c>
      <c r="H38" s="712">
        <f>H39+H40</f>
        <v>0</v>
      </c>
      <c r="I38" s="588">
        <v>0</v>
      </c>
    </row>
    <row r="39" spans="1:9" ht="12.75">
      <c r="A39" s="1120" t="s">
        <v>1097</v>
      </c>
      <c r="B39" s="711">
        <v>0</v>
      </c>
      <c r="C39" s="141"/>
      <c r="D39" s="596"/>
      <c r="E39" s="568">
        <v>0</v>
      </c>
      <c r="F39" s="596">
        <v>0</v>
      </c>
      <c r="G39" s="193"/>
      <c r="H39" s="882"/>
      <c r="I39" s="713">
        <v>0</v>
      </c>
    </row>
    <row r="40" spans="1:9" ht="12.75">
      <c r="A40" s="1096" t="s">
        <v>1089</v>
      </c>
      <c r="B40" s="573">
        <v>0</v>
      </c>
      <c r="C40" s="142"/>
      <c r="D40" s="267"/>
      <c r="E40" s="568">
        <v>0</v>
      </c>
      <c r="F40" s="267">
        <v>0</v>
      </c>
      <c r="G40" s="192"/>
      <c r="H40" s="765"/>
      <c r="I40" s="574">
        <v>0</v>
      </c>
    </row>
    <row r="41" spans="1:9" ht="6" customHeight="1" thickBot="1">
      <c r="A41" s="1091"/>
      <c r="B41" s="709"/>
      <c r="C41" s="1121"/>
      <c r="D41" s="1117"/>
      <c r="E41" s="569"/>
      <c r="F41" s="1122"/>
      <c r="G41" s="834"/>
      <c r="H41" s="883"/>
      <c r="I41" s="764"/>
    </row>
    <row r="42" spans="1:9" ht="13.5" thickBot="1">
      <c r="A42" s="1107" t="s">
        <v>1466</v>
      </c>
      <c r="B42" s="587">
        <v>188544</v>
      </c>
      <c r="C42" s="525">
        <v>112885</v>
      </c>
      <c r="D42" s="676">
        <v>112885</v>
      </c>
      <c r="E42" s="728">
        <f>D42/C42</f>
        <v>1</v>
      </c>
      <c r="F42" s="676">
        <v>203833</v>
      </c>
      <c r="G42" s="525">
        <v>100083</v>
      </c>
      <c r="H42" s="902">
        <v>100083</v>
      </c>
      <c r="I42" s="741">
        <f>H42/G42</f>
        <v>1</v>
      </c>
    </row>
    <row r="43" spans="1:9" ht="8.25" customHeight="1" thickBot="1">
      <c r="A43" s="1115"/>
      <c r="B43" s="818"/>
      <c r="C43" s="1116"/>
      <c r="D43" s="1117"/>
      <c r="E43" s="569"/>
      <c r="F43" s="1118"/>
      <c r="G43" s="877"/>
      <c r="H43" s="880"/>
      <c r="I43" s="741"/>
    </row>
    <row r="44" spans="1:9" ht="21.75" thickBot="1">
      <c r="A44" s="1090" t="s">
        <v>1467</v>
      </c>
      <c r="B44" s="587">
        <f>B36+B38+B42</f>
        <v>190298</v>
      </c>
      <c r="C44" s="587">
        <f>C36+C38+C42</f>
        <v>117864</v>
      </c>
      <c r="D44" s="587">
        <f>D36+D38+D42</f>
        <v>137375</v>
      </c>
      <c r="E44" s="728">
        <f>D44/C44</f>
        <v>1.1655382474716622</v>
      </c>
      <c r="F44" s="587">
        <f>F36+F38+F42</f>
        <v>203893</v>
      </c>
      <c r="G44" s="587">
        <f>G36+G38+G42</f>
        <v>100154</v>
      </c>
      <c r="H44" s="587">
        <f>H36+H38+H42</f>
        <v>100154</v>
      </c>
      <c r="I44" s="741">
        <f>H44/G44</f>
        <v>1</v>
      </c>
    </row>
    <row r="45" spans="1:9" ht="12.75">
      <c r="A45" s="1141"/>
      <c r="B45" s="537"/>
      <c r="C45" s="537"/>
      <c r="D45" s="537"/>
      <c r="E45" s="1142"/>
      <c r="F45" s="537"/>
      <c r="G45" s="537"/>
      <c r="H45" s="537"/>
      <c r="I45" s="1588"/>
    </row>
    <row r="46" spans="1:9" ht="12.75">
      <c r="A46" s="2058">
        <v>2</v>
      </c>
      <c r="B46" s="2058"/>
      <c r="C46" s="2058"/>
      <c r="D46" s="2058"/>
      <c r="E46" s="2058"/>
      <c r="F46" s="2058"/>
      <c r="G46" s="2105"/>
      <c r="H46" s="2105"/>
      <c r="I46" s="2105"/>
    </row>
    <row r="47" spans="1:9" ht="12.75">
      <c r="A47" s="190"/>
      <c r="B47" s="190"/>
      <c r="C47" s="190"/>
      <c r="D47" s="2154"/>
      <c r="E47" s="2154"/>
      <c r="F47" s="190"/>
      <c r="G47" s="2154" t="s">
        <v>232</v>
      </c>
      <c r="H47" s="2154"/>
      <c r="I47" s="190"/>
    </row>
    <row r="48" spans="1:9" ht="15.75">
      <c r="A48" s="2059" t="s">
        <v>1481</v>
      </c>
      <c r="B48" s="2059"/>
      <c r="C48" s="2059"/>
      <c r="D48" s="2059"/>
      <c r="E48" s="2059"/>
      <c r="F48" s="2070"/>
      <c r="G48" s="2060"/>
      <c r="H48" s="2060"/>
      <c r="I48" s="2060"/>
    </row>
    <row r="49" spans="1:9" ht="15.75">
      <c r="A49" s="2059" t="s">
        <v>1382</v>
      </c>
      <c r="B49" s="2059"/>
      <c r="C49" s="2059"/>
      <c r="D49" s="2059"/>
      <c r="E49" s="2059"/>
      <c r="F49" s="2070"/>
      <c r="G49" s="2060"/>
      <c r="H49" s="2060"/>
      <c r="I49" s="2060"/>
    </row>
    <row r="50" spans="1:9" ht="16.5" thickBot="1">
      <c r="A50" s="662"/>
      <c r="B50" s="662"/>
      <c r="C50" s="662"/>
      <c r="D50" s="662"/>
      <c r="E50" s="662"/>
      <c r="F50" s="663"/>
      <c r="G50" s="933" t="s">
        <v>1208</v>
      </c>
      <c r="H50" s="190"/>
      <c r="I50" s="190"/>
    </row>
    <row r="51" spans="1:9" ht="13.5" thickBot="1">
      <c r="A51" s="2172" t="s">
        <v>1431</v>
      </c>
      <c r="B51" s="2175" t="s">
        <v>1263</v>
      </c>
      <c r="C51" s="2065"/>
      <c r="D51" s="2065"/>
      <c r="E51" s="2066"/>
      <c r="F51" s="2174" t="s">
        <v>1070</v>
      </c>
      <c r="G51" s="2074"/>
      <c r="H51" s="2074"/>
      <c r="I51" s="2075"/>
    </row>
    <row r="52" spans="1:9" ht="21.75" thickBot="1">
      <c r="A52" s="2173"/>
      <c r="B52" s="947" t="s">
        <v>1107</v>
      </c>
      <c r="C52" s="948" t="s">
        <v>1108</v>
      </c>
      <c r="D52" s="949" t="s">
        <v>1113</v>
      </c>
      <c r="E52" s="948" t="s">
        <v>1091</v>
      </c>
      <c r="F52" s="949" t="s">
        <v>1107</v>
      </c>
      <c r="G52" s="948" t="s">
        <v>1108</v>
      </c>
      <c r="H52" s="948" t="s">
        <v>1113</v>
      </c>
      <c r="I52" s="1015" t="s">
        <v>1091</v>
      </c>
    </row>
    <row r="53" spans="1:9" ht="22.5">
      <c r="A53" s="1084" t="s">
        <v>1468</v>
      </c>
      <c r="B53" s="768">
        <v>0</v>
      </c>
      <c r="C53" s="774"/>
      <c r="D53" s="1123"/>
      <c r="E53" s="713">
        <v>0</v>
      </c>
      <c r="F53" s="826">
        <v>0</v>
      </c>
      <c r="G53" s="191"/>
      <c r="H53" s="670"/>
      <c r="I53" s="713">
        <v>0</v>
      </c>
    </row>
    <row r="54" spans="1:9" ht="12.75">
      <c r="A54" s="1086" t="s">
        <v>1319</v>
      </c>
      <c r="B54" s="726">
        <v>6700</v>
      </c>
      <c r="C54" s="726">
        <v>3755</v>
      </c>
      <c r="D54" s="748">
        <v>3755</v>
      </c>
      <c r="E54" s="766">
        <f>D54/C54</f>
        <v>1</v>
      </c>
      <c r="F54" s="726">
        <v>1300</v>
      </c>
      <c r="G54" s="726">
        <v>532</v>
      </c>
      <c r="H54" s="765">
        <v>532</v>
      </c>
      <c r="I54" s="574">
        <f>H54/G54</f>
        <v>1</v>
      </c>
    </row>
    <row r="55" spans="1:9" ht="22.5">
      <c r="A55" s="1086" t="s">
        <v>1469</v>
      </c>
      <c r="B55" s="726">
        <v>0</v>
      </c>
      <c r="C55" s="726">
        <v>0</v>
      </c>
      <c r="D55" s="748"/>
      <c r="E55" s="569">
        <v>0</v>
      </c>
      <c r="F55" s="726">
        <v>200</v>
      </c>
      <c r="G55" s="726">
        <v>90</v>
      </c>
      <c r="H55" s="765">
        <v>90</v>
      </c>
      <c r="I55" s="569">
        <f>H55/G55</f>
        <v>1</v>
      </c>
    </row>
    <row r="56" spans="1:9" ht="12.75">
      <c r="A56" s="1087" t="s">
        <v>1086</v>
      </c>
      <c r="B56" s="762">
        <v>0</v>
      </c>
      <c r="C56" s="762">
        <v>0</v>
      </c>
      <c r="D56" s="748">
        <v>0</v>
      </c>
      <c r="E56" s="574">
        <v>0</v>
      </c>
      <c r="F56" s="726">
        <v>0</v>
      </c>
      <c r="G56" s="726"/>
      <c r="H56" s="765"/>
      <c r="I56" s="574">
        <v>0</v>
      </c>
    </row>
    <row r="57" spans="1:9" ht="23.25" thickBot="1">
      <c r="A57" s="1088" t="s">
        <v>219</v>
      </c>
      <c r="B57" s="726">
        <v>0</v>
      </c>
      <c r="C57" s="573">
        <f>'2.a-d.sz. melléklet'!C55</f>
        <v>900</v>
      </c>
      <c r="D57" s="573">
        <f>'2.a-d.sz. melléklet'!D55</f>
        <v>900</v>
      </c>
      <c r="E57" s="1140">
        <f>D57/C57</f>
        <v>1</v>
      </c>
      <c r="F57" s="726">
        <v>0</v>
      </c>
      <c r="G57" s="834"/>
      <c r="H57" s="883"/>
      <c r="I57" s="759">
        <v>0</v>
      </c>
    </row>
    <row r="58" spans="1:9" ht="13.5" thickBot="1">
      <c r="A58" s="1090" t="s">
        <v>1087</v>
      </c>
      <c r="B58" s="525">
        <f>SUM(B53:B57)</f>
        <v>6700</v>
      </c>
      <c r="C58" s="525">
        <f>SUM(C53:C57)</f>
        <v>4655</v>
      </c>
      <c r="D58" s="525">
        <f>SUM(D53:D57)</f>
        <v>4655</v>
      </c>
      <c r="E58" s="728">
        <f>D58/C58</f>
        <v>1</v>
      </c>
      <c r="F58" s="742">
        <f>SUM(F53:F57)</f>
        <v>1500</v>
      </c>
      <c r="G58" s="742">
        <f>SUM(G53:G57)</f>
        <v>622</v>
      </c>
      <c r="H58" s="742">
        <f>SUM(H53:H57)</f>
        <v>622</v>
      </c>
      <c r="I58" s="741">
        <f>H58/G58</f>
        <v>1</v>
      </c>
    </row>
    <row r="59" spans="1:9" ht="12.75">
      <c r="A59" s="1091"/>
      <c r="B59" s="535"/>
      <c r="C59" s="570"/>
      <c r="D59" s="535"/>
      <c r="E59" s="814"/>
      <c r="F59" s="535"/>
      <c r="G59" s="877"/>
      <c r="H59" s="880"/>
      <c r="I59" s="814"/>
    </row>
    <row r="60" spans="1:9" ht="22.5">
      <c r="A60" s="1092" t="s">
        <v>230</v>
      </c>
      <c r="B60" s="1093">
        <v>0</v>
      </c>
      <c r="C60" s="1450">
        <f>'2.f-h.sz. melléklet'!C58+'2.f-h.sz. melléklet'!C59+'2.f-h.sz. melléklet'!C60+'2.f-h.sz. melléklet'!C61+'2.f-h.sz. melléklet'!C62+'2.f-h.sz. melléklet'!C64</f>
        <v>1657</v>
      </c>
      <c r="D60" s="1095">
        <f>'2.f-h.sz. melléklet'!D58+'2.f-h.sz. melléklet'!D59+'2.f-h.sz. melléklet'!D60+'2.f-h.sz. melléklet'!D61+'2.f-h.sz. melléklet'!D62+'2.f-h.sz. melléklet'!D64</f>
        <v>1657</v>
      </c>
      <c r="E60" s="761">
        <f>D60/C60</f>
        <v>1</v>
      </c>
      <c r="F60" s="142">
        <f>'2.f-h.sz. melléklet'!B63</f>
        <v>4500</v>
      </c>
      <c r="G60" s="142">
        <f>'2.f-h.sz. melléklet'!C63</f>
        <v>4119</v>
      </c>
      <c r="H60" s="142">
        <f>'2.f-h.sz. melléklet'!D63</f>
        <v>4119</v>
      </c>
      <c r="I60" s="574">
        <f>H60/G60</f>
        <v>1</v>
      </c>
    </row>
    <row r="61" spans="1:9" ht="12.75">
      <c r="A61" s="1096" t="s">
        <v>1094</v>
      </c>
      <c r="B61" s="1124">
        <v>0</v>
      </c>
      <c r="C61" s="1125"/>
      <c r="D61" s="1126"/>
      <c r="E61" s="569">
        <v>0</v>
      </c>
      <c r="F61" s="144">
        <v>0</v>
      </c>
      <c r="G61" s="193"/>
      <c r="H61" s="882"/>
      <c r="I61" s="569">
        <v>0</v>
      </c>
    </row>
    <row r="62" spans="1:9" ht="22.5">
      <c r="A62" s="1096" t="s">
        <v>229</v>
      </c>
      <c r="B62" s="1098">
        <v>0</v>
      </c>
      <c r="C62" s="1099"/>
      <c r="D62" s="1094"/>
      <c r="E62" s="574">
        <v>0</v>
      </c>
      <c r="F62" s="142">
        <v>0</v>
      </c>
      <c r="G62" s="192"/>
      <c r="H62" s="765"/>
      <c r="I62" s="574">
        <v>0</v>
      </c>
    </row>
    <row r="63" spans="1:9" ht="12.75">
      <c r="A63" s="1096" t="s">
        <v>1094</v>
      </c>
      <c r="B63" s="1098">
        <v>0</v>
      </c>
      <c r="C63" s="1099"/>
      <c r="D63" s="1094"/>
      <c r="E63" s="574">
        <v>0</v>
      </c>
      <c r="F63" s="142">
        <v>0</v>
      </c>
      <c r="G63" s="192"/>
      <c r="H63" s="765"/>
      <c r="I63" s="574">
        <v>0</v>
      </c>
    </row>
    <row r="64" spans="1:9" ht="13.5" thickBot="1">
      <c r="A64" s="1103" t="s">
        <v>796</v>
      </c>
      <c r="B64" s="1105">
        <v>0</v>
      </c>
      <c r="C64" s="1105">
        <v>8882</v>
      </c>
      <c r="D64" s="1105">
        <v>8882</v>
      </c>
      <c r="E64" s="761">
        <f>D64/C64</f>
        <v>1</v>
      </c>
      <c r="F64" s="177">
        <v>0</v>
      </c>
      <c r="G64" s="177">
        <v>164</v>
      </c>
      <c r="H64" s="177">
        <v>164</v>
      </c>
      <c r="I64" s="574">
        <f>H64/G64</f>
        <v>1</v>
      </c>
    </row>
    <row r="65" spans="1:9" ht="13.5" thickBot="1">
      <c r="A65" s="1107" t="s">
        <v>797</v>
      </c>
      <c r="B65" s="525">
        <f>B60+B62</f>
        <v>0</v>
      </c>
      <c r="C65" s="525">
        <f>C60+C62+C64</f>
        <v>10539</v>
      </c>
      <c r="D65" s="525">
        <f>D60+D62+D64</f>
        <v>10539</v>
      </c>
      <c r="E65" s="728">
        <f>D65/C65</f>
        <v>1</v>
      </c>
      <c r="F65" s="525">
        <f>F60+F62</f>
        <v>4500</v>
      </c>
      <c r="G65" s="525">
        <f>G60+G62+G64</f>
        <v>4283</v>
      </c>
      <c r="H65" s="525">
        <f>H60+H62+H64</f>
        <v>4283</v>
      </c>
      <c r="I65" s="741">
        <f>H65/G65</f>
        <v>1</v>
      </c>
    </row>
    <row r="66" spans="1:9" ht="6.75" customHeight="1">
      <c r="A66" s="1108"/>
      <c r="B66" s="144"/>
      <c r="C66" s="730"/>
      <c r="D66" s="730"/>
      <c r="E66" s="814"/>
      <c r="F66" s="730"/>
      <c r="G66" s="193"/>
      <c r="H66" s="882"/>
      <c r="I66" s="814"/>
    </row>
    <row r="67" spans="1:9" ht="22.5">
      <c r="A67" s="1096" t="s">
        <v>1455</v>
      </c>
      <c r="B67" s="142">
        <v>0</v>
      </c>
      <c r="C67" s="726"/>
      <c r="D67" s="726"/>
      <c r="E67" s="1109">
        <v>0</v>
      </c>
      <c r="F67" s="726">
        <v>0</v>
      </c>
      <c r="G67" s="192"/>
      <c r="H67" s="765"/>
      <c r="I67" s="1109">
        <v>0</v>
      </c>
    </row>
    <row r="68" spans="1:9" ht="23.25" thickBot="1">
      <c r="A68" s="1096" t="s">
        <v>231</v>
      </c>
      <c r="B68" s="141">
        <v>0</v>
      </c>
      <c r="C68" s="730"/>
      <c r="D68" s="825"/>
      <c r="E68" s="764">
        <v>0</v>
      </c>
      <c r="F68" s="762">
        <v>0</v>
      </c>
      <c r="G68" s="834"/>
      <c r="H68" s="883"/>
      <c r="I68" s="764">
        <v>0</v>
      </c>
    </row>
    <row r="69" spans="1:9" ht="21.75" thickBot="1">
      <c r="A69" s="1107" t="s">
        <v>1456</v>
      </c>
      <c r="B69" s="525">
        <f>B68+B67</f>
        <v>0</v>
      </c>
      <c r="C69" s="525">
        <f>C68+C67</f>
        <v>0</v>
      </c>
      <c r="D69" s="525">
        <f>D68+D67</f>
        <v>0</v>
      </c>
      <c r="E69" s="588">
        <v>0</v>
      </c>
      <c r="F69" s="525">
        <v>0</v>
      </c>
      <c r="G69" s="525">
        <f>G68+G67</f>
        <v>0</v>
      </c>
      <c r="H69" s="525">
        <f>H68+H67</f>
        <v>0</v>
      </c>
      <c r="I69" s="588">
        <v>0</v>
      </c>
    </row>
    <row r="70" spans="1:9" ht="9" customHeight="1">
      <c r="A70" s="1108"/>
      <c r="B70" s="144"/>
      <c r="C70" s="1127"/>
      <c r="D70" s="730"/>
      <c r="E70" s="814"/>
      <c r="F70" s="730"/>
      <c r="G70" s="193"/>
      <c r="H70" s="882"/>
      <c r="I70" s="814"/>
    </row>
    <row r="71" spans="1:9" ht="12.75">
      <c r="A71" s="1096" t="s">
        <v>1088</v>
      </c>
      <c r="B71" s="142">
        <v>0</v>
      </c>
      <c r="C71" s="726"/>
      <c r="D71" s="726"/>
      <c r="E71" s="1109">
        <v>0</v>
      </c>
      <c r="F71" s="726">
        <v>0</v>
      </c>
      <c r="G71" s="192"/>
      <c r="H71" s="765"/>
      <c r="I71" s="1109">
        <v>0</v>
      </c>
    </row>
    <row r="72" spans="1:9" ht="12.75">
      <c r="A72" s="1096" t="s">
        <v>1035</v>
      </c>
      <c r="B72" s="142"/>
      <c r="C72" s="726"/>
      <c r="D72" s="726"/>
      <c r="E72" s="1109"/>
      <c r="F72" s="726"/>
      <c r="G72" s="192"/>
      <c r="H72" s="765"/>
      <c r="I72" s="1109"/>
    </row>
    <row r="73" spans="1:9" ht="13.5" thickBot="1">
      <c r="A73" s="1096" t="s">
        <v>1034</v>
      </c>
      <c r="B73" s="177">
        <v>0</v>
      </c>
      <c r="C73" s="730"/>
      <c r="D73" s="730"/>
      <c r="E73" s="764">
        <v>0</v>
      </c>
      <c r="F73" s="730">
        <v>0</v>
      </c>
      <c r="G73" s="877"/>
      <c r="H73" s="880"/>
      <c r="I73" s="764">
        <v>0</v>
      </c>
    </row>
    <row r="74" spans="1:9" ht="33" customHeight="1" thickBot="1">
      <c r="A74" s="1090" t="s">
        <v>220</v>
      </c>
      <c r="B74" s="525">
        <f>B71+B73</f>
        <v>0</v>
      </c>
      <c r="C74" s="525">
        <f>C71+C73</f>
        <v>0</v>
      </c>
      <c r="D74" s="525">
        <f>D71+D73</f>
        <v>0</v>
      </c>
      <c r="E74" s="588">
        <v>0</v>
      </c>
      <c r="F74" s="525">
        <v>0</v>
      </c>
      <c r="G74" s="525">
        <f>G71+G73</f>
        <v>0</v>
      </c>
      <c r="H74" s="525">
        <f>H71+H73</f>
        <v>0</v>
      </c>
      <c r="I74" s="588">
        <v>0</v>
      </c>
    </row>
    <row r="75" spans="1:9" ht="9" customHeight="1">
      <c r="A75" s="1112"/>
      <c r="B75" s="681"/>
      <c r="C75" s="707"/>
      <c r="D75" s="681"/>
      <c r="E75" s="1085"/>
      <c r="F75" s="743"/>
      <c r="G75" s="193"/>
      <c r="H75" s="882"/>
      <c r="I75" s="1085"/>
    </row>
    <row r="76" spans="1:9" ht="22.5">
      <c r="A76" s="1088" t="s">
        <v>1457</v>
      </c>
      <c r="B76" s="573">
        <f>SUM(B77:B78)</f>
        <v>0</v>
      </c>
      <c r="C76" s="573">
        <f>SUM(C77:C78)</f>
        <v>0</v>
      </c>
      <c r="D76" s="573">
        <f>SUM(D77:D78)</f>
        <v>0</v>
      </c>
      <c r="E76" s="1393">
        <v>0</v>
      </c>
      <c r="F76" s="573">
        <f>SUM(F77:F78)</f>
        <v>0</v>
      </c>
      <c r="G76" s="573">
        <f>SUM(G77:G78)</f>
        <v>0</v>
      </c>
      <c r="H76" s="573">
        <f>SUM(H77:H78)</f>
        <v>0</v>
      </c>
      <c r="I76" s="1393">
        <v>0</v>
      </c>
    </row>
    <row r="77" spans="1:9" ht="12.75">
      <c r="A77" s="1086" t="s">
        <v>222</v>
      </c>
      <c r="B77" s="142">
        <v>0</v>
      </c>
      <c r="C77" s="573"/>
      <c r="D77" s="142"/>
      <c r="E77" s="1451">
        <v>0</v>
      </c>
      <c r="F77" s="726">
        <v>0</v>
      </c>
      <c r="G77" s="192"/>
      <c r="H77" s="765"/>
      <c r="I77" s="1451">
        <v>0</v>
      </c>
    </row>
    <row r="78" spans="1:9" ht="12.75">
      <c r="A78" s="1086" t="s">
        <v>1085</v>
      </c>
      <c r="B78" s="142">
        <v>0</v>
      </c>
      <c r="C78" s="573"/>
      <c r="D78" s="142"/>
      <c r="E78" s="1393">
        <v>0</v>
      </c>
      <c r="F78" s="726">
        <v>0</v>
      </c>
      <c r="G78" s="192"/>
      <c r="H78" s="765"/>
      <c r="I78" s="1393">
        <v>0</v>
      </c>
    </row>
    <row r="79" spans="1:9" ht="8.25" customHeight="1" thickBot="1">
      <c r="A79" s="1113"/>
      <c r="B79" s="530"/>
      <c r="C79" s="708"/>
      <c r="D79" s="530"/>
      <c r="E79" s="764"/>
      <c r="F79" s="756"/>
      <c r="G79" s="834"/>
      <c r="H79" s="883"/>
      <c r="I79" s="764"/>
    </row>
    <row r="80" spans="1:9" ht="21.75" thickBot="1">
      <c r="A80" s="1114" t="s">
        <v>224</v>
      </c>
      <c r="B80" s="525">
        <f>B76</f>
        <v>0</v>
      </c>
      <c r="C80" s="525">
        <f>C76</f>
        <v>0</v>
      </c>
      <c r="D80" s="525">
        <f>D76</f>
        <v>0</v>
      </c>
      <c r="E80" s="728">
        <v>0</v>
      </c>
      <c r="F80" s="525">
        <f>F76</f>
        <v>0</v>
      </c>
      <c r="G80" s="525">
        <f>G76</f>
        <v>0</v>
      </c>
      <c r="H80" s="525">
        <f>H76</f>
        <v>0</v>
      </c>
      <c r="I80" s="728">
        <v>0</v>
      </c>
    </row>
    <row r="81" spans="1:9" ht="13.5" thickBot="1">
      <c r="A81" s="1115"/>
      <c r="B81" s="1116"/>
      <c r="C81" s="1116"/>
      <c r="D81" s="1116"/>
      <c r="E81" s="588"/>
      <c r="F81" s="1116"/>
      <c r="G81" s="877"/>
      <c r="H81" s="880"/>
      <c r="I81" s="728"/>
    </row>
    <row r="82" spans="1:9" ht="21.75" thickBot="1">
      <c r="A82" s="1090" t="s">
        <v>1465</v>
      </c>
      <c r="B82" s="525">
        <f>B80+B74+B69+B65+B58</f>
        <v>6700</v>
      </c>
      <c r="C82" s="525">
        <f>C80+C74+C69+C65+C58</f>
        <v>15194</v>
      </c>
      <c r="D82" s="525">
        <f>D80+D74+D69+D65+D58</f>
        <v>15194</v>
      </c>
      <c r="E82" s="728">
        <f>D82/C82</f>
        <v>1</v>
      </c>
      <c r="F82" s="525">
        <f>F80+F74+F69+F65+F58</f>
        <v>6000</v>
      </c>
      <c r="G82" s="525">
        <f>G80+G74+G69+G65+G58</f>
        <v>4905</v>
      </c>
      <c r="H82" s="525">
        <f>H80+H74+H69+H65+H58</f>
        <v>4905</v>
      </c>
      <c r="I82" s="741">
        <f>H82/G82</f>
        <v>1</v>
      </c>
    </row>
    <row r="83" spans="1:9" ht="13.5" thickBot="1">
      <c r="A83" s="1114"/>
      <c r="B83" s="786"/>
      <c r="C83" s="742"/>
      <c r="D83" s="786"/>
      <c r="E83" s="588"/>
      <c r="F83" s="786"/>
      <c r="G83" s="877"/>
      <c r="H83" s="880"/>
      <c r="I83" s="588"/>
    </row>
    <row r="84" spans="1:9" ht="13.5" thickBot="1">
      <c r="A84" s="1119" t="s">
        <v>1297</v>
      </c>
      <c r="B84" s="207">
        <f>B85+B86</f>
        <v>0</v>
      </c>
      <c r="C84" s="207">
        <f>C85+C86</f>
        <v>0</v>
      </c>
      <c r="D84" s="207">
        <f>D85+D86</f>
        <v>0</v>
      </c>
      <c r="E84" s="588">
        <v>0</v>
      </c>
      <c r="F84" s="207">
        <f>F85+F86</f>
        <v>0</v>
      </c>
      <c r="G84" s="207">
        <f>G85+G86</f>
        <v>0</v>
      </c>
      <c r="H84" s="207">
        <f>H85+H86</f>
        <v>0</v>
      </c>
      <c r="I84" s="588">
        <v>0</v>
      </c>
    </row>
    <row r="85" spans="1:9" ht="12.75">
      <c r="A85" s="1120" t="s">
        <v>1097</v>
      </c>
      <c r="B85" s="535">
        <v>0</v>
      </c>
      <c r="C85" s="762"/>
      <c r="D85" s="596"/>
      <c r="E85" s="814">
        <v>0</v>
      </c>
      <c r="F85" s="760">
        <v>0</v>
      </c>
      <c r="G85" s="193"/>
      <c r="H85" s="882"/>
      <c r="I85" s="814">
        <v>0</v>
      </c>
    </row>
    <row r="86" spans="1:9" ht="13.5" thickBot="1">
      <c r="A86" s="1096" t="s">
        <v>1089</v>
      </c>
      <c r="B86" s="142">
        <v>0</v>
      </c>
      <c r="C86" s="726"/>
      <c r="D86" s="267"/>
      <c r="E86" s="1109">
        <v>0</v>
      </c>
      <c r="F86" s="247">
        <v>0</v>
      </c>
      <c r="G86" s="192"/>
      <c r="H86" s="765"/>
      <c r="I86" s="1109">
        <v>0</v>
      </c>
    </row>
    <row r="87" spans="1:9" ht="13.5" thickBot="1">
      <c r="A87" s="1107" t="s">
        <v>1466</v>
      </c>
      <c r="B87" s="525">
        <v>537675</v>
      </c>
      <c r="C87" s="525">
        <v>277125</v>
      </c>
      <c r="D87" s="742">
        <v>277125</v>
      </c>
      <c r="E87" s="728">
        <f>D87/C87</f>
        <v>1</v>
      </c>
      <c r="F87" s="1130">
        <v>27150</v>
      </c>
      <c r="G87" s="525">
        <v>11153</v>
      </c>
      <c r="H87" s="902">
        <v>11153</v>
      </c>
      <c r="I87" s="741">
        <f>H87/G87</f>
        <v>1</v>
      </c>
    </row>
    <row r="88" spans="1:9" ht="13.5" thickBot="1">
      <c r="A88" s="1091"/>
      <c r="B88" s="1121"/>
      <c r="C88" s="1131"/>
      <c r="D88" s="1116"/>
      <c r="E88" s="728"/>
      <c r="F88" s="1116"/>
      <c r="G88" s="877"/>
      <c r="H88" s="880"/>
      <c r="I88" s="741"/>
    </row>
    <row r="89" spans="1:9" ht="21.75" thickBot="1">
      <c r="A89" s="1090" t="s">
        <v>1467</v>
      </c>
      <c r="B89" s="525">
        <f>B87+B82</f>
        <v>544375</v>
      </c>
      <c r="C89" s="525">
        <f>C87+C82</f>
        <v>292319</v>
      </c>
      <c r="D89" s="525">
        <f>D87+D82</f>
        <v>292319</v>
      </c>
      <c r="E89" s="728">
        <f>D89/C89</f>
        <v>1</v>
      </c>
      <c r="F89" s="525">
        <f>F87+F82</f>
        <v>33150</v>
      </c>
      <c r="G89" s="525">
        <f>G87+G82</f>
        <v>16058</v>
      </c>
      <c r="H89" s="525">
        <f>H87+H82</f>
        <v>16058</v>
      </c>
      <c r="I89" s="741">
        <f>H89/G89</f>
        <v>1</v>
      </c>
    </row>
    <row r="90" spans="1:9" ht="12.75">
      <c r="A90" s="1141"/>
      <c r="B90" s="537"/>
      <c r="C90" s="537"/>
      <c r="D90" s="537"/>
      <c r="E90" s="1142"/>
      <c r="F90" s="537"/>
      <c r="G90" s="537"/>
      <c r="H90" s="537"/>
      <c r="I90" s="779"/>
    </row>
    <row r="91" spans="1:9" ht="12.75">
      <c r="A91" s="2058">
        <v>3</v>
      </c>
      <c r="B91" s="2058"/>
      <c r="C91" s="2058"/>
      <c r="D91" s="2058"/>
      <c r="E91" s="2058"/>
      <c r="F91" s="2058"/>
      <c r="G91" s="2058"/>
      <c r="H91" s="2058"/>
      <c r="I91" s="2058"/>
    </row>
    <row r="92" spans="1:9" ht="12.75">
      <c r="A92" s="190"/>
      <c r="B92" s="190"/>
      <c r="C92" s="190"/>
      <c r="D92" s="190"/>
      <c r="E92" s="190"/>
      <c r="F92" s="190"/>
      <c r="G92" s="2154" t="s">
        <v>232</v>
      </c>
      <c r="H92" s="2154"/>
      <c r="I92" s="190"/>
    </row>
    <row r="93" spans="1:9" ht="15.75">
      <c r="A93" s="2059" t="s">
        <v>1481</v>
      </c>
      <c r="B93" s="2059"/>
      <c r="C93" s="2059"/>
      <c r="D93" s="2059"/>
      <c r="E93" s="2059"/>
      <c r="F93" s="2070"/>
      <c r="G93" s="2060"/>
      <c r="H93" s="2060"/>
      <c r="I93" s="2060"/>
    </row>
    <row r="94" spans="1:9" ht="15.75">
      <c r="A94" s="2106" t="s">
        <v>1383</v>
      </c>
      <c r="B94" s="2106"/>
      <c r="C94" s="2106"/>
      <c r="D94" s="2106"/>
      <c r="E94" s="2106"/>
      <c r="F94" s="2077"/>
      <c r="G94" s="2105"/>
      <c r="H94" s="2105"/>
      <c r="I94" s="2105"/>
    </row>
    <row r="95" spans="1:9" ht="16.5" thickBot="1">
      <c r="A95" s="723"/>
      <c r="B95" s="1132"/>
      <c r="C95" s="1132"/>
      <c r="D95" s="1132"/>
      <c r="E95" s="1132"/>
      <c r="F95" s="1133"/>
      <c r="G95" s="1134"/>
      <c r="H95" s="933" t="s">
        <v>1208</v>
      </c>
      <c r="I95" s="1134"/>
    </row>
    <row r="96" spans="1:9" ht="13.5" thickBot="1">
      <c r="A96" s="2172" t="s">
        <v>1431</v>
      </c>
      <c r="B96" s="2175" t="s">
        <v>1265</v>
      </c>
      <c r="C96" s="2065"/>
      <c r="D96" s="2065"/>
      <c r="E96" s="2066"/>
      <c r="F96" s="2174" t="s">
        <v>1071</v>
      </c>
      <c r="G96" s="2074"/>
      <c r="H96" s="2074"/>
      <c r="I96" s="2075"/>
    </row>
    <row r="97" spans="1:9" ht="21.75" thickBot="1">
      <c r="A97" s="2173"/>
      <c r="B97" s="947" t="s">
        <v>1107</v>
      </c>
      <c r="C97" s="948" t="s">
        <v>1108</v>
      </c>
      <c r="D97" s="949" t="s">
        <v>1113</v>
      </c>
      <c r="E97" s="948" t="s">
        <v>1091</v>
      </c>
      <c r="F97" s="949" t="s">
        <v>1107</v>
      </c>
      <c r="G97" s="948" t="s">
        <v>1108</v>
      </c>
      <c r="H97" s="948" t="s">
        <v>1113</v>
      </c>
      <c r="I97" s="1015" t="s">
        <v>1091</v>
      </c>
    </row>
    <row r="98" spans="1:9" ht="22.5">
      <c r="A98" s="1135" t="s">
        <v>1468</v>
      </c>
      <c r="B98" s="143">
        <v>0</v>
      </c>
      <c r="C98" s="699"/>
      <c r="D98" s="768"/>
      <c r="E98" s="713">
        <v>0</v>
      </c>
      <c r="F98" s="699">
        <v>0</v>
      </c>
      <c r="G98" s="706"/>
      <c r="H98" s="670"/>
      <c r="I98" s="713">
        <v>0</v>
      </c>
    </row>
    <row r="99" spans="1:9" ht="12.75">
      <c r="A99" s="1096" t="s">
        <v>1319</v>
      </c>
      <c r="B99" s="142">
        <v>15</v>
      </c>
      <c r="C99" s="142">
        <v>0</v>
      </c>
      <c r="D99" s="726">
        <v>0</v>
      </c>
      <c r="E99" s="574">
        <v>0</v>
      </c>
      <c r="F99" s="142">
        <v>5900</v>
      </c>
      <c r="G99" s="267">
        <v>2244</v>
      </c>
      <c r="H99" s="142">
        <v>2244</v>
      </c>
      <c r="I99" s="574">
        <f>H99/G99</f>
        <v>1</v>
      </c>
    </row>
    <row r="100" spans="1:9" ht="22.5">
      <c r="A100" s="1096" t="s">
        <v>1469</v>
      </c>
      <c r="B100" s="142"/>
      <c r="C100" s="142"/>
      <c r="D100" s="726">
        <v>0</v>
      </c>
      <c r="E100" s="569">
        <v>0</v>
      </c>
      <c r="F100" s="142">
        <v>200</v>
      </c>
      <c r="G100" s="267">
        <v>906</v>
      </c>
      <c r="H100" s="765">
        <v>906</v>
      </c>
      <c r="I100" s="574">
        <f>H100/G100</f>
        <v>1</v>
      </c>
    </row>
    <row r="101" spans="1:9" ht="12.75">
      <c r="A101" s="1092" t="s">
        <v>1086</v>
      </c>
      <c r="B101" s="142">
        <v>0</v>
      </c>
      <c r="C101" s="142"/>
      <c r="D101" s="762">
        <v>0</v>
      </c>
      <c r="E101" s="574">
        <v>0</v>
      </c>
      <c r="F101" s="141">
        <v>0</v>
      </c>
      <c r="G101" s="596">
        <v>0</v>
      </c>
      <c r="H101" s="765">
        <v>0</v>
      </c>
      <c r="I101" s="574">
        <v>0</v>
      </c>
    </row>
    <row r="102" spans="1:9" ht="23.25" thickBot="1">
      <c r="A102" s="1136" t="s">
        <v>219</v>
      </c>
      <c r="B102" s="142">
        <v>0</v>
      </c>
      <c r="C102" s="142">
        <v>0</v>
      </c>
      <c r="D102" s="726">
        <v>0</v>
      </c>
      <c r="E102" s="759">
        <v>0</v>
      </c>
      <c r="F102" s="530">
        <v>0</v>
      </c>
      <c r="G102" s="878">
        <v>0</v>
      </c>
      <c r="H102" s="883">
        <v>0</v>
      </c>
      <c r="I102" s="759">
        <v>0</v>
      </c>
    </row>
    <row r="103" spans="1:9" ht="13.5" thickBot="1">
      <c r="A103" s="1107" t="s">
        <v>1087</v>
      </c>
      <c r="B103" s="525">
        <f>SUM(B98:B102)</f>
        <v>15</v>
      </c>
      <c r="C103" s="525">
        <f>SUM(C98:C102)</f>
        <v>0</v>
      </c>
      <c r="D103" s="525">
        <f>SUM(D98:D102)</f>
        <v>0</v>
      </c>
      <c r="E103" s="588">
        <v>0</v>
      </c>
      <c r="F103" s="676">
        <f>SUM(F98:F102)</f>
        <v>6100</v>
      </c>
      <c r="G103" s="525">
        <f>SUM(G98:G102)</f>
        <v>3150</v>
      </c>
      <c r="H103" s="676">
        <f>SUM(H98:H102)</f>
        <v>3150</v>
      </c>
      <c r="I103" s="741">
        <f>H103/G103</f>
        <v>1</v>
      </c>
    </row>
    <row r="104" spans="1:9" ht="7.5" customHeight="1">
      <c r="A104" s="1091"/>
      <c r="B104" s="535"/>
      <c r="C104" s="570"/>
      <c r="D104" s="535"/>
      <c r="E104" s="814"/>
      <c r="F104" s="535"/>
      <c r="G104" s="877"/>
      <c r="H104" s="880"/>
      <c r="I104" s="814"/>
    </row>
    <row r="105" spans="1:9" ht="22.5">
      <c r="A105" s="1092" t="s">
        <v>230</v>
      </c>
      <c r="B105" s="142">
        <v>0</v>
      </c>
      <c r="C105" s="1095"/>
      <c r="D105" s="1094"/>
      <c r="E105" s="574">
        <v>0</v>
      </c>
      <c r="F105" s="1094">
        <v>0</v>
      </c>
      <c r="G105" s="192"/>
      <c r="H105" s="765"/>
      <c r="I105" s="574">
        <v>0</v>
      </c>
    </row>
    <row r="106" spans="1:9" ht="12.75">
      <c r="A106" s="1096" t="s">
        <v>1094</v>
      </c>
      <c r="B106" s="144">
        <v>0</v>
      </c>
      <c r="C106" s="1125"/>
      <c r="D106" s="1124"/>
      <c r="E106" s="569">
        <v>0</v>
      </c>
      <c r="F106" s="1124">
        <v>0</v>
      </c>
      <c r="G106" s="193"/>
      <c r="H106" s="882"/>
      <c r="I106" s="569">
        <v>0</v>
      </c>
    </row>
    <row r="107" spans="1:9" ht="22.5">
      <c r="A107" s="1096" t="s">
        <v>229</v>
      </c>
      <c r="B107" s="142">
        <v>0</v>
      </c>
      <c r="C107" s="1099"/>
      <c r="D107" s="1098"/>
      <c r="E107" s="574">
        <v>0</v>
      </c>
      <c r="F107" s="1098">
        <v>0</v>
      </c>
      <c r="G107" s="192"/>
      <c r="H107" s="765"/>
      <c r="I107" s="574">
        <v>0</v>
      </c>
    </row>
    <row r="108" spans="1:9" ht="12.75">
      <c r="A108" s="1096" t="s">
        <v>1094</v>
      </c>
      <c r="B108" s="142">
        <v>0</v>
      </c>
      <c r="C108" s="1099"/>
      <c r="D108" s="1098"/>
      <c r="E108" s="598">
        <v>0</v>
      </c>
      <c r="F108" s="1098">
        <v>0</v>
      </c>
      <c r="G108" s="192"/>
      <c r="H108" s="765"/>
      <c r="I108" s="574">
        <v>0</v>
      </c>
    </row>
    <row r="109" spans="1:9" ht="13.5" thickBot="1">
      <c r="A109" s="1103" t="s">
        <v>796</v>
      </c>
      <c r="B109" s="177">
        <v>0</v>
      </c>
      <c r="C109" s="1106">
        <v>32</v>
      </c>
      <c r="D109" s="1105">
        <v>32</v>
      </c>
      <c r="E109" s="2028">
        <f>D109/C109</f>
        <v>1</v>
      </c>
      <c r="F109" s="1105">
        <v>0</v>
      </c>
      <c r="G109" s="877">
        <v>0</v>
      </c>
      <c r="H109" s="880">
        <v>0</v>
      </c>
      <c r="I109" s="574">
        <v>0</v>
      </c>
    </row>
    <row r="110" spans="1:9" ht="13.5" thickBot="1">
      <c r="A110" s="1107" t="s">
        <v>797</v>
      </c>
      <c r="B110" s="525">
        <f>B105+B107</f>
        <v>0</v>
      </c>
      <c r="C110" s="525">
        <f>C105+C107+C109</f>
        <v>32</v>
      </c>
      <c r="D110" s="525">
        <f>D105+D107+D109</f>
        <v>32</v>
      </c>
      <c r="E110" s="728">
        <f>D110/C110</f>
        <v>1</v>
      </c>
      <c r="F110" s="525">
        <f>F105+F107</f>
        <v>0</v>
      </c>
      <c r="G110" s="525">
        <f>G105+G107</f>
        <v>0</v>
      </c>
      <c r="H110" s="525">
        <f>H105+H107</f>
        <v>0</v>
      </c>
      <c r="I110" s="588">
        <v>0</v>
      </c>
    </row>
    <row r="111" spans="1:9" ht="7.5" customHeight="1">
      <c r="A111" s="1108"/>
      <c r="B111" s="144"/>
      <c r="C111" s="730"/>
      <c r="D111" s="730"/>
      <c r="E111" s="814"/>
      <c r="F111" s="144"/>
      <c r="G111" s="193"/>
      <c r="H111" s="882"/>
      <c r="I111" s="814"/>
    </row>
    <row r="112" spans="1:9" ht="22.5">
      <c r="A112" s="1096" t="s">
        <v>1455</v>
      </c>
      <c r="B112" s="142">
        <v>0</v>
      </c>
      <c r="C112" s="726"/>
      <c r="D112" s="726"/>
      <c r="E112" s="574">
        <v>0</v>
      </c>
      <c r="F112" s="142">
        <v>0</v>
      </c>
      <c r="G112" s="192"/>
      <c r="H112" s="765"/>
      <c r="I112" s="574">
        <v>0</v>
      </c>
    </row>
    <row r="113" spans="1:9" ht="23.25" thickBot="1">
      <c r="A113" s="1096" t="s">
        <v>231</v>
      </c>
      <c r="B113" s="141">
        <v>0</v>
      </c>
      <c r="C113" s="762"/>
      <c r="D113" s="762"/>
      <c r="E113" s="759">
        <v>0</v>
      </c>
      <c r="F113" s="530">
        <v>0</v>
      </c>
      <c r="G113" s="834"/>
      <c r="H113" s="883"/>
      <c r="I113" s="569">
        <v>0</v>
      </c>
    </row>
    <row r="114" spans="1:9" ht="21.75" thickBot="1">
      <c r="A114" s="1107" t="s">
        <v>1456</v>
      </c>
      <c r="B114" s="525">
        <f>B113+B112</f>
        <v>0</v>
      </c>
      <c r="C114" s="525">
        <f>C113+C112</f>
        <v>0</v>
      </c>
      <c r="D114" s="525">
        <f>D113+D112</f>
        <v>0</v>
      </c>
      <c r="E114" s="588">
        <v>0</v>
      </c>
      <c r="F114" s="680">
        <f>F112+F113</f>
        <v>0</v>
      </c>
      <c r="G114" s="525">
        <f>G112+G113</f>
        <v>0</v>
      </c>
      <c r="H114" s="525">
        <f>H112+H113</f>
        <v>0</v>
      </c>
      <c r="I114" s="588">
        <v>0</v>
      </c>
    </row>
    <row r="115" spans="1:9" ht="7.5" customHeight="1">
      <c r="A115" s="1108"/>
      <c r="B115" s="144"/>
      <c r="C115" s="1127"/>
      <c r="D115" s="730"/>
      <c r="E115" s="814"/>
      <c r="F115" s="143"/>
      <c r="G115" s="193"/>
      <c r="H115" s="882"/>
      <c r="I115" s="1089"/>
    </row>
    <row r="116" spans="1:9" ht="12.75">
      <c r="A116" s="1096" t="s">
        <v>1088</v>
      </c>
      <c r="B116" s="142">
        <v>0</v>
      </c>
      <c r="C116" s="726"/>
      <c r="D116" s="726"/>
      <c r="E116" s="574">
        <v>0</v>
      </c>
      <c r="F116" s="142">
        <v>0</v>
      </c>
      <c r="G116" s="192"/>
      <c r="H116" s="765"/>
      <c r="I116" s="574">
        <v>0</v>
      </c>
    </row>
    <row r="117" spans="1:9" ht="12.75">
      <c r="A117" s="1096" t="s">
        <v>1036</v>
      </c>
      <c r="B117" s="142"/>
      <c r="C117" s="726"/>
      <c r="D117" s="726"/>
      <c r="E117" s="574"/>
      <c r="F117" s="142"/>
      <c r="G117" s="192"/>
      <c r="H117" s="765"/>
      <c r="I117" s="574"/>
    </row>
    <row r="118" spans="1:9" ht="13.5" thickBot="1">
      <c r="A118" s="1589" t="s">
        <v>1034</v>
      </c>
      <c r="B118" s="144">
        <v>0</v>
      </c>
      <c r="C118" s="730"/>
      <c r="D118" s="730"/>
      <c r="E118" s="759">
        <v>0</v>
      </c>
      <c r="F118" s="141">
        <v>0</v>
      </c>
      <c r="G118" s="877"/>
      <c r="H118" s="880"/>
      <c r="I118" s="759">
        <v>0</v>
      </c>
    </row>
    <row r="119" spans="1:9" ht="32.25" thickBot="1">
      <c r="A119" s="1107" t="s">
        <v>220</v>
      </c>
      <c r="B119" s="525">
        <f>B116+B118</f>
        <v>0</v>
      </c>
      <c r="C119" s="525">
        <f>C116+C118</f>
        <v>0</v>
      </c>
      <c r="D119" s="525">
        <f>D116+D118</f>
        <v>0</v>
      </c>
      <c r="E119" s="588">
        <v>0</v>
      </c>
      <c r="F119" s="525">
        <f>F116+F118</f>
        <v>0</v>
      </c>
      <c r="G119" s="525">
        <f>G116+G118</f>
        <v>0</v>
      </c>
      <c r="H119" s="525">
        <f>H116+H118</f>
        <v>0</v>
      </c>
      <c r="I119" s="588">
        <v>0</v>
      </c>
    </row>
    <row r="120" spans="1:9" ht="6.75" customHeight="1">
      <c r="A120" s="1137"/>
      <c r="B120" s="681"/>
      <c r="C120" s="707"/>
      <c r="D120" s="681"/>
      <c r="E120" s="1085"/>
      <c r="F120" s="143"/>
      <c r="G120" s="193"/>
      <c r="H120" s="882"/>
      <c r="I120" s="1085"/>
    </row>
    <row r="121" spans="1:9" ht="22.5">
      <c r="A121" s="1136" t="s">
        <v>1457</v>
      </c>
      <c r="B121" s="142">
        <f>B122+B123</f>
        <v>0</v>
      </c>
      <c r="C121" s="142">
        <f>C122+C123</f>
        <v>0</v>
      </c>
      <c r="D121" s="142">
        <f>D122+D123</f>
        <v>0</v>
      </c>
      <c r="E121" s="734">
        <v>0</v>
      </c>
      <c r="F121" s="142">
        <f>F122+F123</f>
        <v>0</v>
      </c>
      <c r="G121" s="142">
        <f>G122+G123</f>
        <v>0</v>
      </c>
      <c r="H121" s="142">
        <f>H122+H123</f>
        <v>0</v>
      </c>
      <c r="I121" s="569">
        <v>0</v>
      </c>
    </row>
    <row r="122" spans="1:9" ht="12.75">
      <c r="A122" s="1096" t="s">
        <v>222</v>
      </c>
      <c r="B122" s="142">
        <v>0</v>
      </c>
      <c r="C122" s="573"/>
      <c r="D122" s="142"/>
      <c r="E122" s="761">
        <v>0</v>
      </c>
      <c r="F122" s="142">
        <v>0</v>
      </c>
      <c r="G122" s="192"/>
      <c r="H122" s="765"/>
      <c r="I122" s="574">
        <v>0</v>
      </c>
    </row>
    <row r="123" spans="1:9" ht="13.5" thickBot="1">
      <c r="A123" s="1096" t="s">
        <v>1085</v>
      </c>
      <c r="B123" s="142">
        <v>0</v>
      </c>
      <c r="C123" s="573"/>
      <c r="D123" s="142"/>
      <c r="E123" s="759">
        <v>0</v>
      </c>
      <c r="F123" s="142">
        <v>0</v>
      </c>
      <c r="G123" s="192"/>
      <c r="H123" s="765"/>
      <c r="I123" s="759">
        <v>0</v>
      </c>
    </row>
    <row r="124" spans="1:9" ht="6.75" customHeight="1" thickBot="1">
      <c r="A124" s="1138"/>
      <c r="B124" s="530"/>
      <c r="C124" s="708"/>
      <c r="D124" s="530"/>
      <c r="E124" s="588"/>
      <c r="F124" s="530"/>
      <c r="G124" s="834"/>
      <c r="H124" s="883"/>
      <c r="I124" s="588"/>
    </row>
    <row r="125" spans="1:9" ht="21.75" thickBot="1">
      <c r="A125" s="1139" t="s">
        <v>224</v>
      </c>
      <c r="B125" s="525">
        <f>B121</f>
        <v>0</v>
      </c>
      <c r="C125" s="525">
        <f>C121</f>
        <v>0</v>
      </c>
      <c r="D125" s="525">
        <f>D121</f>
        <v>0</v>
      </c>
      <c r="E125" s="728">
        <v>0</v>
      </c>
      <c r="F125" s="525">
        <f>F121</f>
        <v>0</v>
      </c>
      <c r="G125" s="525">
        <f>G121</f>
        <v>0</v>
      </c>
      <c r="H125" s="525">
        <f>H121</f>
        <v>0</v>
      </c>
      <c r="I125" s="588">
        <v>0</v>
      </c>
    </row>
    <row r="126" spans="1:9" ht="13.5" thickBot="1">
      <c r="A126" s="1091"/>
      <c r="B126" s="1116"/>
      <c r="C126" s="1116"/>
      <c r="D126" s="1116"/>
      <c r="E126" s="588"/>
      <c r="F126" s="143"/>
      <c r="G126" s="877"/>
      <c r="H126" s="880"/>
      <c r="I126" s="588"/>
    </row>
    <row r="127" spans="1:9" ht="21.75" thickBot="1">
      <c r="A127" s="1107" t="s">
        <v>1465</v>
      </c>
      <c r="B127" s="525">
        <f>B125+B119+B114+B110+B103</f>
        <v>15</v>
      </c>
      <c r="C127" s="525">
        <f>C125+C119+C114+C110+C103</f>
        <v>32</v>
      </c>
      <c r="D127" s="525">
        <f>D125+D119+D114+D110+D103</f>
        <v>32</v>
      </c>
      <c r="E127" s="728">
        <f>D127/C127</f>
        <v>1</v>
      </c>
      <c r="F127" s="525">
        <f>F125+F119+F114+F110+F103</f>
        <v>6100</v>
      </c>
      <c r="G127" s="525">
        <f>G125+G119+G114+G110+G103</f>
        <v>3150</v>
      </c>
      <c r="H127" s="525">
        <f>H125+H119+H114+H110+H103</f>
        <v>3150</v>
      </c>
      <c r="I127" s="741">
        <f>H127/G127</f>
        <v>1</v>
      </c>
    </row>
    <row r="128" spans="1:9" ht="13.5" thickBot="1">
      <c r="A128" s="1139"/>
      <c r="B128" s="680"/>
      <c r="C128" s="742"/>
      <c r="D128" s="786"/>
      <c r="E128" s="588"/>
      <c r="F128" s="525"/>
      <c r="G128" s="877"/>
      <c r="H128" s="880"/>
      <c r="I128" s="588"/>
    </row>
    <row r="129" spans="1:9" ht="13.5" thickBot="1">
      <c r="A129" s="1119" t="s">
        <v>1297</v>
      </c>
      <c r="B129" s="207">
        <f>B130+B131</f>
        <v>0</v>
      </c>
      <c r="C129" s="207">
        <f>C130+C131</f>
        <v>0</v>
      </c>
      <c r="D129" s="207">
        <f>D130+D131</f>
        <v>0</v>
      </c>
      <c r="E129" s="588">
        <v>0</v>
      </c>
      <c r="F129" s="207">
        <f>F130+F131</f>
        <v>0</v>
      </c>
      <c r="G129" s="207">
        <f>G130+G131</f>
        <v>0</v>
      </c>
      <c r="H129" s="207">
        <f>H130+H131</f>
        <v>0</v>
      </c>
      <c r="I129" s="588">
        <v>0</v>
      </c>
    </row>
    <row r="130" spans="1:9" ht="12.75">
      <c r="A130" s="1120" t="s">
        <v>1097</v>
      </c>
      <c r="B130" s="760">
        <v>0</v>
      </c>
      <c r="C130" s="762"/>
      <c r="D130" s="596"/>
      <c r="E130" s="713">
        <v>0</v>
      </c>
      <c r="F130" s="535">
        <v>0</v>
      </c>
      <c r="G130" s="193"/>
      <c r="H130" s="882"/>
      <c r="I130" s="713">
        <v>0</v>
      </c>
    </row>
    <row r="131" spans="1:9" ht="12.75">
      <c r="A131" s="1096" t="s">
        <v>1089</v>
      </c>
      <c r="B131" s="247">
        <v>0</v>
      </c>
      <c r="C131" s="726"/>
      <c r="D131" s="267"/>
      <c r="E131" s="574">
        <v>0</v>
      </c>
      <c r="F131" s="142">
        <v>0</v>
      </c>
      <c r="G131" s="192"/>
      <c r="H131" s="765"/>
      <c r="I131" s="574">
        <v>0</v>
      </c>
    </row>
    <row r="132" spans="1:9" ht="13.5" thickBot="1">
      <c r="A132" s="1091"/>
      <c r="B132" s="1129"/>
      <c r="C132" s="1131"/>
      <c r="D132" s="1117"/>
      <c r="E132" s="1089"/>
      <c r="F132" s="141"/>
      <c r="G132" s="834"/>
      <c r="H132" s="883"/>
      <c r="I132" s="764"/>
    </row>
    <row r="133" spans="1:9" ht="13.5" thickBot="1">
      <c r="A133" s="1107" t="s">
        <v>1466</v>
      </c>
      <c r="B133" s="534">
        <v>49494</v>
      </c>
      <c r="C133" s="525">
        <v>21487</v>
      </c>
      <c r="D133" s="525">
        <v>21487</v>
      </c>
      <c r="E133" s="728">
        <f>D133/C133</f>
        <v>1</v>
      </c>
      <c r="F133" s="525">
        <v>3901</v>
      </c>
      <c r="G133" s="525">
        <v>9035</v>
      </c>
      <c r="H133" s="902">
        <v>9035</v>
      </c>
      <c r="I133" s="741">
        <f>H133/G133</f>
        <v>1</v>
      </c>
    </row>
    <row r="134" spans="1:9" ht="13.5" thickBot="1">
      <c r="A134" s="1091"/>
      <c r="B134" s="1116"/>
      <c r="C134" s="1116"/>
      <c r="D134" s="1116"/>
      <c r="E134" s="728"/>
      <c r="F134" s="143"/>
      <c r="G134" s="877"/>
      <c r="H134" s="880"/>
      <c r="I134" s="741"/>
    </row>
    <row r="135" spans="1:9" ht="21.75" thickBot="1">
      <c r="A135" s="1107" t="s">
        <v>1467</v>
      </c>
      <c r="B135" s="525">
        <f>B127+B129+B133</f>
        <v>49509</v>
      </c>
      <c r="C135" s="525">
        <f>C127+C129+C133</f>
        <v>21519</v>
      </c>
      <c r="D135" s="525">
        <f>D127+D129+D133</f>
        <v>21519</v>
      </c>
      <c r="E135" s="728">
        <f>D135/C135</f>
        <v>1</v>
      </c>
      <c r="F135" s="525">
        <f>F127+F129+F133</f>
        <v>10001</v>
      </c>
      <c r="G135" s="525">
        <f>G127+G129+G133</f>
        <v>12185</v>
      </c>
      <c r="H135" s="525">
        <f>H127+H129+H133</f>
        <v>12185</v>
      </c>
      <c r="I135" s="741">
        <f>H135/G135</f>
        <v>1</v>
      </c>
    </row>
    <row r="136" spans="1:9" ht="12.75">
      <c r="A136" s="2058">
        <v>4</v>
      </c>
      <c r="B136" s="2077"/>
      <c r="C136" s="2077"/>
      <c r="D136" s="2077"/>
      <c r="E136" s="2077"/>
      <c r="F136" s="2077"/>
      <c r="G136" s="2077"/>
      <c r="H136" s="2077"/>
      <c r="I136" s="2077"/>
    </row>
    <row r="137" spans="1:9" ht="12.75">
      <c r="A137" s="190"/>
      <c r="B137" s="190"/>
      <c r="C137" s="190"/>
      <c r="D137" s="2154"/>
      <c r="E137" s="2154"/>
      <c r="F137" s="190"/>
      <c r="G137" s="2154" t="s">
        <v>232</v>
      </c>
      <c r="H137" s="2154"/>
      <c r="I137" s="190"/>
    </row>
    <row r="138" spans="1:9" ht="15.75">
      <c r="A138" s="2059" t="s">
        <v>1481</v>
      </c>
      <c r="B138" s="2059"/>
      <c r="C138" s="2059"/>
      <c r="D138" s="2059"/>
      <c r="E138" s="2059"/>
      <c r="F138" s="2070"/>
      <c r="G138" s="2060"/>
      <c r="H138" s="2060"/>
      <c r="I138" s="2060"/>
    </row>
    <row r="139" spans="1:9" ht="15.75">
      <c r="A139" s="2059" t="s">
        <v>1383</v>
      </c>
      <c r="B139" s="2059"/>
      <c r="C139" s="2059"/>
      <c r="D139" s="2059"/>
      <c r="E139" s="2059"/>
      <c r="F139" s="2070"/>
      <c r="G139" s="2060"/>
      <c r="H139" s="2060"/>
      <c r="I139" s="2060"/>
    </row>
    <row r="140" spans="1:9" ht="16.5" thickBot="1">
      <c r="A140" s="662"/>
      <c r="B140" s="662"/>
      <c r="C140" s="662"/>
      <c r="D140" s="933" t="s">
        <v>1208</v>
      </c>
      <c r="E140" s="662"/>
      <c r="F140" s="663"/>
      <c r="G140" s="190"/>
      <c r="H140" s="933"/>
      <c r="I140" s="190"/>
    </row>
    <row r="141" spans="1:9" ht="13.5" thickBot="1">
      <c r="A141" s="2172" t="s">
        <v>1431</v>
      </c>
      <c r="B141" s="2174" t="s">
        <v>1301</v>
      </c>
      <c r="C141" s="2065"/>
      <c r="D141" s="2065"/>
      <c r="E141" s="2066"/>
      <c r="F141" s="2176"/>
      <c r="G141" s="2176"/>
      <c r="H141" s="2176"/>
      <c r="I141" s="2176"/>
    </row>
    <row r="142" spans="1:9" ht="23.25" customHeight="1" thickBot="1">
      <c r="A142" s="2173"/>
      <c r="B142" s="947" t="s">
        <v>1107</v>
      </c>
      <c r="C142" s="948" t="s">
        <v>1108</v>
      </c>
      <c r="D142" s="949" t="s">
        <v>1113</v>
      </c>
      <c r="E142" s="948" t="s">
        <v>1091</v>
      </c>
      <c r="F142" s="1533"/>
      <c r="G142" s="1533"/>
      <c r="H142" s="1533"/>
      <c r="I142" s="1533"/>
    </row>
    <row r="143" spans="1:9" ht="22.5">
      <c r="A143" s="1084" t="s">
        <v>1468</v>
      </c>
      <c r="B143" s="774">
        <v>0</v>
      </c>
      <c r="C143" s="774">
        <v>0</v>
      </c>
      <c r="D143" s="699">
        <v>0</v>
      </c>
      <c r="E143" s="713">
        <v>0</v>
      </c>
      <c r="F143" s="700"/>
      <c r="G143" s="700"/>
      <c r="H143" s="705"/>
      <c r="I143" s="597"/>
    </row>
    <row r="144" spans="1:9" ht="12.75">
      <c r="A144" s="1086" t="s">
        <v>1319</v>
      </c>
      <c r="B144" s="573">
        <f aca="true" t="shared" si="0" ref="B144:D147">F99+B99+B54+F54+B8+F8</f>
        <v>15679</v>
      </c>
      <c r="C144" s="573">
        <f t="shared" si="0"/>
        <v>6896</v>
      </c>
      <c r="D144" s="573">
        <f t="shared" si="0"/>
        <v>13473</v>
      </c>
      <c r="E144" s="761">
        <f>D144/C144</f>
        <v>1.9537412993039442</v>
      </c>
      <c r="F144" s="700"/>
      <c r="G144" s="700"/>
      <c r="H144" s="700"/>
      <c r="I144" s="1534"/>
    </row>
    <row r="145" spans="1:9" ht="22.5">
      <c r="A145" s="1086" t="s">
        <v>1469</v>
      </c>
      <c r="B145" s="573">
        <f t="shared" si="0"/>
        <v>400</v>
      </c>
      <c r="C145" s="573">
        <f t="shared" si="0"/>
        <v>1341</v>
      </c>
      <c r="D145" s="573">
        <f t="shared" si="0"/>
        <v>2314</v>
      </c>
      <c r="E145" s="761">
        <f>D145/C145</f>
        <v>1.7255779269202087</v>
      </c>
      <c r="F145" s="700"/>
      <c r="G145" s="700"/>
      <c r="H145" s="700"/>
      <c r="I145" s="1534"/>
    </row>
    <row r="146" spans="1:9" ht="12.75">
      <c r="A146" s="1087" t="s">
        <v>1086</v>
      </c>
      <c r="B146" s="573">
        <f t="shared" si="0"/>
        <v>50</v>
      </c>
      <c r="C146" s="573">
        <f t="shared" si="0"/>
        <v>21</v>
      </c>
      <c r="D146" s="573">
        <f t="shared" si="0"/>
        <v>21</v>
      </c>
      <c r="E146" s="761">
        <f>D146/C146</f>
        <v>1</v>
      </c>
      <c r="F146" s="700"/>
      <c r="G146" s="700"/>
      <c r="H146" s="700"/>
      <c r="I146" s="1534"/>
    </row>
    <row r="147" spans="1:9" ht="23.25" thickBot="1">
      <c r="A147" s="1088" t="s">
        <v>219</v>
      </c>
      <c r="B147" s="573">
        <f t="shared" si="0"/>
        <v>0</v>
      </c>
      <c r="C147" s="573">
        <f t="shared" si="0"/>
        <v>900</v>
      </c>
      <c r="D147" s="573">
        <f t="shared" si="0"/>
        <v>900</v>
      </c>
      <c r="E147" s="761">
        <f>D147/C147</f>
        <v>1</v>
      </c>
      <c r="F147" s="700"/>
      <c r="G147" s="700"/>
      <c r="H147" s="700"/>
      <c r="I147" s="597"/>
    </row>
    <row r="148" spans="1:9" ht="13.5" thickBot="1">
      <c r="A148" s="1090" t="s">
        <v>1087</v>
      </c>
      <c r="B148" s="525">
        <f>SUM(B143:B147)</f>
        <v>16129</v>
      </c>
      <c r="C148" s="525">
        <f>SUM(C143:C147)</f>
        <v>9158</v>
      </c>
      <c r="D148" s="525">
        <f>SUM(D143:D147)</f>
        <v>16708</v>
      </c>
      <c r="E148" s="728">
        <f>D148/C148</f>
        <v>1.8244158113125137</v>
      </c>
      <c r="F148" s="778"/>
      <c r="G148" s="778"/>
      <c r="H148" s="778"/>
      <c r="I148" s="1142"/>
    </row>
    <row r="149" spans="1:9" ht="8.25" customHeight="1">
      <c r="A149" s="1091"/>
      <c r="B149" s="535"/>
      <c r="C149" s="570"/>
      <c r="D149" s="535"/>
      <c r="E149" s="814"/>
      <c r="F149" s="700"/>
      <c r="G149" s="705"/>
      <c r="H149" s="705"/>
      <c r="I149" s="779"/>
    </row>
    <row r="150" spans="1:9" ht="22.5">
      <c r="A150" s="1092" t="s">
        <v>230</v>
      </c>
      <c r="B150" s="1094">
        <f aca="true" t="shared" si="1" ref="B150:D153">B105+F105+B60+F60+B14+F14</f>
        <v>4500</v>
      </c>
      <c r="C150" s="1094">
        <f t="shared" si="1"/>
        <v>5776</v>
      </c>
      <c r="D150" s="1094">
        <f t="shared" si="1"/>
        <v>5776</v>
      </c>
      <c r="E150" s="766">
        <f>D150/C150</f>
        <v>1</v>
      </c>
      <c r="F150" s="700"/>
      <c r="G150" s="700"/>
      <c r="H150" s="700"/>
      <c r="I150" s="1534"/>
    </row>
    <row r="151" spans="1:9" ht="12.75">
      <c r="A151" s="1096" t="s">
        <v>1094</v>
      </c>
      <c r="B151" s="1094">
        <f t="shared" si="1"/>
        <v>0</v>
      </c>
      <c r="C151" s="1094">
        <f t="shared" si="1"/>
        <v>0</v>
      </c>
      <c r="D151" s="1094">
        <f t="shared" si="1"/>
        <v>0</v>
      </c>
      <c r="E151" s="574">
        <v>0</v>
      </c>
      <c r="F151" s="700"/>
      <c r="G151" s="700"/>
      <c r="H151" s="700"/>
      <c r="I151" s="597"/>
    </row>
    <row r="152" spans="1:9" ht="22.5">
      <c r="A152" s="1096" t="s">
        <v>229</v>
      </c>
      <c r="B152" s="1094">
        <f t="shared" si="1"/>
        <v>0</v>
      </c>
      <c r="C152" s="1094">
        <f t="shared" si="1"/>
        <v>0</v>
      </c>
      <c r="D152" s="1094">
        <f t="shared" si="1"/>
        <v>0</v>
      </c>
      <c r="E152" s="574">
        <v>0</v>
      </c>
      <c r="F152" s="700"/>
      <c r="G152" s="700"/>
      <c r="H152" s="700"/>
      <c r="I152" s="597"/>
    </row>
    <row r="153" spans="1:9" ht="12.75">
      <c r="A153" s="1096" t="s">
        <v>1094</v>
      </c>
      <c r="B153" s="1094">
        <f t="shared" si="1"/>
        <v>0</v>
      </c>
      <c r="C153" s="1094">
        <f t="shared" si="1"/>
        <v>0</v>
      </c>
      <c r="D153" s="1094">
        <f t="shared" si="1"/>
        <v>0</v>
      </c>
      <c r="E153" s="574">
        <v>0</v>
      </c>
      <c r="F153" s="700"/>
      <c r="G153" s="700"/>
      <c r="H153" s="700"/>
      <c r="I153" s="597"/>
    </row>
    <row r="154" spans="1:9" ht="13.5" thickBot="1">
      <c r="A154" s="1103" t="s">
        <v>796</v>
      </c>
      <c r="B154" s="177">
        <v>0</v>
      </c>
      <c r="C154" s="177">
        <f>G109+C109+G64+C64+G18+C18</f>
        <v>13397</v>
      </c>
      <c r="D154" s="177">
        <f>H109+D109+H64+D64+H18+D18</f>
        <v>13397</v>
      </c>
      <c r="E154" s="734">
        <f>D154/C154</f>
        <v>1</v>
      </c>
      <c r="F154" s="700"/>
      <c r="G154" s="700"/>
      <c r="H154" s="700"/>
      <c r="I154" s="597"/>
    </row>
    <row r="155" spans="1:9" ht="13.5" thickBot="1">
      <c r="A155" s="1107" t="s">
        <v>797</v>
      </c>
      <c r="B155" s="525">
        <f>B150+B152</f>
        <v>4500</v>
      </c>
      <c r="C155" s="525">
        <f>C150+C152+C154</f>
        <v>19173</v>
      </c>
      <c r="D155" s="525">
        <f>D150+D152+D154</f>
        <v>19173</v>
      </c>
      <c r="E155" s="728">
        <f>D155/C155</f>
        <v>1</v>
      </c>
      <c r="F155" s="778"/>
      <c r="G155" s="778"/>
      <c r="H155" s="778"/>
      <c r="I155" s="779"/>
    </row>
    <row r="156" spans="1:9" ht="7.5" customHeight="1">
      <c r="A156" s="1108"/>
      <c r="B156" s="144"/>
      <c r="C156" s="730"/>
      <c r="D156" s="730"/>
      <c r="E156" s="814"/>
      <c r="F156" s="700"/>
      <c r="G156" s="705"/>
      <c r="H156" s="705"/>
      <c r="I156" s="779"/>
    </row>
    <row r="157" spans="1:9" ht="22.5">
      <c r="A157" s="1096" t="s">
        <v>1455</v>
      </c>
      <c r="B157" s="142">
        <f aca="true" t="shared" si="2" ref="B157:D158">B112+F112+B67+F67+B21+F21</f>
        <v>0</v>
      </c>
      <c r="C157" s="142">
        <f t="shared" si="2"/>
        <v>0</v>
      </c>
      <c r="D157" s="142">
        <f t="shared" si="2"/>
        <v>0</v>
      </c>
      <c r="E157" s="574">
        <v>0</v>
      </c>
      <c r="F157" s="700"/>
      <c r="G157" s="700"/>
      <c r="H157" s="700"/>
      <c r="I157" s="597"/>
    </row>
    <row r="158" spans="1:9" ht="23.25" thickBot="1">
      <c r="A158" s="1096" t="s">
        <v>231</v>
      </c>
      <c r="B158" s="142">
        <f t="shared" si="2"/>
        <v>0</v>
      </c>
      <c r="C158" s="142">
        <f t="shared" si="2"/>
        <v>0</v>
      </c>
      <c r="D158" s="142">
        <f t="shared" si="2"/>
        <v>0</v>
      </c>
      <c r="E158" s="759">
        <v>0</v>
      </c>
      <c r="F158" s="700"/>
      <c r="G158" s="700"/>
      <c r="H158" s="700"/>
      <c r="I158" s="597"/>
    </row>
    <row r="159" spans="1:9" ht="21.75" thickBot="1">
      <c r="A159" s="1107" t="s">
        <v>1456</v>
      </c>
      <c r="B159" s="525">
        <f>SUM(B157:B158)</f>
        <v>0</v>
      </c>
      <c r="C159" s="525">
        <f>SUM(C157:C158)</f>
        <v>0</v>
      </c>
      <c r="D159" s="525">
        <f>SUM(D157:D158)</f>
        <v>0</v>
      </c>
      <c r="E159" s="588">
        <v>0</v>
      </c>
      <c r="F159" s="778"/>
      <c r="G159" s="778"/>
      <c r="H159" s="778"/>
      <c r="I159" s="779"/>
    </row>
    <row r="160" spans="1:9" ht="12.75">
      <c r="A160" s="1108"/>
      <c r="B160" s="1110"/>
      <c r="C160" s="1127"/>
      <c r="D160" s="730"/>
      <c r="E160" s="814"/>
      <c r="F160" s="700"/>
      <c r="G160" s="705"/>
      <c r="H160" s="705"/>
      <c r="I160" s="779"/>
    </row>
    <row r="161" spans="1:9" ht="12.75">
      <c r="A161" s="1096" t="s">
        <v>1088</v>
      </c>
      <c r="B161" s="142">
        <f>B116+F116+F71+B71+B25+F25</f>
        <v>0</v>
      </c>
      <c r="C161" s="142">
        <f>C116+G116+G71+C71+C25+G25</f>
        <v>0</v>
      </c>
      <c r="D161" s="142">
        <f>D116+H116+H71+D71+D25+H25</f>
        <v>0</v>
      </c>
      <c r="E161" s="574">
        <v>0</v>
      </c>
      <c r="F161" s="700"/>
      <c r="G161" s="700"/>
      <c r="H161" s="700"/>
      <c r="I161" s="597"/>
    </row>
    <row r="162" spans="1:9" ht="12.75">
      <c r="A162" s="1096" t="s">
        <v>1037</v>
      </c>
      <c r="B162" s="142"/>
      <c r="C162" s="142"/>
      <c r="D162" s="142"/>
      <c r="E162" s="574"/>
      <c r="F162" s="700"/>
      <c r="G162" s="700"/>
      <c r="H162" s="700"/>
      <c r="I162" s="597"/>
    </row>
    <row r="163" spans="1:9" ht="13.5" thickBot="1">
      <c r="A163" s="1096" t="s">
        <v>1034</v>
      </c>
      <c r="B163" s="142">
        <f>B118+F118+F73+B73+B27+F27</f>
        <v>0</v>
      </c>
      <c r="C163" s="142">
        <f>C118+G118+G73+C73+C27+G27</f>
        <v>0</v>
      </c>
      <c r="D163" s="142">
        <f>D118+H118+H73+D73+D27+H27</f>
        <v>0</v>
      </c>
      <c r="E163" s="759">
        <v>0</v>
      </c>
      <c r="F163" s="700"/>
      <c r="G163" s="700"/>
      <c r="H163" s="700"/>
      <c r="I163" s="597"/>
    </row>
    <row r="164" spans="1:9" ht="32.25" thickBot="1">
      <c r="A164" s="1107" t="s">
        <v>220</v>
      </c>
      <c r="B164" s="525">
        <f>SUM(B161:B163)</f>
        <v>0</v>
      </c>
      <c r="C164" s="525">
        <f>SUM(C161:C163)</f>
        <v>0</v>
      </c>
      <c r="D164" s="525">
        <f>SUM(D161:D163)</f>
        <v>0</v>
      </c>
      <c r="E164" s="588">
        <v>0</v>
      </c>
      <c r="F164" s="778"/>
      <c r="G164" s="778"/>
      <c r="H164" s="778"/>
      <c r="I164" s="779"/>
    </row>
    <row r="165" spans="1:9" ht="8.25" customHeight="1">
      <c r="A165" s="1137"/>
      <c r="B165" s="681"/>
      <c r="C165" s="718"/>
      <c r="D165" s="681"/>
      <c r="E165" s="814"/>
      <c r="F165" s="700"/>
      <c r="G165" s="705"/>
      <c r="H165" s="705"/>
      <c r="I165" s="779"/>
    </row>
    <row r="166" spans="1:9" ht="22.5">
      <c r="A166" s="1136" t="s">
        <v>1457</v>
      </c>
      <c r="B166" s="142">
        <f>B167+B168</f>
        <v>0</v>
      </c>
      <c r="C166" s="142">
        <f>C167+C168</f>
        <v>0</v>
      </c>
      <c r="D166" s="142">
        <f>D167+D168</f>
        <v>11961</v>
      </c>
      <c r="E166" s="761">
        <v>0</v>
      </c>
      <c r="F166" s="700"/>
      <c r="G166" s="700"/>
      <c r="H166" s="700"/>
      <c r="I166" s="597"/>
    </row>
    <row r="167" spans="1:9" ht="12.75">
      <c r="A167" s="1096" t="s">
        <v>222</v>
      </c>
      <c r="B167" s="142">
        <f aca="true" t="shared" si="3" ref="B167:D168">B122+F122+B77+F77+B31+F31</f>
        <v>0</v>
      </c>
      <c r="C167" s="142">
        <f t="shared" si="3"/>
        <v>0</v>
      </c>
      <c r="D167" s="142">
        <f t="shared" si="3"/>
        <v>11961</v>
      </c>
      <c r="E167" s="761">
        <v>0</v>
      </c>
      <c r="F167" s="700"/>
      <c r="G167" s="700"/>
      <c r="H167" s="700"/>
      <c r="I167" s="597"/>
    </row>
    <row r="168" spans="1:9" ht="13.5" thickBot="1">
      <c r="A168" s="1096" t="s">
        <v>1085</v>
      </c>
      <c r="B168" s="142">
        <f t="shared" si="3"/>
        <v>0</v>
      </c>
      <c r="C168" s="142">
        <f t="shared" si="3"/>
        <v>0</v>
      </c>
      <c r="D168" s="142">
        <f t="shared" si="3"/>
        <v>0</v>
      </c>
      <c r="E168" s="574">
        <v>0</v>
      </c>
      <c r="F168" s="700"/>
      <c r="G168" s="700"/>
      <c r="H168" s="700"/>
      <c r="I168" s="597"/>
    </row>
    <row r="169" spans="1:9" ht="21.75" thickBot="1">
      <c r="A169" s="1139" t="s">
        <v>224</v>
      </c>
      <c r="B169" s="525">
        <f>B166</f>
        <v>0</v>
      </c>
      <c r="C169" s="525">
        <f>C166</f>
        <v>0</v>
      </c>
      <c r="D169" s="525">
        <f>D166</f>
        <v>11961</v>
      </c>
      <c r="E169" s="588">
        <v>0</v>
      </c>
      <c r="F169" s="778"/>
      <c r="G169" s="778"/>
      <c r="H169" s="778"/>
      <c r="I169" s="779"/>
    </row>
    <row r="170" spans="1:9" ht="13.5" thickBot="1">
      <c r="A170" s="1091"/>
      <c r="B170" s="1116"/>
      <c r="C170" s="1131"/>
      <c r="D170" s="1116"/>
      <c r="E170" s="588"/>
      <c r="F170" s="700"/>
      <c r="G170" s="705"/>
      <c r="H170" s="705"/>
      <c r="I170" s="779"/>
    </row>
    <row r="171" spans="1:9" ht="21.75" thickBot="1">
      <c r="A171" s="1107" t="s">
        <v>1465</v>
      </c>
      <c r="B171" s="525">
        <f>B169+B164+B159+B155+B148</f>
        <v>20629</v>
      </c>
      <c r="C171" s="525">
        <f>C169+C164+C159+C155+C148</f>
        <v>28331</v>
      </c>
      <c r="D171" s="525">
        <f>D169+D164+D159+D155+D148</f>
        <v>47842</v>
      </c>
      <c r="E171" s="728">
        <f>D171/C171</f>
        <v>1.6886802442554092</v>
      </c>
      <c r="F171" s="778"/>
      <c r="G171" s="778"/>
      <c r="H171" s="778"/>
      <c r="I171" s="1142"/>
    </row>
    <row r="172" spans="1:9" ht="13.5" thickBot="1">
      <c r="A172" s="1139"/>
      <c r="B172" s="525"/>
      <c r="C172" s="742"/>
      <c r="D172" s="786"/>
      <c r="E172" s="588"/>
      <c r="F172" s="700"/>
      <c r="G172" s="705"/>
      <c r="H172" s="705"/>
      <c r="I172" s="779"/>
    </row>
    <row r="173" spans="1:9" ht="13.5" thickBot="1">
      <c r="A173" s="1119" t="s">
        <v>1297</v>
      </c>
      <c r="B173" s="207">
        <f>B174+B175</f>
        <v>0</v>
      </c>
      <c r="C173" s="207">
        <f>C174+C175</f>
        <v>0</v>
      </c>
      <c r="D173" s="207">
        <f>D174+D175</f>
        <v>0</v>
      </c>
      <c r="E173" s="588">
        <v>0</v>
      </c>
      <c r="F173" s="778"/>
      <c r="G173" s="778"/>
      <c r="H173" s="778"/>
      <c r="I173" s="779"/>
    </row>
    <row r="174" spans="1:9" ht="12.75">
      <c r="A174" s="1120" t="s">
        <v>1097</v>
      </c>
      <c r="B174" s="141">
        <v>0</v>
      </c>
      <c r="C174" s="762"/>
      <c r="D174" s="596"/>
      <c r="E174" s="814">
        <v>0</v>
      </c>
      <c r="F174" s="700"/>
      <c r="G174" s="700"/>
      <c r="H174" s="700"/>
      <c r="I174" s="779"/>
    </row>
    <row r="175" spans="1:9" ht="12.75">
      <c r="A175" s="1096" t="s">
        <v>1089</v>
      </c>
      <c r="B175" s="142">
        <v>0</v>
      </c>
      <c r="C175" s="726"/>
      <c r="D175" s="267"/>
      <c r="E175" s="1109">
        <v>0</v>
      </c>
      <c r="F175" s="700"/>
      <c r="G175" s="700"/>
      <c r="H175" s="700"/>
      <c r="I175" s="779"/>
    </row>
    <row r="176" spans="1:9" ht="13.5" thickBot="1">
      <c r="A176" s="1091"/>
      <c r="B176" s="1121"/>
      <c r="C176" s="1128"/>
      <c r="D176" s="1117"/>
      <c r="E176" s="764"/>
      <c r="F176" s="700"/>
      <c r="G176" s="705"/>
      <c r="H176" s="705"/>
      <c r="I176" s="779"/>
    </row>
    <row r="177" spans="1:9" ht="13.5" thickBot="1">
      <c r="A177" s="1107" t="s">
        <v>1466</v>
      </c>
      <c r="B177" s="634">
        <f>B133+B87+F87+B42+F42+F133</f>
        <v>1010597</v>
      </c>
      <c r="C177" s="634">
        <f>C133+C87+G87+C42+G42+G133</f>
        <v>531768</v>
      </c>
      <c r="D177" s="634">
        <f>D133+D87+H87+D42+H42+H133</f>
        <v>531768</v>
      </c>
      <c r="E177" s="728">
        <f>D177/C177</f>
        <v>1</v>
      </c>
      <c r="F177" s="778"/>
      <c r="G177" s="1013"/>
      <c r="H177" s="1535"/>
      <c r="I177" s="779"/>
    </row>
    <row r="178" spans="1:9" ht="13.5" thickBot="1">
      <c r="A178" s="1091"/>
      <c r="B178" s="1116"/>
      <c r="C178" s="1131"/>
      <c r="D178" s="1116"/>
      <c r="E178" s="728"/>
      <c r="F178" s="700"/>
      <c r="G178" s="705"/>
      <c r="H178" s="705"/>
      <c r="I178" s="779"/>
    </row>
    <row r="179" spans="1:9" ht="21.75" thickBot="1">
      <c r="A179" s="1107" t="s">
        <v>1467</v>
      </c>
      <c r="B179" s="634">
        <f>B171+B173+B177</f>
        <v>1031226</v>
      </c>
      <c r="C179" s="634">
        <f>C171+C173+C177</f>
        <v>560099</v>
      </c>
      <c r="D179" s="634">
        <f>D171+D173+D177</f>
        <v>579610</v>
      </c>
      <c r="E179" s="728">
        <f>D179/C179</f>
        <v>1.0348349131135746</v>
      </c>
      <c r="F179" s="1013"/>
      <c r="G179" s="1013"/>
      <c r="H179" s="1013"/>
      <c r="I179" s="1142"/>
    </row>
    <row r="180" spans="1:9" ht="12.75">
      <c r="A180" s="2058">
        <v>5</v>
      </c>
      <c r="B180" s="2058"/>
      <c r="C180" s="2058"/>
      <c r="D180" s="2058"/>
      <c r="E180" s="2058"/>
      <c r="F180" s="2058"/>
      <c r="G180" s="2058"/>
      <c r="H180" s="2058"/>
      <c r="I180" s="2058"/>
    </row>
    <row r="181" spans="1:9" ht="12.75">
      <c r="A181" s="190"/>
      <c r="B181" s="190"/>
      <c r="C181" s="190"/>
      <c r="D181" s="2154"/>
      <c r="E181" s="2154"/>
      <c r="F181" s="190"/>
      <c r="G181" s="2154" t="s">
        <v>232</v>
      </c>
      <c r="H181" s="2154"/>
      <c r="I181" s="190"/>
    </row>
    <row r="182" spans="1:9" ht="15.75">
      <c r="A182" s="2059" t="s">
        <v>1481</v>
      </c>
      <c r="B182" s="2059"/>
      <c r="C182" s="2059"/>
      <c r="D182" s="2059"/>
      <c r="E182" s="2059"/>
      <c r="F182" s="2059"/>
      <c r="G182" s="2059"/>
      <c r="H182" s="2059"/>
      <c r="I182" s="2059"/>
    </row>
    <row r="183" spans="1:9" ht="15.75">
      <c r="A183" s="2059" t="s">
        <v>1384</v>
      </c>
      <c r="B183" s="2059"/>
      <c r="C183" s="2059"/>
      <c r="D183" s="2059"/>
      <c r="E183" s="2059"/>
      <c r="F183" s="2059"/>
      <c r="G183" s="2059"/>
      <c r="H183" s="2059"/>
      <c r="I183" s="2059"/>
    </row>
    <row r="184" spans="1:9" ht="16.5" thickBot="1">
      <c r="A184" s="662"/>
      <c r="B184" s="662"/>
      <c r="C184" s="662"/>
      <c r="D184" s="662"/>
      <c r="E184" s="662"/>
      <c r="F184" s="663"/>
      <c r="G184" s="190"/>
      <c r="H184" s="933" t="s">
        <v>1208</v>
      </c>
      <c r="I184" s="190"/>
    </row>
    <row r="185" spans="1:9" ht="13.5" thickBot="1">
      <c r="A185" s="2172" t="s">
        <v>1431</v>
      </c>
      <c r="B185" s="2175" t="s">
        <v>1355</v>
      </c>
      <c r="C185" s="2065"/>
      <c r="D185" s="2065"/>
      <c r="E185" s="2066"/>
      <c r="F185" s="2174" t="s">
        <v>1262</v>
      </c>
      <c r="G185" s="2074"/>
      <c r="H185" s="2074"/>
      <c r="I185" s="2075"/>
    </row>
    <row r="186" spans="1:9" ht="21.75" thickBot="1">
      <c r="A186" s="2173"/>
      <c r="B186" s="947" t="s">
        <v>1107</v>
      </c>
      <c r="C186" s="948" t="s">
        <v>1108</v>
      </c>
      <c r="D186" s="949" t="s">
        <v>1113</v>
      </c>
      <c r="E186" s="948" t="s">
        <v>1091</v>
      </c>
      <c r="F186" s="949" t="s">
        <v>1107</v>
      </c>
      <c r="G186" s="948" t="s">
        <v>1108</v>
      </c>
      <c r="H186" s="948" t="s">
        <v>1113</v>
      </c>
      <c r="I186" s="1015" t="s">
        <v>1091</v>
      </c>
    </row>
    <row r="187" spans="1:9" ht="22.5">
      <c r="A187" s="1084" t="s">
        <v>1468</v>
      </c>
      <c r="B187" s="700">
        <v>0</v>
      </c>
      <c r="C187" s="733"/>
      <c r="D187" s="700"/>
      <c r="E187" s="1447">
        <v>0</v>
      </c>
      <c r="F187" s="819">
        <v>0</v>
      </c>
      <c r="G187" s="193"/>
      <c r="H187" s="882"/>
      <c r="I187" s="713">
        <v>0</v>
      </c>
    </row>
    <row r="188" spans="1:9" ht="12.75">
      <c r="A188" s="1086" t="s">
        <v>1319</v>
      </c>
      <c r="B188" s="267"/>
      <c r="C188" s="142">
        <v>444</v>
      </c>
      <c r="D188" s="267">
        <v>506</v>
      </c>
      <c r="E188" s="734">
        <f>D188/C188</f>
        <v>1.1396396396396395</v>
      </c>
      <c r="F188" s="573"/>
      <c r="G188" s="573"/>
      <c r="H188" s="765">
        <v>181</v>
      </c>
      <c r="I188" s="761">
        <v>0</v>
      </c>
    </row>
    <row r="189" spans="1:9" ht="22.5">
      <c r="A189" s="1086" t="s">
        <v>1469</v>
      </c>
      <c r="B189" s="267"/>
      <c r="C189" s="142"/>
      <c r="D189" s="267">
        <v>46</v>
      </c>
      <c r="E189" s="1448">
        <v>0</v>
      </c>
      <c r="F189" s="573"/>
      <c r="G189" s="573"/>
      <c r="H189" s="765">
        <v>36</v>
      </c>
      <c r="I189" s="569">
        <v>0</v>
      </c>
    </row>
    <row r="190" spans="1:9" ht="12.75">
      <c r="A190" s="1087" t="s">
        <v>1086</v>
      </c>
      <c r="B190" s="596"/>
      <c r="C190" s="141">
        <v>29</v>
      </c>
      <c r="D190" s="596">
        <v>17</v>
      </c>
      <c r="E190" s="1448">
        <f>D190/C190</f>
        <v>0.5862068965517241</v>
      </c>
      <c r="F190" s="709"/>
      <c r="G190" s="709"/>
      <c r="H190" s="765"/>
      <c r="I190" s="574">
        <v>0</v>
      </c>
    </row>
    <row r="191" spans="1:9" ht="23.25" thickBot="1">
      <c r="A191" s="1088" t="s">
        <v>219</v>
      </c>
      <c r="B191" s="267"/>
      <c r="C191" s="142"/>
      <c r="D191" s="267"/>
      <c r="E191" s="1449">
        <v>0</v>
      </c>
      <c r="F191" s="573"/>
      <c r="G191" s="573"/>
      <c r="H191" s="883"/>
      <c r="I191" s="759">
        <v>0</v>
      </c>
    </row>
    <row r="192" spans="1:9" ht="13.5" thickBot="1">
      <c r="A192" s="1090" t="s">
        <v>1087</v>
      </c>
      <c r="B192" s="587">
        <f>SUM(B187:B191)</f>
        <v>0</v>
      </c>
      <c r="C192" s="587">
        <f>SUM(C187:C191)</f>
        <v>473</v>
      </c>
      <c r="D192" s="587">
        <f>SUM(D187:D191)</f>
        <v>569</v>
      </c>
      <c r="E192" s="2046">
        <f>D192/C192</f>
        <v>1.2029598308668077</v>
      </c>
      <c r="F192" s="587">
        <f>SUM(F187:F191)</f>
        <v>0</v>
      </c>
      <c r="G192" s="587">
        <f>SUM(G187:G191)</f>
        <v>0</v>
      </c>
      <c r="H192" s="587">
        <f>SUM(H187:H191)</f>
        <v>217</v>
      </c>
      <c r="I192" s="728">
        <v>0</v>
      </c>
    </row>
    <row r="193" spans="1:9" ht="7.5" customHeight="1">
      <c r="A193" s="1091"/>
      <c r="B193" s="711"/>
      <c r="C193" s="577"/>
      <c r="D193" s="535"/>
      <c r="E193" s="568"/>
      <c r="F193" s="570"/>
      <c r="G193" s="877"/>
      <c r="H193" s="880"/>
      <c r="I193" s="814"/>
    </row>
    <row r="194" spans="1:9" ht="22.5">
      <c r="A194" s="1092" t="s">
        <v>230</v>
      </c>
      <c r="B194" s="1093">
        <v>0</v>
      </c>
      <c r="C194" s="1093">
        <f>'2.f-h.sz. melléklet'!C120+'2.f-h.sz. melléklet'!C121</f>
        <v>272</v>
      </c>
      <c r="D194" s="1093">
        <f>'2.f-h.sz. melléklet'!D120+'2.f-h.sz. melléklet'!D121</f>
        <v>6392</v>
      </c>
      <c r="E194" s="727">
        <f>D194/C194</f>
        <v>23.5</v>
      </c>
      <c r="F194" s="1095">
        <v>0</v>
      </c>
      <c r="G194" s="192"/>
      <c r="H194" s="765"/>
      <c r="I194" s="574">
        <v>0</v>
      </c>
    </row>
    <row r="195" spans="1:9" ht="12.75">
      <c r="A195" s="1096" t="s">
        <v>1094</v>
      </c>
      <c r="B195" s="1097">
        <v>0</v>
      </c>
      <c r="C195" s="1097"/>
      <c r="D195" s="1098"/>
      <c r="E195" s="568">
        <v>0</v>
      </c>
      <c r="F195" s="1099">
        <v>0</v>
      </c>
      <c r="G195" s="192"/>
      <c r="H195" s="765"/>
      <c r="I195" s="568">
        <v>0</v>
      </c>
    </row>
    <row r="196" spans="1:9" ht="22.5">
      <c r="A196" s="1096" t="s">
        <v>229</v>
      </c>
      <c r="B196" s="1100">
        <v>0</v>
      </c>
      <c r="C196" s="1100"/>
      <c r="D196" s="1101"/>
      <c r="E196" s="569">
        <v>0</v>
      </c>
      <c r="F196" s="1102">
        <v>0</v>
      </c>
      <c r="G196" s="834"/>
      <c r="H196" s="883"/>
      <c r="I196" s="569">
        <v>0</v>
      </c>
    </row>
    <row r="197" spans="1:9" ht="12.75">
      <c r="A197" s="1086" t="s">
        <v>1094</v>
      </c>
      <c r="B197" s="1097">
        <v>0</v>
      </c>
      <c r="C197" s="1097"/>
      <c r="D197" s="1098"/>
      <c r="E197" s="574">
        <v>0</v>
      </c>
      <c r="F197" s="1099">
        <v>0</v>
      </c>
      <c r="G197" s="192"/>
      <c r="H197" s="765"/>
      <c r="I197" s="574">
        <v>0</v>
      </c>
    </row>
    <row r="198" spans="1:9" ht="13.5" thickBot="1">
      <c r="A198" s="1103" t="s">
        <v>796</v>
      </c>
      <c r="B198" s="1104">
        <v>0</v>
      </c>
      <c r="C198" s="1104"/>
      <c r="D198" s="1105"/>
      <c r="E198" s="574">
        <v>0</v>
      </c>
      <c r="F198" s="1106">
        <v>0</v>
      </c>
      <c r="G198" s="877">
        <v>0</v>
      </c>
      <c r="H198" s="877">
        <v>0</v>
      </c>
      <c r="I198" s="574">
        <v>0</v>
      </c>
    </row>
    <row r="199" spans="1:9" ht="13.5" thickBot="1">
      <c r="A199" s="1107" t="s">
        <v>797</v>
      </c>
      <c r="B199" s="587">
        <f>B194+B196+B198</f>
        <v>0</v>
      </c>
      <c r="C199" s="587">
        <f>C194+C196+C198</f>
        <v>272</v>
      </c>
      <c r="D199" s="587">
        <f>D194+D196+D198</f>
        <v>6392</v>
      </c>
      <c r="E199" s="2026">
        <f>D199/C199</f>
        <v>23.5</v>
      </c>
      <c r="F199" s="587">
        <f>F194+F196+F198</f>
        <v>0</v>
      </c>
      <c r="G199" s="587">
        <f>G194+G196+G198</f>
        <v>0</v>
      </c>
      <c r="H199" s="587">
        <f>H194+H196+H198</f>
        <v>0</v>
      </c>
      <c r="I199" s="588">
        <v>0</v>
      </c>
    </row>
    <row r="200" spans="1:9" ht="9" customHeight="1">
      <c r="A200" s="1108"/>
      <c r="B200" s="571"/>
      <c r="C200" s="144"/>
      <c r="D200" s="578"/>
      <c r="E200" s="568"/>
      <c r="F200" s="578"/>
      <c r="G200" s="193"/>
      <c r="H200" s="882"/>
      <c r="I200" s="814"/>
    </row>
    <row r="201" spans="1:9" ht="22.5">
      <c r="A201" s="1096" t="s">
        <v>1455</v>
      </c>
      <c r="B201" s="573">
        <v>0</v>
      </c>
      <c r="C201" s="142"/>
      <c r="D201" s="267"/>
      <c r="E201" s="568">
        <v>0</v>
      </c>
      <c r="F201" s="267">
        <v>0</v>
      </c>
      <c r="G201" s="192"/>
      <c r="H201" s="765"/>
      <c r="I201" s="1109">
        <v>0</v>
      </c>
    </row>
    <row r="202" spans="1:9" ht="23.25" thickBot="1">
      <c r="A202" s="1096" t="s">
        <v>231</v>
      </c>
      <c r="B202" s="708">
        <v>0</v>
      </c>
      <c r="C202" s="141"/>
      <c r="D202" s="596"/>
      <c r="E202" s="569">
        <v>0</v>
      </c>
      <c r="F202" s="596">
        <v>0</v>
      </c>
      <c r="G202" s="834"/>
      <c r="H202" s="883"/>
      <c r="I202" s="764">
        <v>0</v>
      </c>
    </row>
    <row r="203" spans="1:9" ht="21.75" thickBot="1">
      <c r="A203" s="1090" t="s">
        <v>1456</v>
      </c>
      <c r="B203" s="717">
        <f>B202+B201</f>
        <v>0</v>
      </c>
      <c r="C203" s="587">
        <f>C202+C201</f>
        <v>0</v>
      </c>
      <c r="D203" s="525">
        <f>D202+D201</f>
        <v>0</v>
      </c>
      <c r="E203" s="588">
        <v>0</v>
      </c>
      <c r="F203" s="587">
        <f>F202+F201</f>
        <v>0</v>
      </c>
      <c r="G203" s="587">
        <f>G202+G201</f>
        <v>0</v>
      </c>
      <c r="H203" s="587">
        <f>H202+H201</f>
        <v>0</v>
      </c>
      <c r="I203" s="588">
        <v>0</v>
      </c>
    </row>
    <row r="204" spans="1:9" ht="6.75" customHeight="1">
      <c r="A204" s="1108"/>
      <c r="B204" s="818"/>
      <c r="C204" s="1110"/>
      <c r="D204" s="578"/>
      <c r="E204" s="568"/>
      <c r="F204" s="1111"/>
      <c r="G204" s="193"/>
      <c r="H204" s="882"/>
      <c r="I204" s="814"/>
    </row>
    <row r="205" spans="1:9" ht="12.75">
      <c r="A205" s="1096" t="s">
        <v>1088</v>
      </c>
      <c r="B205" s="573">
        <v>0</v>
      </c>
      <c r="C205" s="142"/>
      <c r="D205" s="267"/>
      <c r="E205" s="568">
        <v>0</v>
      </c>
      <c r="F205" s="267">
        <v>0</v>
      </c>
      <c r="G205" s="192"/>
      <c r="H205" s="765"/>
      <c r="I205" s="574">
        <v>0</v>
      </c>
    </row>
    <row r="206" spans="1:9" ht="12.75">
      <c r="A206" s="1096" t="s">
        <v>1038</v>
      </c>
      <c r="B206" s="573"/>
      <c r="C206" s="142"/>
      <c r="D206" s="267"/>
      <c r="E206" s="574"/>
      <c r="F206" s="267"/>
      <c r="G206" s="192"/>
      <c r="H206" s="765"/>
      <c r="I206" s="574"/>
    </row>
    <row r="207" spans="1:9" ht="13.5" thickBot="1">
      <c r="A207" s="1096" t="s">
        <v>1034</v>
      </c>
      <c r="B207" s="709">
        <v>0</v>
      </c>
      <c r="C207" s="144"/>
      <c r="D207" s="578"/>
      <c r="E207" s="569">
        <v>0</v>
      </c>
      <c r="F207" s="578">
        <v>0</v>
      </c>
      <c r="G207" s="877"/>
      <c r="H207" s="880"/>
      <c r="I207" s="759">
        <v>0</v>
      </c>
    </row>
    <row r="208" spans="1:9" ht="32.25" thickBot="1">
      <c r="A208" s="1090" t="s">
        <v>220</v>
      </c>
      <c r="B208" s="587">
        <f>B205+B207</f>
        <v>0</v>
      </c>
      <c r="C208" s="587">
        <f>C205+C207</f>
        <v>0</v>
      </c>
      <c r="D208" s="587">
        <f>D205+D207</f>
        <v>0</v>
      </c>
      <c r="E208" s="588">
        <v>0</v>
      </c>
      <c r="F208" s="587">
        <f>F205+F207</f>
        <v>0</v>
      </c>
      <c r="G208" s="587">
        <f>G205+G207</f>
        <v>0</v>
      </c>
      <c r="H208" s="587">
        <f>H205+H207</f>
        <v>0</v>
      </c>
      <c r="I208" s="588">
        <v>0</v>
      </c>
    </row>
    <row r="209" spans="1:9" ht="9" customHeight="1">
      <c r="A209" s="1112"/>
      <c r="B209" s="566"/>
      <c r="C209" s="681"/>
      <c r="D209" s="718"/>
      <c r="E209" s="568"/>
      <c r="F209" s="707"/>
      <c r="G209" s="193"/>
      <c r="H209" s="882"/>
      <c r="I209" s="814"/>
    </row>
    <row r="210" spans="1:9" ht="22.5">
      <c r="A210" s="1088" t="s">
        <v>1457</v>
      </c>
      <c r="B210" s="267">
        <f>B211+B212</f>
        <v>0</v>
      </c>
      <c r="C210" s="142">
        <f>C211+C212</f>
        <v>0</v>
      </c>
      <c r="D210" s="142">
        <f>D211+D212</f>
        <v>0</v>
      </c>
      <c r="E210" s="734">
        <v>0</v>
      </c>
      <c r="F210" s="573">
        <f>F211+F212</f>
        <v>0</v>
      </c>
      <c r="G210" s="192"/>
      <c r="H210" s="765"/>
      <c r="I210" s="574">
        <v>0</v>
      </c>
    </row>
    <row r="211" spans="1:9" ht="12.75">
      <c r="A211" s="1086" t="s">
        <v>222</v>
      </c>
      <c r="B211" s="267">
        <v>0</v>
      </c>
      <c r="C211" s="142"/>
      <c r="D211" s="267"/>
      <c r="E211" s="734">
        <v>0</v>
      </c>
      <c r="F211" s="573">
        <v>0</v>
      </c>
      <c r="G211" s="192"/>
      <c r="H211" s="765"/>
      <c r="I211" s="574">
        <v>0</v>
      </c>
    </row>
    <row r="212" spans="1:9" ht="12.75">
      <c r="A212" s="1086" t="s">
        <v>1085</v>
      </c>
      <c r="B212" s="267">
        <v>0</v>
      </c>
      <c r="C212" s="142"/>
      <c r="D212" s="267"/>
      <c r="E212" s="568">
        <v>0</v>
      </c>
      <c r="F212" s="573">
        <v>0</v>
      </c>
      <c r="G212" s="192"/>
      <c r="H212" s="765"/>
      <c r="I212" s="574">
        <v>0</v>
      </c>
    </row>
    <row r="213" spans="1:9" ht="7.5" customHeight="1" thickBot="1">
      <c r="A213" s="1113"/>
      <c r="B213" s="781"/>
      <c r="C213" s="530"/>
      <c r="D213" s="781"/>
      <c r="E213" s="569"/>
      <c r="F213" s="708"/>
      <c r="G213" s="834"/>
      <c r="H213" s="883"/>
      <c r="I213" s="764"/>
    </row>
    <row r="214" spans="1:9" ht="21.75" thickBot="1">
      <c r="A214" s="1114" t="s">
        <v>224</v>
      </c>
      <c r="B214" s="587">
        <f>B210</f>
        <v>0</v>
      </c>
      <c r="C214" s="587">
        <f>C210</f>
        <v>0</v>
      </c>
      <c r="D214" s="587">
        <f>D210</f>
        <v>0</v>
      </c>
      <c r="E214" s="728">
        <v>0</v>
      </c>
      <c r="F214" s="587">
        <f>F210</f>
        <v>0</v>
      </c>
      <c r="G214" s="587">
        <f>G210</f>
        <v>0</v>
      </c>
      <c r="H214" s="587">
        <f>H210</f>
        <v>0</v>
      </c>
      <c r="I214" s="588">
        <v>0</v>
      </c>
    </row>
    <row r="215" spans="1:9" ht="14.25" customHeight="1" thickBot="1">
      <c r="A215" s="1115"/>
      <c r="B215" s="818"/>
      <c r="C215" s="1116"/>
      <c r="D215" s="1117"/>
      <c r="E215" s="829"/>
      <c r="F215" s="1118"/>
      <c r="G215" s="877"/>
      <c r="H215" s="880"/>
      <c r="I215" s="588"/>
    </row>
    <row r="216" spans="1:9" ht="21.75" thickBot="1">
      <c r="A216" s="1090" t="s">
        <v>1465</v>
      </c>
      <c r="B216" s="587">
        <f>B214+B208+B203+B199+B192</f>
        <v>0</v>
      </c>
      <c r="C216" s="587">
        <f>C214+C208+C203+C199+C192</f>
        <v>745</v>
      </c>
      <c r="D216" s="587">
        <f>D214+D208+D203+D199+D192</f>
        <v>6961</v>
      </c>
      <c r="E216" s="728">
        <f>D216/C216</f>
        <v>9.343624161073825</v>
      </c>
      <c r="F216" s="587">
        <f>F214+F208+F203+F199+F192</f>
        <v>0</v>
      </c>
      <c r="G216" s="587">
        <f>G214+G208+G203+G199+G192</f>
        <v>0</v>
      </c>
      <c r="H216" s="587">
        <f>H214+H208+H203+H199+H192</f>
        <v>217</v>
      </c>
      <c r="I216" s="741">
        <v>0</v>
      </c>
    </row>
    <row r="217" spans="1:9" ht="11.25" customHeight="1" thickBot="1">
      <c r="A217" s="1114"/>
      <c r="B217" s="587"/>
      <c r="C217" s="525"/>
      <c r="D217" s="537"/>
      <c r="E217" s="569"/>
      <c r="F217" s="676"/>
      <c r="G217" s="877"/>
      <c r="H217" s="880"/>
      <c r="I217" s="588"/>
    </row>
    <row r="218" spans="1:9" ht="13.5" thickBot="1">
      <c r="A218" s="1119" t="s">
        <v>1297</v>
      </c>
      <c r="B218" s="712">
        <f>B219+B220</f>
        <v>0</v>
      </c>
      <c r="C218" s="712">
        <f>C219+C220</f>
        <v>0</v>
      </c>
      <c r="D218" s="712">
        <f>D219+D220</f>
        <v>0</v>
      </c>
      <c r="E218" s="588">
        <v>0</v>
      </c>
      <c r="F218" s="712">
        <f>F219+F220</f>
        <v>0</v>
      </c>
      <c r="G218" s="712">
        <f>G219+G220</f>
        <v>0</v>
      </c>
      <c r="H218" s="712">
        <f>H219+H220</f>
        <v>0</v>
      </c>
      <c r="I218" s="588">
        <v>0</v>
      </c>
    </row>
    <row r="219" spans="1:9" ht="12.75">
      <c r="A219" s="1120" t="s">
        <v>1097</v>
      </c>
      <c r="B219" s="711">
        <v>0</v>
      </c>
      <c r="C219" s="141"/>
      <c r="D219" s="596"/>
      <c r="E219" s="568">
        <v>0</v>
      </c>
      <c r="F219" s="596">
        <v>0</v>
      </c>
      <c r="G219" s="193"/>
      <c r="H219" s="882"/>
      <c r="I219" s="713">
        <v>0</v>
      </c>
    </row>
    <row r="220" spans="1:9" ht="13.5" thickBot="1">
      <c r="A220" s="1096" t="s">
        <v>1089</v>
      </c>
      <c r="B220" s="573">
        <v>0</v>
      </c>
      <c r="C220" s="142"/>
      <c r="D220" s="267"/>
      <c r="E220" s="568">
        <v>0</v>
      </c>
      <c r="F220" s="267">
        <v>0</v>
      </c>
      <c r="G220" s="192"/>
      <c r="H220" s="765"/>
      <c r="I220" s="574">
        <v>0</v>
      </c>
    </row>
    <row r="221" spans="1:9" ht="22.5" customHeight="1" thickBot="1">
      <c r="A221" s="1107" t="s">
        <v>562</v>
      </c>
      <c r="B221" s="587"/>
      <c r="C221" s="525"/>
      <c r="D221" s="676">
        <v>50353</v>
      </c>
      <c r="E221" s="728">
        <v>0</v>
      </c>
      <c r="F221" s="676"/>
      <c r="G221" s="525"/>
      <c r="H221" s="902">
        <v>113718</v>
      </c>
      <c r="I221" s="588">
        <v>0</v>
      </c>
    </row>
    <row r="222" spans="1:9" ht="13.5" thickBot="1">
      <c r="A222" s="1115"/>
      <c r="B222" s="818"/>
      <c r="C222" s="1116"/>
      <c r="D222" s="1117"/>
      <c r="E222" s="569"/>
      <c r="F222" s="1118"/>
      <c r="G222" s="877"/>
      <c r="H222" s="880"/>
      <c r="I222" s="588"/>
    </row>
    <row r="223" spans="1:9" ht="21.75" thickBot="1">
      <c r="A223" s="1090" t="s">
        <v>1467</v>
      </c>
      <c r="B223" s="587">
        <f>B216+B218+B221</f>
        <v>0</v>
      </c>
      <c r="C223" s="587">
        <f>C216+C218+C221</f>
        <v>745</v>
      </c>
      <c r="D223" s="587">
        <f>D216+D218+D221</f>
        <v>57314</v>
      </c>
      <c r="E223" s="2026">
        <f>D223/C223</f>
        <v>76.93154362416108</v>
      </c>
      <c r="F223" s="587">
        <f>F216+F218+F221</f>
        <v>0</v>
      </c>
      <c r="G223" s="587">
        <f>G216+G218+G221</f>
        <v>0</v>
      </c>
      <c r="H223" s="587">
        <f>H216+H218+H221</f>
        <v>113935</v>
      </c>
      <c r="I223" s="588">
        <v>0</v>
      </c>
    </row>
    <row r="224" spans="1:9" ht="12.75">
      <c r="A224" s="1141"/>
      <c r="B224" s="537"/>
      <c r="C224" s="537"/>
      <c r="D224" s="537"/>
      <c r="E224" s="1142"/>
      <c r="F224" s="537"/>
      <c r="G224" s="537"/>
      <c r="H224" s="537"/>
      <c r="I224" s="779"/>
    </row>
    <row r="225" spans="1:9" ht="12.75">
      <c r="A225" s="2058">
        <v>6</v>
      </c>
      <c r="B225" s="2058"/>
      <c r="C225" s="2058"/>
      <c r="D225" s="2058"/>
      <c r="E225" s="2058"/>
      <c r="F225" s="2058"/>
      <c r="G225" s="2105"/>
      <c r="H225" s="2105"/>
      <c r="I225" s="2105"/>
    </row>
    <row r="226" spans="1:9" ht="12.75">
      <c r="A226" s="190"/>
      <c r="B226" s="190"/>
      <c r="C226" s="190"/>
      <c r="D226" s="2154"/>
      <c r="E226" s="2154"/>
      <c r="F226" s="190"/>
      <c r="G226" s="2154" t="s">
        <v>232</v>
      </c>
      <c r="H226" s="2154"/>
      <c r="I226" s="190"/>
    </row>
    <row r="227" spans="1:9" ht="15.75">
      <c r="A227" s="2059" t="s">
        <v>1481</v>
      </c>
      <c r="B227" s="2059"/>
      <c r="C227" s="2059"/>
      <c r="D227" s="2059"/>
      <c r="E227" s="2059"/>
      <c r="F227" s="2070"/>
      <c r="G227" s="2060"/>
      <c r="H227" s="2060"/>
      <c r="I227" s="2060"/>
    </row>
    <row r="228" spans="1:9" ht="15.75">
      <c r="A228" s="2059" t="s">
        <v>1384</v>
      </c>
      <c r="B228" s="2059"/>
      <c r="C228" s="2059"/>
      <c r="D228" s="2059"/>
      <c r="E228" s="2059"/>
      <c r="F228" s="2070"/>
      <c r="G228" s="2060"/>
      <c r="H228" s="2060"/>
      <c r="I228" s="2060"/>
    </row>
    <row r="229" spans="1:9" ht="16.5" thickBot="1">
      <c r="A229" s="662"/>
      <c r="B229" s="662"/>
      <c r="C229" s="662"/>
      <c r="D229" s="662"/>
      <c r="E229" s="662"/>
      <c r="F229" s="663"/>
      <c r="G229" s="933" t="s">
        <v>1208</v>
      </c>
      <c r="H229" s="190"/>
      <c r="I229" s="190"/>
    </row>
    <row r="230" spans="1:9" ht="13.5" thickBot="1">
      <c r="A230" s="2172" t="s">
        <v>1431</v>
      </c>
      <c r="B230" s="2175" t="s">
        <v>1263</v>
      </c>
      <c r="C230" s="2065"/>
      <c r="D230" s="2065"/>
      <c r="E230" s="2066"/>
      <c r="F230" s="2174" t="s">
        <v>1070</v>
      </c>
      <c r="G230" s="2074"/>
      <c r="H230" s="2074"/>
      <c r="I230" s="2075"/>
    </row>
    <row r="231" spans="1:9" ht="21.75" thickBot="1">
      <c r="A231" s="2173"/>
      <c r="B231" s="947" t="s">
        <v>1107</v>
      </c>
      <c r="C231" s="948" t="s">
        <v>1108</v>
      </c>
      <c r="D231" s="949" t="s">
        <v>1113</v>
      </c>
      <c r="E231" s="948" t="s">
        <v>1091</v>
      </c>
      <c r="F231" s="949" t="s">
        <v>1107</v>
      </c>
      <c r="G231" s="948" t="s">
        <v>1108</v>
      </c>
      <c r="H231" s="948" t="s">
        <v>1113</v>
      </c>
      <c r="I231" s="1015" t="s">
        <v>1091</v>
      </c>
    </row>
    <row r="232" spans="1:9" ht="22.5">
      <c r="A232" s="1084" t="s">
        <v>1468</v>
      </c>
      <c r="B232" s="768">
        <v>0</v>
      </c>
      <c r="C232" s="774"/>
      <c r="D232" s="1123"/>
      <c r="E232" s="713">
        <v>0</v>
      </c>
      <c r="F232" s="826">
        <v>0</v>
      </c>
      <c r="G232" s="191"/>
      <c r="H232" s="670"/>
      <c r="I232" s="713">
        <v>0</v>
      </c>
    </row>
    <row r="233" spans="1:9" ht="12.75">
      <c r="A233" s="1086" t="s">
        <v>1319</v>
      </c>
      <c r="B233" s="726"/>
      <c r="C233" s="726">
        <v>2945</v>
      </c>
      <c r="D233" s="748">
        <v>3648</v>
      </c>
      <c r="E233" s="761">
        <f>D233/C233</f>
        <v>1.238709677419355</v>
      </c>
      <c r="F233" s="726"/>
      <c r="G233" s="726">
        <v>814</v>
      </c>
      <c r="H233" s="765">
        <v>344</v>
      </c>
      <c r="I233" s="574">
        <f>H233/G233</f>
        <v>0.4226044226044226</v>
      </c>
    </row>
    <row r="234" spans="1:9" ht="22.5">
      <c r="A234" s="1086" t="s">
        <v>1469</v>
      </c>
      <c r="B234" s="726">
        <v>0</v>
      </c>
      <c r="C234" s="726"/>
      <c r="D234" s="748">
        <v>133</v>
      </c>
      <c r="E234" s="569">
        <v>0</v>
      </c>
      <c r="F234" s="726"/>
      <c r="G234" s="726">
        <v>110</v>
      </c>
      <c r="H234" s="765">
        <v>55</v>
      </c>
      <c r="I234" s="569">
        <f>H234/G234</f>
        <v>0.5</v>
      </c>
    </row>
    <row r="235" spans="1:9" ht="12.75">
      <c r="A235" s="1087" t="s">
        <v>1086</v>
      </c>
      <c r="B235" s="762">
        <v>0</v>
      </c>
      <c r="C235" s="762">
        <v>0</v>
      </c>
      <c r="D235" s="748">
        <v>0</v>
      </c>
      <c r="E235" s="574">
        <v>0</v>
      </c>
      <c r="F235" s="726">
        <v>0</v>
      </c>
      <c r="G235" s="726"/>
      <c r="H235" s="765"/>
      <c r="I235" s="574">
        <v>0</v>
      </c>
    </row>
    <row r="236" spans="1:9" ht="23.25" thickBot="1">
      <c r="A236" s="1088" t="s">
        <v>219</v>
      </c>
      <c r="B236" s="726">
        <v>0</v>
      </c>
      <c r="C236" s="573">
        <f>'2.a-d.sz. melléklet'!C66+'2.a-d.sz. melléklet'!C65</f>
        <v>756</v>
      </c>
      <c r="D236" s="573">
        <f>'2.a-d.sz. melléklet'!D66+'2.a-d.sz. melléklet'!D65</f>
        <v>756</v>
      </c>
      <c r="E236" s="1140">
        <f>D236/C236</f>
        <v>1</v>
      </c>
      <c r="F236" s="726">
        <v>0</v>
      </c>
      <c r="G236" s="834"/>
      <c r="H236" s="883"/>
      <c r="I236" s="759">
        <v>0</v>
      </c>
    </row>
    <row r="237" spans="1:9" ht="13.5" thickBot="1">
      <c r="A237" s="1090" t="s">
        <v>1087</v>
      </c>
      <c r="B237" s="525">
        <f>SUM(B232:B236)</f>
        <v>0</v>
      </c>
      <c r="C237" s="525">
        <f>SUM(C232:C236)</f>
        <v>3701</v>
      </c>
      <c r="D237" s="525">
        <f>SUM(D232:D236)</f>
        <v>4537</v>
      </c>
      <c r="E237" s="728">
        <f>D237/C237</f>
        <v>1.2258848959740611</v>
      </c>
      <c r="F237" s="742">
        <f>SUM(F232:F236)</f>
        <v>0</v>
      </c>
      <c r="G237" s="742">
        <f>SUM(G232:G236)</f>
        <v>924</v>
      </c>
      <c r="H237" s="742">
        <f>SUM(H232:H236)</f>
        <v>399</v>
      </c>
      <c r="I237" s="588">
        <f>H237/G237</f>
        <v>0.4318181818181818</v>
      </c>
    </row>
    <row r="238" spans="1:9" ht="12.75">
      <c r="A238" s="1091"/>
      <c r="B238" s="711"/>
      <c r="C238" s="535"/>
      <c r="D238" s="729"/>
      <c r="E238" s="814"/>
      <c r="F238" s="535"/>
      <c r="G238" s="877"/>
      <c r="H238" s="880"/>
      <c r="I238" s="814"/>
    </row>
    <row r="239" spans="1:9" ht="22.5">
      <c r="A239" s="1092" t="s">
        <v>230</v>
      </c>
      <c r="B239" s="1093">
        <v>0</v>
      </c>
      <c r="C239" s="1094">
        <f>'2.f-h.sz. melléklet'!C122+'2.f-h.sz. melléklet'!C123+'2.f-h.sz. melléklet'!C126+'2.f-h.sz. melléklet'!C127+'2.f-h.sz. melléklet'!C124+'2.f-h.sz. melléklet'!C125</f>
        <v>2986</v>
      </c>
      <c r="D239" s="1094">
        <f>'2.f-h.sz. melléklet'!D122+'2.f-h.sz. melléklet'!D123+'2.f-h.sz. melléklet'!D126+'2.f-h.sz. melléklet'!D127+'2.f-h.sz. melléklet'!D124+'2.f-h.sz. melléklet'!D125</f>
        <v>2986</v>
      </c>
      <c r="E239" s="761">
        <f>D239/C239</f>
        <v>1</v>
      </c>
      <c r="F239" s="142"/>
      <c r="G239" s="142">
        <f>'2.f-h.sz. melléklet'!C117+'2.f-h.sz. melléklet'!C119+'2.f-h.sz. melléklet'!C118</f>
        <v>10564</v>
      </c>
      <c r="H239" s="142">
        <f>'2.f-h.sz. melléklet'!D117+'2.f-h.sz. melléklet'!D119+'2.f-h.sz. melléklet'!D118</f>
        <v>10945</v>
      </c>
      <c r="I239" s="574">
        <f>H239/G239</f>
        <v>1.0360658841347974</v>
      </c>
    </row>
    <row r="240" spans="1:9" ht="12.75">
      <c r="A240" s="1096" t="s">
        <v>1094</v>
      </c>
      <c r="B240" s="1725">
        <v>0</v>
      </c>
      <c r="C240" s="1124"/>
      <c r="D240" s="1726"/>
      <c r="E240" s="569">
        <v>0</v>
      </c>
      <c r="F240" s="144">
        <v>0</v>
      </c>
      <c r="G240" s="193"/>
      <c r="H240" s="882"/>
      <c r="I240" s="569">
        <v>0</v>
      </c>
    </row>
    <row r="241" spans="1:9" ht="22.5">
      <c r="A241" s="1096" t="s">
        <v>229</v>
      </c>
      <c r="B241" s="1097">
        <v>0</v>
      </c>
      <c r="C241" s="1098"/>
      <c r="D241" s="1727"/>
      <c r="E241" s="574">
        <v>0</v>
      </c>
      <c r="F241" s="142">
        <v>0</v>
      </c>
      <c r="G241" s="573">
        <f>'2.f-h.sz. melléklet'!C168</f>
        <v>923</v>
      </c>
      <c r="H241" s="573">
        <f>'2.f-h.sz. melléklet'!D168</f>
        <v>923</v>
      </c>
      <c r="I241" s="574">
        <f>H241/G241</f>
        <v>1</v>
      </c>
    </row>
    <row r="242" spans="1:9" ht="12.75">
      <c r="A242" s="1096" t="s">
        <v>1094</v>
      </c>
      <c r="B242" s="1097">
        <v>0</v>
      </c>
      <c r="C242" s="1098"/>
      <c r="D242" s="1727"/>
      <c r="E242" s="574">
        <v>0</v>
      </c>
      <c r="F242" s="142">
        <v>0</v>
      </c>
      <c r="G242" s="192"/>
      <c r="H242" s="765"/>
      <c r="I242" s="574">
        <v>0</v>
      </c>
    </row>
    <row r="243" spans="1:9" ht="13.5" thickBot="1">
      <c r="A243" s="1103" t="s">
        <v>796</v>
      </c>
      <c r="B243" s="1104">
        <v>0</v>
      </c>
      <c r="C243" s="1105">
        <v>0</v>
      </c>
      <c r="D243" s="1728">
        <v>0</v>
      </c>
      <c r="E243" s="574">
        <v>0</v>
      </c>
      <c r="F243" s="177">
        <v>0</v>
      </c>
      <c r="G243" s="177">
        <v>0</v>
      </c>
      <c r="H243" s="177">
        <v>0</v>
      </c>
      <c r="I243" s="574">
        <v>0</v>
      </c>
    </row>
    <row r="244" spans="1:9" ht="13.5" thickBot="1">
      <c r="A244" s="1107" t="s">
        <v>797</v>
      </c>
      <c r="B244" s="525">
        <f>B239+B241</f>
        <v>0</v>
      </c>
      <c r="C244" s="525">
        <f>C239+C241</f>
        <v>2986</v>
      </c>
      <c r="D244" s="525">
        <f>D239+D241</f>
        <v>2986</v>
      </c>
      <c r="E244" s="728">
        <f>D244/C244</f>
        <v>1</v>
      </c>
      <c r="F244" s="525">
        <f>F239+F241</f>
        <v>0</v>
      </c>
      <c r="G244" s="525">
        <f>G239+G241</f>
        <v>11487</v>
      </c>
      <c r="H244" s="525">
        <f>H239+H241</f>
        <v>11868</v>
      </c>
      <c r="I244" s="728">
        <f>H244/G244</f>
        <v>1.0331679289631757</v>
      </c>
    </row>
    <row r="245" spans="1:9" ht="7.5" customHeight="1">
      <c r="A245" s="1108"/>
      <c r="B245" s="144"/>
      <c r="C245" s="730"/>
      <c r="D245" s="730"/>
      <c r="E245" s="814"/>
      <c r="F245" s="730"/>
      <c r="G245" s="193"/>
      <c r="H245" s="882"/>
      <c r="I245" s="814"/>
    </row>
    <row r="246" spans="1:9" ht="22.5">
      <c r="A246" s="1096" t="s">
        <v>1455</v>
      </c>
      <c r="B246" s="142">
        <v>0</v>
      </c>
      <c r="C246" s="726"/>
      <c r="D246" s="726"/>
      <c r="E246" s="1109">
        <v>0</v>
      </c>
      <c r="F246" s="726">
        <v>0</v>
      </c>
      <c r="G246" s="192"/>
      <c r="H246" s="765"/>
      <c r="I246" s="1109">
        <v>0</v>
      </c>
    </row>
    <row r="247" spans="1:9" ht="23.25" thickBot="1">
      <c r="A247" s="1096" t="s">
        <v>231</v>
      </c>
      <c r="B247" s="141">
        <v>0</v>
      </c>
      <c r="C247" s="730"/>
      <c r="D247" s="825"/>
      <c r="E247" s="764">
        <v>0</v>
      </c>
      <c r="F247" s="762">
        <v>0</v>
      </c>
      <c r="G247" s="834"/>
      <c r="H247" s="883"/>
      <c r="I247" s="764">
        <v>0</v>
      </c>
    </row>
    <row r="248" spans="1:9" ht="21.75" thickBot="1">
      <c r="A248" s="1107" t="s">
        <v>1456</v>
      </c>
      <c r="B248" s="525">
        <f>B247+B246</f>
        <v>0</v>
      </c>
      <c r="C248" s="525">
        <f>C247+C246</f>
        <v>0</v>
      </c>
      <c r="D248" s="525">
        <f>D247+D246</f>
        <v>0</v>
      </c>
      <c r="E248" s="588">
        <v>0</v>
      </c>
      <c r="F248" s="525">
        <v>0</v>
      </c>
      <c r="G248" s="525">
        <f>G247+G246</f>
        <v>0</v>
      </c>
      <c r="H248" s="525">
        <f>H247+H246</f>
        <v>0</v>
      </c>
      <c r="I248" s="588">
        <v>0</v>
      </c>
    </row>
    <row r="249" spans="1:9" ht="6.75" customHeight="1">
      <c r="A249" s="1108"/>
      <c r="B249" s="144"/>
      <c r="C249" s="1127"/>
      <c r="D249" s="730"/>
      <c r="E249" s="814"/>
      <c r="F249" s="730"/>
      <c r="G249" s="193"/>
      <c r="H249" s="882"/>
      <c r="I249" s="814"/>
    </row>
    <row r="250" spans="1:9" ht="12.75">
      <c r="A250" s="1096" t="s">
        <v>1088</v>
      </c>
      <c r="B250" s="142">
        <v>0</v>
      </c>
      <c r="C250" s="726"/>
      <c r="D250" s="726"/>
      <c r="E250" s="1109">
        <v>0</v>
      </c>
      <c r="F250" s="726">
        <v>0</v>
      </c>
      <c r="G250" s="192"/>
      <c r="H250" s="765"/>
      <c r="I250" s="1109">
        <v>0</v>
      </c>
    </row>
    <row r="251" spans="1:9" ht="12.75">
      <c r="A251" s="1096" t="s">
        <v>1039</v>
      </c>
      <c r="B251" s="142"/>
      <c r="C251" s="726"/>
      <c r="D251" s="726"/>
      <c r="E251" s="1109"/>
      <c r="F251" s="726"/>
      <c r="G251" s="192"/>
      <c r="H251" s="765"/>
      <c r="I251" s="1109"/>
    </row>
    <row r="252" spans="1:9" ht="13.5" thickBot="1">
      <c r="A252" s="1096" t="s">
        <v>1034</v>
      </c>
      <c r="B252" s="177">
        <v>0</v>
      </c>
      <c r="C252" s="730"/>
      <c r="D252" s="730"/>
      <c r="E252" s="764">
        <v>0</v>
      </c>
      <c r="F252" s="730">
        <v>0</v>
      </c>
      <c r="G252" s="877"/>
      <c r="H252" s="880"/>
      <c r="I252" s="764">
        <v>0</v>
      </c>
    </row>
    <row r="253" spans="1:9" ht="32.25" thickBot="1">
      <c r="A253" s="1090" t="s">
        <v>220</v>
      </c>
      <c r="B253" s="525">
        <f>B250+B252</f>
        <v>0</v>
      </c>
      <c r="C253" s="525">
        <f>C250+C252</f>
        <v>0</v>
      </c>
      <c r="D253" s="525">
        <f>D250+D252</f>
        <v>0</v>
      </c>
      <c r="E253" s="588">
        <v>0</v>
      </c>
      <c r="F253" s="525">
        <v>0</v>
      </c>
      <c r="G253" s="525">
        <f>G250+G252</f>
        <v>0</v>
      </c>
      <c r="H253" s="525">
        <f>H250+H252</f>
        <v>0</v>
      </c>
      <c r="I253" s="588">
        <v>0</v>
      </c>
    </row>
    <row r="254" spans="1:9" ht="5.25" customHeight="1">
      <c r="A254" s="1112"/>
      <c r="B254" s="681"/>
      <c r="C254" s="707"/>
      <c r="D254" s="681"/>
      <c r="E254" s="1085"/>
      <c r="F254" s="743"/>
      <c r="G254" s="193"/>
      <c r="H254" s="882"/>
      <c r="I254" s="1085"/>
    </row>
    <row r="255" spans="1:9" ht="22.5">
      <c r="A255" s="1088" t="s">
        <v>1457</v>
      </c>
      <c r="B255" s="573">
        <f>SUM(B256:B257)</f>
        <v>0</v>
      </c>
      <c r="C255" s="573">
        <f>SUM(C256:C257)</f>
        <v>0</v>
      </c>
      <c r="D255" s="573">
        <f>SUM(D256:D257)</f>
        <v>0</v>
      </c>
      <c r="E255" s="1393">
        <v>0</v>
      </c>
      <c r="F255" s="573">
        <f>SUM(F256:F257)</f>
        <v>0</v>
      </c>
      <c r="G255" s="573">
        <f>SUM(G256:G257)</f>
        <v>0</v>
      </c>
      <c r="H255" s="573">
        <f>SUM(H256:H257)</f>
        <v>0</v>
      </c>
      <c r="I255" s="1393">
        <v>0</v>
      </c>
    </row>
    <row r="256" spans="1:9" ht="12.75">
      <c r="A256" s="1086" t="s">
        <v>222</v>
      </c>
      <c r="B256" s="142">
        <v>0</v>
      </c>
      <c r="C256" s="573"/>
      <c r="D256" s="142"/>
      <c r="E256" s="1451">
        <v>0</v>
      </c>
      <c r="F256" s="726">
        <v>0</v>
      </c>
      <c r="G256" s="192"/>
      <c r="H256" s="765"/>
      <c r="I256" s="1451">
        <v>0</v>
      </c>
    </row>
    <row r="257" spans="1:9" ht="12.75">
      <c r="A257" s="1086" t="s">
        <v>1085</v>
      </c>
      <c r="B257" s="142">
        <v>0</v>
      </c>
      <c r="C257" s="573"/>
      <c r="D257" s="142"/>
      <c r="E257" s="1393">
        <v>0</v>
      </c>
      <c r="F257" s="726">
        <v>0</v>
      </c>
      <c r="G257" s="192"/>
      <c r="H257" s="765"/>
      <c r="I257" s="1393">
        <v>0</v>
      </c>
    </row>
    <row r="258" spans="1:9" ht="6.75" customHeight="1" thickBot="1">
      <c r="A258" s="1113"/>
      <c r="B258" s="530"/>
      <c r="C258" s="708"/>
      <c r="D258" s="530"/>
      <c r="E258" s="764"/>
      <c r="F258" s="756"/>
      <c r="G258" s="834"/>
      <c r="H258" s="883"/>
      <c r="I258" s="764"/>
    </row>
    <row r="259" spans="1:9" ht="21.75" thickBot="1">
      <c r="A259" s="1114" t="s">
        <v>224</v>
      </c>
      <c r="B259" s="525">
        <f>B255</f>
        <v>0</v>
      </c>
      <c r="C259" s="525">
        <f>C255</f>
        <v>0</v>
      </c>
      <c r="D259" s="525">
        <f>D255</f>
        <v>0</v>
      </c>
      <c r="E259" s="728">
        <v>0</v>
      </c>
      <c r="F259" s="525">
        <f>F255</f>
        <v>0</v>
      </c>
      <c r="G259" s="525">
        <f>G255</f>
        <v>0</v>
      </c>
      <c r="H259" s="525">
        <f>H255</f>
        <v>0</v>
      </c>
      <c r="I259" s="728">
        <v>0</v>
      </c>
    </row>
    <row r="260" spans="1:9" ht="13.5" thickBot="1">
      <c r="A260" s="1115"/>
      <c r="B260" s="1116"/>
      <c r="C260" s="1116"/>
      <c r="D260" s="1116"/>
      <c r="E260" s="588"/>
      <c r="F260" s="1116"/>
      <c r="G260" s="877"/>
      <c r="H260" s="880"/>
      <c r="I260" s="728"/>
    </row>
    <row r="261" spans="1:9" ht="21.75" thickBot="1">
      <c r="A261" s="1090" t="s">
        <v>1465</v>
      </c>
      <c r="B261" s="525">
        <f>B259+B253+B248+B244+B237</f>
        <v>0</v>
      </c>
      <c r="C261" s="525">
        <f>C259+C253+C248+C244+C237</f>
        <v>6687</v>
      </c>
      <c r="D261" s="525">
        <f>D259+D253+D248+D244+D237</f>
        <v>7523</v>
      </c>
      <c r="E261" s="728">
        <f>D261/C261</f>
        <v>1.1250186929863915</v>
      </c>
      <c r="F261" s="525">
        <f>F259+F253+F248+F244+F237</f>
        <v>0</v>
      </c>
      <c r="G261" s="525">
        <f>G259+G253+G248+G244+G237</f>
        <v>12411</v>
      </c>
      <c r="H261" s="525">
        <f>H259+H253+H248+H244+H237</f>
        <v>12267</v>
      </c>
      <c r="I261" s="588">
        <f>H261/G261</f>
        <v>0.9883973894126178</v>
      </c>
    </row>
    <row r="262" spans="1:9" ht="13.5" thickBot="1">
      <c r="A262" s="1114"/>
      <c r="B262" s="786"/>
      <c r="C262" s="742"/>
      <c r="D262" s="786"/>
      <c r="E262" s="588"/>
      <c r="F262" s="786"/>
      <c r="G262" s="877"/>
      <c r="H262" s="880"/>
      <c r="I262" s="588"/>
    </row>
    <row r="263" spans="1:9" ht="13.5" thickBot="1">
      <c r="A263" s="1119" t="s">
        <v>1297</v>
      </c>
      <c r="B263" s="207">
        <f>B264+B265</f>
        <v>0</v>
      </c>
      <c r="C263" s="207">
        <f>C264+C265</f>
        <v>0</v>
      </c>
      <c r="D263" s="207">
        <f>D264+D265</f>
        <v>0</v>
      </c>
      <c r="E263" s="588">
        <v>0</v>
      </c>
      <c r="F263" s="207">
        <f>F264+F265</f>
        <v>0</v>
      </c>
      <c r="G263" s="207">
        <f>G264+G265</f>
        <v>0</v>
      </c>
      <c r="H263" s="207">
        <f>H264+H265</f>
        <v>0</v>
      </c>
      <c r="I263" s="588">
        <v>0</v>
      </c>
    </row>
    <row r="264" spans="1:9" ht="12.75">
      <c r="A264" s="1120" t="s">
        <v>1097</v>
      </c>
      <c r="B264" s="535">
        <v>0</v>
      </c>
      <c r="C264" s="762"/>
      <c r="D264" s="596"/>
      <c r="E264" s="814">
        <v>0</v>
      </c>
      <c r="F264" s="760">
        <v>0</v>
      </c>
      <c r="G264" s="193"/>
      <c r="H264" s="882"/>
      <c r="I264" s="814">
        <v>0</v>
      </c>
    </row>
    <row r="265" spans="1:9" ht="12.75">
      <c r="A265" s="1096" t="s">
        <v>1089</v>
      </c>
      <c r="B265" s="142">
        <v>0</v>
      </c>
      <c r="C265" s="726"/>
      <c r="D265" s="267"/>
      <c r="E265" s="1109">
        <v>0</v>
      </c>
      <c r="F265" s="247">
        <v>0</v>
      </c>
      <c r="G265" s="192"/>
      <c r="H265" s="765"/>
      <c r="I265" s="1109">
        <v>0</v>
      </c>
    </row>
    <row r="266" spans="1:9" ht="13.5" thickBot="1">
      <c r="A266" s="1091"/>
      <c r="B266" s="1116"/>
      <c r="C266" s="1128"/>
      <c r="D266" s="1117"/>
      <c r="E266" s="764"/>
      <c r="F266" s="1129"/>
      <c r="G266" s="834"/>
      <c r="H266" s="883"/>
      <c r="I266" s="764"/>
    </row>
    <row r="267" spans="1:9" ht="13.5" thickBot="1">
      <c r="A267" s="1107" t="s">
        <v>1466</v>
      </c>
      <c r="B267" s="525">
        <v>0</v>
      </c>
      <c r="C267" s="525">
        <v>0</v>
      </c>
      <c r="D267" s="742">
        <v>278745</v>
      </c>
      <c r="E267" s="728">
        <v>0</v>
      </c>
      <c r="F267" s="1130">
        <v>0</v>
      </c>
      <c r="G267" s="525">
        <v>0</v>
      </c>
      <c r="H267" s="902">
        <v>18907</v>
      </c>
      <c r="I267" s="588">
        <v>0</v>
      </c>
    </row>
    <row r="268" spans="1:9" ht="13.5" thickBot="1">
      <c r="A268" s="1091"/>
      <c r="B268" s="1121"/>
      <c r="C268" s="1131"/>
      <c r="D268" s="1116"/>
      <c r="E268" s="728"/>
      <c r="F268" s="1116"/>
      <c r="G268" s="877"/>
      <c r="H268" s="880"/>
      <c r="I268" s="588"/>
    </row>
    <row r="269" spans="1:9" ht="21.75" thickBot="1">
      <c r="A269" s="1090" t="s">
        <v>1467</v>
      </c>
      <c r="B269" s="525">
        <f>B267+B261</f>
        <v>0</v>
      </c>
      <c r="C269" s="525">
        <f>C267+C261</f>
        <v>6687</v>
      </c>
      <c r="D269" s="525">
        <f>D267+D261</f>
        <v>286268</v>
      </c>
      <c r="E269" s="2026">
        <f>D269/C269</f>
        <v>42.809630626588905</v>
      </c>
      <c r="F269" s="525">
        <f>F267+F261</f>
        <v>0</v>
      </c>
      <c r="G269" s="525">
        <f>G267+G261</f>
        <v>12411</v>
      </c>
      <c r="H269" s="525">
        <f>H267+H261</f>
        <v>31174</v>
      </c>
      <c r="I269" s="728">
        <f>H269/G269</f>
        <v>2.5118040447989687</v>
      </c>
    </row>
    <row r="270" spans="1:9" ht="12.75">
      <c r="A270" s="2058">
        <v>7</v>
      </c>
      <c r="B270" s="2058"/>
      <c r="C270" s="2058"/>
      <c r="D270" s="2058"/>
      <c r="E270" s="2058"/>
      <c r="F270" s="2058"/>
      <c r="G270" s="2058"/>
      <c r="H270" s="2058"/>
      <c r="I270" s="2058"/>
    </row>
    <row r="271" spans="1:9" ht="12.75">
      <c r="A271" s="190"/>
      <c r="B271" s="190"/>
      <c r="C271" s="190"/>
      <c r="D271" s="190"/>
      <c r="E271" s="190"/>
      <c r="F271" s="190"/>
      <c r="G271" s="2154" t="s">
        <v>232</v>
      </c>
      <c r="H271" s="2154"/>
      <c r="I271" s="190"/>
    </row>
    <row r="272" spans="1:9" ht="15.75">
      <c r="A272" s="2059" t="s">
        <v>1481</v>
      </c>
      <c r="B272" s="2059"/>
      <c r="C272" s="2059"/>
      <c r="D272" s="2059"/>
      <c r="E272" s="2059"/>
      <c r="F272" s="2070"/>
      <c r="G272" s="2060"/>
      <c r="H272" s="2060"/>
      <c r="I272" s="2060"/>
    </row>
    <row r="273" spans="1:9" ht="15.75">
      <c r="A273" s="2106" t="s">
        <v>1384</v>
      </c>
      <c r="B273" s="2106"/>
      <c r="C273" s="2106"/>
      <c r="D273" s="2106"/>
      <c r="E273" s="2106"/>
      <c r="F273" s="2077"/>
      <c r="G273" s="2105"/>
      <c r="H273" s="2105"/>
      <c r="I273" s="2105"/>
    </row>
    <row r="274" spans="1:9" ht="16.5" thickBot="1">
      <c r="A274" s="723"/>
      <c r="B274" s="1132"/>
      <c r="C274" s="1132"/>
      <c r="D274" s="1132"/>
      <c r="E274" s="1132"/>
      <c r="F274" s="1133"/>
      <c r="G274" s="1134"/>
      <c r="H274" s="933" t="s">
        <v>1208</v>
      </c>
      <c r="I274" s="1134"/>
    </row>
    <row r="275" spans="1:9" ht="13.5" thickBot="1">
      <c r="A275" s="2172" t="s">
        <v>1431</v>
      </c>
      <c r="B275" s="2175" t="s">
        <v>1265</v>
      </c>
      <c r="C275" s="2065"/>
      <c r="D275" s="2065"/>
      <c r="E275" s="2066"/>
      <c r="F275" s="2174" t="s">
        <v>1071</v>
      </c>
      <c r="G275" s="2074"/>
      <c r="H275" s="2074"/>
      <c r="I275" s="2075"/>
    </row>
    <row r="276" spans="1:9" ht="21.75" thickBot="1">
      <c r="A276" s="2173"/>
      <c r="B276" s="947" t="s">
        <v>1107</v>
      </c>
      <c r="C276" s="948" t="s">
        <v>1108</v>
      </c>
      <c r="D276" s="949" t="s">
        <v>1113</v>
      </c>
      <c r="E276" s="948" t="s">
        <v>1091</v>
      </c>
      <c r="F276" s="949" t="s">
        <v>1107</v>
      </c>
      <c r="G276" s="948" t="s">
        <v>1108</v>
      </c>
      <c r="H276" s="948" t="s">
        <v>1113</v>
      </c>
      <c r="I276" s="1015" t="s">
        <v>1091</v>
      </c>
    </row>
    <row r="277" spans="1:9" ht="22.5">
      <c r="A277" s="1135" t="s">
        <v>1468</v>
      </c>
      <c r="B277" s="143">
        <v>0</v>
      </c>
      <c r="C277" s="699"/>
      <c r="D277" s="768"/>
      <c r="E277" s="713">
        <v>0</v>
      </c>
      <c r="F277" s="699">
        <v>0</v>
      </c>
      <c r="G277" s="706"/>
      <c r="H277" s="670"/>
      <c r="I277" s="713">
        <v>0</v>
      </c>
    </row>
    <row r="278" spans="1:9" ht="12.75">
      <c r="A278" s="1096" t="s">
        <v>1319</v>
      </c>
      <c r="B278" s="142"/>
      <c r="C278" s="142">
        <v>15</v>
      </c>
      <c r="D278" s="726">
        <v>3</v>
      </c>
      <c r="E278" s="574">
        <f>D278/C278</f>
        <v>0.2</v>
      </c>
      <c r="F278" s="142"/>
      <c r="G278" s="267">
        <v>2950</v>
      </c>
      <c r="H278" s="765">
        <v>1995</v>
      </c>
      <c r="I278" s="574">
        <f>H278/G278</f>
        <v>0.676271186440678</v>
      </c>
    </row>
    <row r="279" spans="1:9" ht="22.5">
      <c r="A279" s="1096" t="s">
        <v>1469</v>
      </c>
      <c r="B279" s="142"/>
      <c r="C279" s="142"/>
      <c r="D279" s="726">
        <v>1</v>
      </c>
      <c r="E279" s="569">
        <v>0</v>
      </c>
      <c r="F279" s="142"/>
      <c r="G279" s="267"/>
      <c r="H279" s="765">
        <v>78</v>
      </c>
      <c r="I279" s="574">
        <v>0</v>
      </c>
    </row>
    <row r="280" spans="1:9" ht="12.75">
      <c r="A280" s="1092" t="s">
        <v>1086</v>
      </c>
      <c r="B280" s="142"/>
      <c r="C280" s="142"/>
      <c r="D280" s="762"/>
      <c r="E280" s="574">
        <v>0</v>
      </c>
      <c r="F280" s="141"/>
      <c r="G280" s="596"/>
      <c r="H280" s="765"/>
      <c r="I280" s="574">
        <v>0</v>
      </c>
    </row>
    <row r="281" spans="1:9" ht="23.25" thickBot="1">
      <c r="A281" s="1136" t="s">
        <v>219</v>
      </c>
      <c r="B281" s="142">
        <v>0</v>
      </c>
      <c r="C281" s="142">
        <v>0</v>
      </c>
      <c r="D281" s="726">
        <v>0</v>
      </c>
      <c r="E281" s="759">
        <v>0</v>
      </c>
      <c r="F281" s="530"/>
      <c r="G281" s="878"/>
      <c r="H281" s="883"/>
      <c r="I281" s="759">
        <v>0</v>
      </c>
    </row>
    <row r="282" spans="1:9" ht="13.5" thickBot="1">
      <c r="A282" s="1107" t="s">
        <v>1087</v>
      </c>
      <c r="B282" s="525">
        <f>SUM(B277:B281)</f>
        <v>0</v>
      </c>
      <c r="C282" s="525">
        <f>SUM(C277:C281)</f>
        <v>15</v>
      </c>
      <c r="D282" s="525">
        <f>SUM(D277:D281)</f>
        <v>4</v>
      </c>
      <c r="E282" s="728">
        <f>D282/C282</f>
        <v>0.26666666666666666</v>
      </c>
      <c r="F282" s="676">
        <f>SUM(F277:F281)</f>
        <v>0</v>
      </c>
      <c r="G282" s="525">
        <f>SUM(G277:G281)</f>
        <v>2950</v>
      </c>
      <c r="H282" s="676">
        <f>SUM(H277:H281)</f>
        <v>2073</v>
      </c>
      <c r="I282" s="588">
        <f>H282/G282</f>
        <v>0.7027118644067797</v>
      </c>
    </row>
    <row r="283" spans="1:9" ht="7.5" customHeight="1">
      <c r="A283" s="1091"/>
      <c r="B283" s="535"/>
      <c r="C283" s="570"/>
      <c r="D283" s="535"/>
      <c r="E283" s="814"/>
      <c r="F283" s="535"/>
      <c r="G283" s="877"/>
      <c r="H283" s="880"/>
      <c r="I283" s="814"/>
    </row>
    <row r="284" spans="1:9" ht="22.5">
      <c r="A284" s="1092" t="s">
        <v>230</v>
      </c>
      <c r="B284" s="142">
        <v>0</v>
      </c>
      <c r="C284" s="1095"/>
      <c r="D284" s="1094"/>
      <c r="E284" s="574">
        <v>0</v>
      </c>
      <c r="F284" s="1094">
        <v>0</v>
      </c>
      <c r="G284" s="192"/>
      <c r="H284" s="765"/>
      <c r="I284" s="574">
        <v>0</v>
      </c>
    </row>
    <row r="285" spans="1:9" ht="12.75">
      <c r="A285" s="1096" t="s">
        <v>1094</v>
      </c>
      <c r="B285" s="144">
        <v>0</v>
      </c>
      <c r="C285" s="1125"/>
      <c r="D285" s="1124"/>
      <c r="E285" s="569">
        <v>0</v>
      </c>
      <c r="F285" s="1124">
        <v>0</v>
      </c>
      <c r="G285" s="193"/>
      <c r="H285" s="882"/>
      <c r="I285" s="569">
        <v>0</v>
      </c>
    </row>
    <row r="286" spans="1:9" ht="22.5">
      <c r="A286" s="1096" t="s">
        <v>229</v>
      </c>
      <c r="B286" s="142">
        <v>0</v>
      </c>
      <c r="C286" s="1099"/>
      <c r="D286" s="1098"/>
      <c r="E286" s="574">
        <v>0</v>
      </c>
      <c r="F286" s="1098">
        <v>0</v>
      </c>
      <c r="G286" s="192"/>
      <c r="H286" s="765"/>
      <c r="I286" s="574">
        <v>0</v>
      </c>
    </row>
    <row r="287" spans="1:9" ht="12.75">
      <c r="A287" s="1096" t="s">
        <v>1094</v>
      </c>
      <c r="B287" s="142">
        <v>0</v>
      </c>
      <c r="C287" s="1099"/>
      <c r="D287" s="1098"/>
      <c r="E287" s="574">
        <v>0</v>
      </c>
      <c r="F287" s="1098">
        <v>0</v>
      </c>
      <c r="G287" s="192"/>
      <c r="H287" s="765"/>
      <c r="I287" s="574">
        <v>0</v>
      </c>
    </row>
    <row r="288" spans="1:9" ht="13.5" thickBot="1">
      <c r="A288" s="1103" t="s">
        <v>796</v>
      </c>
      <c r="B288" s="177">
        <v>0</v>
      </c>
      <c r="C288" s="1106">
        <v>0</v>
      </c>
      <c r="D288" s="1105">
        <v>0</v>
      </c>
      <c r="E288" s="574">
        <v>0</v>
      </c>
      <c r="F288" s="1105">
        <v>0</v>
      </c>
      <c r="G288" s="877">
        <v>0</v>
      </c>
      <c r="H288" s="880">
        <v>0</v>
      </c>
      <c r="I288" s="574">
        <v>0</v>
      </c>
    </row>
    <row r="289" spans="1:9" ht="13.5" thickBot="1">
      <c r="A289" s="1107" t="s">
        <v>797</v>
      </c>
      <c r="B289" s="525">
        <f>B284+B286</f>
        <v>0</v>
      </c>
      <c r="C289" s="525">
        <f>C284+C286</f>
        <v>0</v>
      </c>
      <c r="D289" s="525">
        <f>D284+D286</f>
        <v>0</v>
      </c>
      <c r="E289" s="588">
        <v>0</v>
      </c>
      <c r="F289" s="525">
        <f>F284+F286</f>
        <v>0</v>
      </c>
      <c r="G289" s="525">
        <f>G284+G286</f>
        <v>0</v>
      </c>
      <c r="H289" s="525">
        <f>H284+H286</f>
        <v>0</v>
      </c>
      <c r="I289" s="588">
        <v>0</v>
      </c>
    </row>
    <row r="290" spans="1:9" ht="6" customHeight="1">
      <c r="A290" s="1108"/>
      <c r="B290" s="144"/>
      <c r="C290" s="730"/>
      <c r="D290" s="730"/>
      <c r="E290" s="814"/>
      <c r="F290" s="144"/>
      <c r="G290" s="193"/>
      <c r="H290" s="882"/>
      <c r="I290" s="814"/>
    </row>
    <row r="291" spans="1:9" ht="22.5">
      <c r="A291" s="1096" t="s">
        <v>1455</v>
      </c>
      <c r="B291" s="142">
        <v>0</v>
      </c>
      <c r="C291" s="726"/>
      <c r="D291" s="726"/>
      <c r="E291" s="574">
        <v>0</v>
      </c>
      <c r="F291" s="142">
        <v>0</v>
      </c>
      <c r="G291" s="192"/>
      <c r="H291" s="765"/>
      <c r="I291" s="574">
        <v>0</v>
      </c>
    </row>
    <row r="292" spans="1:9" ht="23.25" thickBot="1">
      <c r="A292" s="1096" t="s">
        <v>231</v>
      </c>
      <c r="B292" s="141">
        <v>0</v>
      </c>
      <c r="C292" s="762"/>
      <c r="D292" s="762"/>
      <c r="E292" s="759">
        <v>0</v>
      </c>
      <c r="F292" s="530">
        <v>0</v>
      </c>
      <c r="G292" s="834"/>
      <c r="H292" s="883"/>
      <c r="I292" s="569">
        <v>0</v>
      </c>
    </row>
    <row r="293" spans="1:9" ht="21.75" thickBot="1">
      <c r="A293" s="1107" t="s">
        <v>1456</v>
      </c>
      <c r="B293" s="525">
        <f>B292+B291</f>
        <v>0</v>
      </c>
      <c r="C293" s="525">
        <f>C292+C291</f>
        <v>0</v>
      </c>
      <c r="D293" s="525">
        <f>D292+D291</f>
        <v>0</v>
      </c>
      <c r="E293" s="588">
        <v>0</v>
      </c>
      <c r="F293" s="680">
        <f>F291+F292</f>
        <v>0</v>
      </c>
      <c r="G293" s="525">
        <f>G291+G292</f>
        <v>0</v>
      </c>
      <c r="H293" s="525">
        <f>H291+H292</f>
        <v>0</v>
      </c>
      <c r="I293" s="588">
        <v>0</v>
      </c>
    </row>
    <row r="294" spans="1:9" ht="12.75">
      <c r="A294" s="1108"/>
      <c r="B294" s="144"/>
      <c r="C294" s="1127"/>
      <c r="D294" s="730"/>
      <c r="E294" s="814"/>
      <c r="F294" s="143"/>
      <c r="G294" s="193"/>
      <c r="H294" s="882"/>
      <c r="I294" s="1089"/>
    </row>
    <row r="295" spans="1:9" ht="12.75">
      <c r="A295" s="1096" t="s">
        <v>1088</v>
      </c>
      <c r="B295" s="142">
        <v>0</v>
      </c>
      <c r="C295" s="726"/>
      <c r="D295" s="726"/>
      <c r="E295" s="574">
        <v>0</v>
      </c>
      <c r="F295" s="142">
        <v>0</v>
      </c>
      <c r="G295" s="192"/>
      <c r="H295" s="765"/>
      <c r="I295" s="574">
        <v>0</v>
      </c>
    </row>
    <row r="296" spans="1:9" ht="12.75">
      <c r="A296" s="1096" t="s">
        <v>1040</v>
      </c>
      <c r="B296" s="142"/>
      <c r="C296" s="726"/>
      <c r="D296" s="726"/>
      <c r="E296" s="574"/>
      <c r="F296" s="142"/>
      <c r="G296" s="192"/>
      <c r="H296" s="765"/>
      <c r="I296" s="574"/>
    </row>
    <row r="297" spans="1:9" ht="13.5" thickBot="1">
      <c r="A297" s="1096" t="s">
        <v>1034</v>
      </c>
      <c r="B297" s="144">
        <v>0</v>
      </c>
      <c r="C297" s="730"/>
      <c r="D297" s="730"/>
      <c r="E297" s="759">
        <v>0</v>
      </c>
      <c r="F297" s="141">
        <v>0</v>
      </c>
      <c r="G297" s="877"/>
      <c r="H297" s="880"/>
      <c r="I297" s="759">
        <v>0</v>
      </c>
    </row>
    <row r="298" spans="1:9" ht="32.25" thickBot="1">
      <c r="A298" s="1107" t="s">
        <v>220</v>
      </c>
      <c r="B298" s="525">
        <f>B295+B297</f>
        <v>0</v>
      </c>
      <c r="C298" s="525">
        <f>C295+C297</f>
        <v>0</v>
      </c>
      <c r="D298" s="525">
        <f>D295+D297</f>
        <v>0</v>
      </c>
      <c r="E298" s="588">
        <v>0</v>
      </c>
      <c r="F298" s="525">
        <f>F295+F297</f>
        <v>0</v>
      </c>
      <c r="G298" s="525">
        <f>G295+G297</f>
        <v>0</v>
      </c>
      <c r="H298" s="525">
        <f>H295+H297</f>
        <v>0</v>
      </c>
      <c r="I298" s="588">
        <v>0</v>
      </c>
    </row>
    <row r="299" spans="1:9" ht="8.25" customHeight="1">
      <c r="A299" s="1137"/>
      <c r="B299" s="681"/>
      <c r="C299" s="707"/>
      <c r="D299" s="681"/>
      <c r="E299" s="1085"/>
      <c r="F299" s="143"/>
      <c r="G299" s="193"/>
      <c r="H299" s="882"/>
      <c r="I299" s="1085"/>
    </row>
    <row r="300" spans="1:9" ht="22.5">
      <c r="A300" s="1136" t="s">
        <v>1457</v>
      </c>
      <c r="B300" s="142">
        <f>B301+B302</f>
        <v>0</v>
      </c>
      <c r="C300" s="142">
        <f>C301+C302</f>
        <v>0</v>
      </c>
      <c r="D300" s="142">
        <f>D301+D302</f>
        <v>0</v>
      </c>
      <c r="E300" s="734">
        <v>0</v>
      </c>
      <c r="F300" s="142">
        <f>F301+F302</f>
        <v>0</v>
      </c>
      <c r="G300" s="142">
        <f>G301+G302</f>
        <v>0</v>
      </c>
      <c r="H300" s="142">
        <f>H301+H302</f>
        <v>0</v>
      </c>
      <c r="I300" s="569">
        <v>0</v>
      </c>
    </row>
    <row r="301" spans="1:9" ht="12.75">
      <c r="A301" s="1096" t="s">
        <v>222</v>
      </c>
      <c r="B301" s="142">
        <v>0</v>
      </c>
      <c r="C301" s="573"/>
      <c r="D301" s="142"/>
      <c r="E301" s="829">
        <v>0</v>
      </c>
      <c r="F301" s="142">
        <v>0</v>
      </c>
      <c r="G301" s="192"/>
      <c r="H301" s="765"/>
      <c r="I301" s="574">
        <v>0</v>
      </c>
    </row>
    <row r="302" spans="1:9" ht="13.5" thickBot="1">
      <c r="A302" s="1096" t="s">
        <v>1085</v>
      </c>
      <c r="B302" s="142">
        <v>0</v>
      </c>
      <c r="C302" s="573"/>
      <c r="D302" s="142"/>
      <c r="E302" s="759">
        <v>0</v>
      </c>
      <c r="F302" s="142">
        <v>0</v>
      </c>
      <c r="G302" s="192"/>
      <c r="H302" s="765"/>
      <c r="I302" s="759">
        <v>0</v>
      </c>
    </row>
    <row r="303" spans="1:9" ht="13.5" thickBot="1">
      <c r="A303" s="1138"/>
      <c r="B303" s="530"/>
      <c r="C303" s="708"/>
      <c r="D303" s="530"/>
      <c r="E303" s="588"/>
      <c r="F303" s="530"/>
      <c r="G303" s="834"/>
      <c r="H303" s="883"/>
      <c r="I303" s="588"/>
    </row>
    <row r="304" spans="1:9" ht="21.75" thickBot="1">
      <c r="A304" s="1139" t="s">
        <v>224</v>
      </c>
      <c r="B304" s="525">
        <f>B300</f>
        <v>0</v>
      </c>
      <c r="C304" s="525">
        <f>C300</f>
        <v>0</v>
      </c>
      <c r="D304" s="525">
        <f>D300</f>
        <v>0</v>
      </c>
      <c r="E304" s="728">
        <v>0</v>
      </c>
      <c r="F304" s="525">
        <f>F300</f>
        <v>0</v>
      </c>
      <c r="G304" s="525">
        <f>G300</f>
        <v>0</v>
      </c>
      <c r="H304" s="525">
        <f>H300</f>
        <v>0</v>
      </c>
      <c r="I304" s="588">
        <v>0</v>
      </c>
    </row>
    <row r="305" spans="1:9" ht="13.5" thickBot="1">
      <c r="A305" s="1091"/>
      <c r="B305" s="1116"/>
      <c r="C305" s="1116"/>
      <c r="D305" s="1116"/>
      <c r="E305" s="588"/>
      <c r="F305" s="143"/>
      <c r="G305" s="877"/>
      <c r="H305" s="880"/>
      <c r="I305" s="588"/>
    </row>
    <row r="306" spans="1:9" ht="21.75" thickBot="1">
      <c r="A306" s="1107" t="s">
        <v>1465</v>
      </c>
      <c r="B306" s="525">
        <f>B304+B298+B293+B289+B282</f>
        <v>0</v>
      </c>
      <c r="C306" s="525">
        <f>C304+C298+C293+C289+C282</f>
        <v>15</v>
      </c>
      <c r="D306" s="525">
        <f>D304+D298+D293+D289+D282</f>
        <v>4</v>
      </c>
      <c r="E306" s="728">
        <f>D306/C306</f>
        <v>0.26666666666666666</v>
      </c>
      <c r="F306" s="525">
        <f>F304+F298+F293+F289+F282</f>
        <v>0</v>
      </c>
      <c r="G306" s="525">
        <f>G304+G298+G293+G289+G282</f>
        <v>2950</v>
      </c>
      <c r="H306" s="525">
        <f>H304+H298+H293+H289+H282</f>
        <v>2073</v>
      </c>
      <c r="I306" s="588">
        <f>H306/G306</f>
        <v>0.7027118644067797</v>
      </c>
    </row>
    <row r="307" spans="1:9" ht="5.25" customHeight="1" thickBot="1">
      <c r="A307" s="1139"/>
      <c r="B307" s="680"/>
      <c r="C307" s="742"/>
      <c r="D307" s="786"/>
      <c r="E307" s="588"/>
      <c r="F307" s="525"/>
      <c r="G307" s="877"/>
      <c r="H307" s="880"/>
      <c r="I307" s="588"/>
    </row>
    <row r="308" spans="1:9" ht="13.5" thickBot="1">
      <c r="A308" s="1119" t="s">
        <v>1297</v>
      </c>
      <c r="B308" s="207">
        <f>B309+B310</f>
        <v>0</v>
      </c>
      <c r="C308" s="207">
        <f>C309+C310</f>
        <v>0</v>
      </c>
      <c r="D308" s="207">
        <f>D309+D310</f>
        <v>0</v>
      </c>
      <c r="E308" s="588">
        <v>0</v>
      </c>
      <c r="F308" s="207">
        <f>F309+F310</f>
        <v>0</v>
      </c>
      <c r="G308" s="207">
        <f>G309+G310</f>
        <v>0</v>
      </c>
      <c r="H308" s="207">
        <f>H309+H310</f>
        <v>0</v>
      </c>
      <c r="I308" s="588">
        <v>0</v>
      </c>
    </row>
    <row r="309" spans="1:9" ht="12.75">
      <c r="A309" s="1120" t="s">
        <v>1097</v>
      </c>
      <c r="B309" s="760">
        <v>0</v>
      </c>
      <c r="C309" s="762"/>
      <c r="D309" s="596"/>
      <c r="E309" s="713">
        <v>0</v>
      </c>
      <c r="F309" s="535">
        <v>0</v>
      </c>
      <c r="G309" s="193"/>
      <c r="H309" s="882"/>
      <c r="I309" s="713">
        <v>0</v>
      </c>
    </row>
    <row r="310" spans="1:9" ht="12.75">
      <c r="A310" s="1096" t="s">
        <v>1089</v>
      </c>
      <c r="B310" s="247">
        <v>0</v>
      </c>
      <c r="C310" s="726"/>
      <c r="D310" s="267"/>
      <c r="E310" s="574">
        <v>0</v>
      </c>
      <c r="F310" s="142">
        <v>0</v>
      </c>
      <c r="G310" s="192"/>
      <c r="H310" s="765"/>
      <c r="I310" s="574">
        <v>0</v>
      </c>
    </row>
    <row r="311" spans="1:9" ht="13.5" thickBot="1">
      <c r="A311" s="1091"/>
      <c r="B311" s="1129"/>
      <c r="C311" s="1131"/>
      <c r="D311" s="1117"/>
      <c r="E311" s="1089"/>
      <c r="F311" s="141"/>
      <c r="G311" s="834"/>
      <c r="H311" s="883"/>
      <c r="I311" s="764"/>
    </row>
    <row r="312" spans="1:9" ht="13.5" thickBot="1">
      <c r="A312" s="1107" t="s">
        <v>1466</v>
      </c>
      <c r="B312" s="534">
        <v>0</v>
      </c>
      <c r="C312" s="525">
        <v>0</v>
      </c>
      <c r="D312" s="525">
        <v>23687</v>
      </c>
      <c r="E312" s="728">
        <v>0</v>
      </c>
      <c r="F312" s="525">
        <v>0</v>
      </c>
      <c r="G312" s="525">
        <v>0</v>
      </c>
      <c r="H312" s="902">
        <v>10879</v>
      </c>
      <c r="I312" s="588">
        <v>0</v>
      </c>
    </row>
    <row r="313" spans="1:9" ht="7.5" customHeight="1" thickBot="1">
      <c r="A313" s="1091"/>
      <c r="B313" s="1116"/>
      <c r="C313" s="1116"/>
      <c r="D313" s="1116"/>
      <c r="E313" s="728"/>
      <c r="F313" s="143"/>
      <c r="G313" s="877"/>
      <c r="H313" s="880"/>
      <c r="I313" s="588"/>
    </row>
    <row r="314" spans="1:9" ht="21.75" thickBot="1">
      <c r="A314" s="1107" t="s">
        <v>1467</v>
      </c>
      <c r="B314" s="525">
        <f>B306+B308+B312</f>
        <v>0</v>
      </c>
      <c r="C314" s="525">
        <f>C306+C308+C312</f>
        <v>15</v>
      </c>
      <c r="D314" s="525">
        <f>D306+D308+D312</f>
        <v>23691</v>
      </c>
      <c r="E314" s="2029">
        <f>D314/C314</f>
        <v>1579.4</v>
      </c>
      <c r="F314" s="525">
        <f>F306+F308+F312</f>
        <v>0</v>
      </c>
      <c r="G314" s="525">
        <f>G306+G308+G312</f>
        <v>2950</v>
      </c>
      <c r="H314" s="525">
        <f>H306+H308+H312</f>
        <v>12952</v>
      </c>
      <c r="I314" s="728">
        <f>H314/G314</f>
        <v>4.390508474576271</v>
      </c>
    </row>
    <row r="315" spans="1:9" ht="12.75">
      <c r="A315" s="1141"/>
      <c r="B315" s="537"/>
      <c r="C315" s="537"/>
      <c r="D315" s="537"/>
      <c r="E315" s="1142"/>
      <c r="F315" s="537"/>
      <c r="G315" s="537"/>
      <c r="H315" s="537"/>
      <c r="I315" s="779"/>
    </row>
    <row r="316" spans="1:9" ht="12.75">
      <c r="A316" s="2058">
        <v>8</v>
      </c>
      <c r="B316" s="2077"/>
      <c r="C316" s="2077"/>
      <c r="D316" s="2077"/>
      <c r="E316" s="2077"/>
      <c r="F316" s="2077"/>
      <c r="G316" s="2077"/>
      <c r="H316" s="2077"/>
      <c r="I316" s="2077"/>
    </row>
    <row r="317" spans="1:9" ht="12.75">
      <c r="A317" s="190"/>
      <c r="B317" s="190"/>
      <c r="C317" s="190"/>
      <c r="D317" s="2154"/>
      <c r="E317" s="2154"/>
      <c r="F317" s="190"/>
      <c r="G317" s="2154" t="s">
        <v>232</v>
      </c>
      <c r="H317" s="2154"/>
      <c r="I317" s="190"/>
    </row>
    <row r="318" spans="1:9" ht="15.75">
      <c r="A318" s="2059" t="s">
        <v>1481</v>
      </c>
      <c r="B318" s="2059"/>
      <c r="C318" s="2059"/>
      <c r="D318" s="2059"/>
      <c r="E318" s="2059"/>
      <c r="F318" s="2070"/>
      <c r="G318" s="2060"/>
      <c r="H318" s="2060"/>
      <c r="I318" s="2060"/>
    </row>
    <row r="319" spans="1:9" ht="15.75">
      <c r="A319" s="2059" t="s">
        <v>1385</v>
      </c>
      <c r="B319" s="2059"/>
      <c r="C319" s="2059"/>
      <c r="D319" s="2059"/>
      <c r="E319" s="2059"/>
      <c r="F319" s="2070"/>
      <c r="G319" s="2060"/>
      <c r="H319" s="2060"/>
      <c r="I319" s="2060"/>
    </row>
    <row r="320" spans="1:9" ht="16.5" thickBot="1">
      <c r="A320" s="662"/>
      <c r="B320" s="662"/>
      <c r="C320" s="662"/>
      <c r="D320" s="933"/>
      <c r="E320" s="662"/>
      <c r="F320" s="663"/>
      <c r="G320" s="190"/>
      <c r="H320" s="933" t="s">
        <v>1208</v>
      </c>
      <c r="I320" s="190"/>
    </row>
    <row r="321" spans="1:9" ht="13.5" thickBot="1">
      <c r="A321" s="2172" t="s">
        <v>1431</v>
      </c>
      <c r="B321" s="2174" t="s">
        <v>1255</v>
      </c>
      <c r="C321" s="2065"/>
      <c r="D321" s="2065"/>
      <c r="E321" s="2066"/>
      <c r="F321" s="2174" t="s">
        <v>1386</v>
      </c>
      <c r="G321" s="2065"/>
      <c r="H321" s="2065"/>
      <c r="I321" s="2066"/>
    </row>
    <row r="322" spans="1:9" ht="21.75" thickBot="1">
      <c r="A322" s="2173"/>
      <c r="B322" s="947" t="s">
        <v>1107</v>
      </c>
      <c r="C322" s="948" t="s">
        <v>1108</v>
      </c>
      <c r="D322" s="949" t="s">
        <v>1113</v>
      </c>
      <c r="E322" s="948" t="s">
        <v>1091</v>
      </c>
      <c r="F322" s="947" t="s">
        <v>1107</v>
      </c>
      <c r="G322" s="948" t="s">
        <v>1108</v>
      </c>
      <c r="H322" s="949" t="s">
        <v>1113</v>
      </c>
      <c r="I322" s="948" t="s">
        <v>1091</v>
      </c>
    </row>
    <row r="323" spans="1:9" ht="22.5">
      <c r="A323" s="1084" t="s">
        <v>1468</v>
      </c>
      <c r="B323" s="774"/>
      <c r="C323" s="774"/>
      <c r="D323" s="699"/>
      <c r="E323" s="713">
        <v>0</v>
      </c>
      <c r="F323" s="774"/>
      <c r="G323" s="774"/>
      <c r="H323" s="699"/>
      <c r="I323" s="713">
        <v>0</v>
      </c>
    </row>
    <row r="324" spans="1:9" ht="12.75">
      <c r="A324" s="1086" t="s">
        <v>1319</v>
      </c>
      <c r="B324" s="573"/>
      <c r="C324" s="573">
        <v>3650</v>
      </c>
      <c r="D324" s="573">
        <v>2517</v>
      </c>
      <c r="E324" s="761">
        <f>D324/C324</f>
        <v>0.6895890410958904</v>
      </c>
      <c r="F324" s="573"/>
      <c r="G324" s="573">
        <v>16921</v>
      </c>
      <c r="H324" s="573">
        <v>11116</v>
      </c>
      <c r="I324" s="761">
        <f>H324/G324</f>
        <v>0.6569351693162343</v>
      </c>
    </row>
    <row r="325" spans="1:9" ht="22.5">
      <c r="A325" s="1086" t="s">
        <v>1469</v>
      </c>
      <c r="B325" s="573"/>
      <c r="C325" s="573"/>
      <c r="D325" s="573"/>
      <c r="E325" s="761">
        <v>0</v>
      </c>
      <c r="F325" s="573"/>
      <c r="G325" s="573">
        <v>1461</v>
      </c>
      <c r="H325" s="573">
        <v>1529</v>
      </c>
      <c r="I325" s="761">
        <f>H325/G325</f>
        <v>1.0465434633812458</v>
      </c>
    </row>
    <row r="326" spans="1:9" ht="12.75">
      <c r="A326" s="1087" t="s">
        <v>1086</v>
      </c>
      <c r="B326" s="573"/>
      <c r="C326" s="573">
        <v>1000</v>
      </c>
      <c r="D326" s="573">
        <v>240</v>
      </c>
      <c r="E326" s="761">
        <f>D326/C326</f>
        <v>0.24</v>
      </c>
      <c r="F326" s="573"/>
      <c r="G326" s="573">
        <v>350</v>
      </c>
      <c r="H326" s="573">
        <v>560</v>
      </c>
      <c r="I326" s="761">
        <f>H326/G326</f>
        <v>1.6</v>
      </c>
    </row>
    <row r="327" spans="1:9" ht="23.25" thickBot="1">
      <c r="A327" s="1088" t="s">
        <v>219</v>
      </c>
      <c r="B327" s="573"/>
      <c r="C327" s="573"/>
      <c r="D327" s="573"/>
      <c r="E327" s="1140">
        <v>0</v>
      </c>
      <c r="F327" s="573"/>
      <c r="G327" s="573">
        <f>'2.a-d.sz. melléklet'!C64</f>
        <v>379</v>
      </c>
      <c r="H327" s="573">
        <f>'2.a-d.sz. melléklet'!D64</f>
        <v>425</v>
      </c>
      <c r="I327" s="1140">
        <f>H327/G327</f>
        <v>1.121372031662269</v>
      </c>
    </row>
    <row r="328" spans="1:9" ht="13.5" thickBot="1">
      <c r="A328" s="1090" t="s">
        <v>1087</v>
      </c>
      <c r="B328" s="525">
        <f>SUM(B323:B327)</f>
        <v>0</v>
      </c>
      <c r="C328" s="525">
        <f>SUM(C323:C327)</f>
        <v>4650</v>
      </c>
      <c r="D328" s="525">
        <f>SUM(D323:D327)</f>
        <v>2757</v>
      </c>
      <c r="E328" s="728">
        <f>D328/C328</f>
        <v>0.5929032258064516</v>
      </c>
      <c r="F328" s="525">
        <f>SUM(F323:F327)</f>
        <v>0</v>
      </c>
      <c r="G328" s="525">
        <f>SUM(G323:G327)</f>
        <v>19111</v>
      </c>
      <c r="H328" s="525">
        <f>SUM(H323:H327)</f>
        <v>13630</v>
      </c>
      <c r="I328" s="728">
        <f>H328/G328</f>
        <v>0.7132018209408194</v>
      </c>
    </row>
    <row r="329" spans="1:9" ht="6.75" customHeight="1">
      <c r="A329" s="1091"/>
      <c r="B329" s="535"/>
      <c r="C329" s="570"/>
      <c r="D329" s="535"/>
      <c r="E329" s="814"/>
      <c r="F329" s="535"/>
      <c r="G329" s="570"/>
      <c r="H329" s="535"/>
      <c r="I329" s="814"/>
    </row>
    <row r="330" spans="1:9" ht="22.5">
      <c r="A330" s="1092" t="s">
        <v>230</v>
      </c>
      <c r="B330" s="1094"/>
      <c r="C330" s="1094">
        <f>'2.f-h.sz. melléklet'!C128+'2.f-h.sz. melléklet'!C129+'2.f-h.sz. melléklet'!C132+'2.f-h.sz. melléklet'!C130+'2.f-h.sz. melléklet'!C131</f>
        <v>1583</v>
      </c>
      <c r="D330" s="1094">
        <f>'2.f-h.sz. melléklet'!D128+'2.f-h.sz. melléklet'!D129+'2.f-h.sz. melléklet'!D132+'2.f-h.sz. melléklet'!D130+'2.f-h.sz. melléklet'!D131</f>
        <v>20140</v>
      </c>
      <c r="E330" s="2027">
        <f>D330/C330</f>
        <v>12.722678458622868</v>
      </c>
      <c r="F330" s="1094"/>
      <c r="G330" s="1094">
        <f>'2.f-h.sz. melléklet'!C113+'2.f-h.sz. melléklet'!C114+'2.f-h.sz. melléklet'!C116+'2.f-h.sz. melléklet'!C115</f>
        <v>3930</v>
      </c>
      <c r="H330" s="1094">
        <f>'2.f-h.sz. melléklet'!D113+'2.f-h.sz. melléklet'!D114+'2.f-h.sz. melléklet'!D116+'2.f-h.sz. melléklet'!D115</f>
        <v>31834</v>
      </c>
      <c r="I330" s="574">
        <f>H330/G330</f>
        <v>8.100254452926208</v>
      </c>
    </row>
    <row r="331" spans="1:9" ht="12.75">
      <c r="A331" s="1096" t="s">
        <v>1094</v>
      </c>
      <c r="B331" s="1094"/>
      <c r="C331" s="1094"/>
      <c r="D331" s="1094"/>
      <c r="E331" s="574">
        <v>0</v>
      </c>
      <c r="F331" s="1094"/>
      <c r="G331" s="1094"/>
      <c r="H331" s="1094"/>
      <c r="I331" s="574">
        <v>0</v>
      </c>
    </row>
    <row r="332" spans="1:9" ht="22.5">
      <c r="A332" s="1096" t="s">
        <v>229</v>
      </c>
      <c r="B332" s="1094"/>
      <c r="C332" s="1094"/>
      <c r="D332" s="1094"/>
      <c r="E332" s="574">
        <v>0</v>
      </c>
      <c r="F332" s="1094"/>
      <c r="G332" s="1094"/>
      <c r="H332" s="1094"/>
      <c r="I332" s="574">
        <v>0</v>
      </c>
    </row>
    <row r="333" spans="1:9" ht="12.75">
      <c r="A333" s="1096" t="s">
        <v>1094</v>
      </c>
      <c r="B333" s="1094"/>
      <c r="C333" s="1094"/>
      <c r="D333" s="1094"/>
      <c r="E333" s="574">
        <v>0</v>
      </c>
      <c r="F333" s="1094"/>
      <c r="G333" s="1094"/>
      <c r="H333" s="1094"/>
      <c r="I333" s="574">
        <v>0</v>
      </c>
    </row>
    <row r="334" spans="1:9" ht="13.5" thickBot="1">
      <c r="A334" s="1103" t="s">
        <v>796</v>
      </c>
      <c r="B334" s="177"/>
      <c r="C334" s="177">
        <v>0</v>
      </c>
      <c r="D334" s="177">
        <v>0</v>
      </c>
      <c r="E334" s="568">
        <v>0</v>
      </c>
      <c r="F334" s="177"/>
      <c r="G334" s="177"/>
      <c r="H334" s="177"/>
      <c r="I334" s="568">
        <v>0</v>
      </c>
    </row>
    <row r="335" spans="1:9" ht="13.5" thickBot="1">
      <c r="A335" s="1107" t="s">
        <v>797</v>
      </c>
      <c r="B335" s="525">
        <f>B330+B332</f>
        <v>0</v>
      </c>
      <c r="C335" s="525">
        <f>C330+C332+C334</f>
        <v>1583</v>
      </c>
      <c r="D335" s="525">
        <f>D330+D332+D334</f>
        <v>20140</v>
      </c>
      <c r="E335" s="2026">
        <f>D335/C335</f>
        <v>12.722678458622868</v>
      </c>
      <c r="F335" s="525">
        <f>F330+F332</f>
        <v>0</v>
      </c>
      <c r="G335" s="525">
        <f>G330+G332+G334</f>
        <v>3930</v>
      </c>
      <c r="H335" s="525">
        <f>H330+H332+H334</f>
        <v>31834</v>
      </c>
      <c r="I335" s="728">
        <f>H335/G335</f>
        <v>8.100254452926208</v>
      </c>
    </row>
    <row r="336" spans="1:9" ht="6" customHeight="1">
      <c r="A336" s="1108"/>
      <c r="B336" s="144"/>
      <c r="C336" s="730"/>
      <c r="D336" s="730"/>
      <c r="E336" s="814"/>
      <c r="F336" s="144"/>
      <c r="G336" s="730"/>
      <c r="H336" s="730"/>
      <c r="I336" s="814"/>
    </row>
    <row r="337" spans="1:9" ht="22.5">
      <c r="A337" s="1096" t="s">
        <v>1455</v>
      </c>
      <c r="B337" s="142"/>
      <c r="C337" s="142"/>
      <c r="D337" s="142"/>
      <c r="E337" s="574">
        <v>0</v>
      </c>
      <c r="F337" s="142"/>
      <c r="G337" s="142"/>
      <c r="H337" s="142"/>
      <c r="I337" s="574">
        <v>0</v>
      </c>
    </row>
    <row r="338" spans="1:9" ht="23.25" thickBot="1">
      <c r="A338" s="1096" t="s">
        <v>231</v>
      </c>
      <c r="B338" s="142"/>
      <c r="C338" s="142">
        <f>'2.i-j.sz. mell.'!C73</f>
        <v>4800</v>
      </c>
      <c r="D338" s="142">
        <f>'2.i-j.sz. mell.'!D73</f>
        <v>2441</v>
      </c>
      <c r="E338" s="759">
        <f>D338/C338</f>
        <v>0.5085416666666667</v>
      </c>
      <c r="F338" s="142"/>
      <c r="G338" s="142">
        <f>'2.i-j.sz. mell.'!C74+'2.i-j.sz. mell.'!C75</f>
        <v>14783</v>
      </c>
      <c r="H338" s="142">
        <f>'2.i-j.sz. mell.'!D74+'2.i-j.sz. mell.'!D75</f>
        <v>4732</v>
      </c>
      <c r="I338" s="759">
        <f>H338/G338</f>
        <v>0.3200974091862274</v>
      </c>
    </row>
    <row r="339" spans="1:9" ht="21.75" thickBot="1">
      <c r="A339" s="1107" t="s">
        <v>1456</v>
      </c>
      <c r="B339" s="525">
        <f>SUM(B337:B338)</f>
        <v>0</v>
      </c>
      <c r="C339" s="525">
        <f>SUM(C337:C338)</f>
        <v>4800</v>
      </c>
      <c r="D339" s="525">
        <f>SUM(D337:D338)</f>
        <v>2441</v>
      </c>
      <c r="E339" s="741">
        <f>D339/C339</f>
        <v>0.5085416666666667</v>
      </c>
      <c r="F339" s="525">
        <f>SUM(F337:F338)</f>
        <v>0</v>
      </c>
      <c r="G339" s="525">
        <f>SUM(G337:G338)</f>
        <v>14783</v>
      </c>
      <c r="H339" s="525">
        <f>SUM(H337:H338)</f>
        <v>4732</v>
      </c>
      <c r="I339" s="588">
        <f>H339/G339</f>
        <v>0.3200974091862274</v>
      </c>
    </row>
    <row r="340" spans="1:9" ht="6" customHeight="1">
      <c r="A340" s="1108"/>
      <c r="B340" s="1110"/>
      <c r="C340" s="1127"/>
      <c r="D340" s="730"/>
      <c r="E340" s="814"/>
      <c r="F340" s="1110"/>
      <c r="G340" s="1127"/>
      <c r="H340" s="730"/>
      <c r="I340" s="814"/>
    </row>
    <row r="341" spans="1:9" ht="12.75">
      <c r="A341" s="1096" t="s">
        <v>1088</v>
      </c>
      <c r="B341" s="142"/>
      <c r="C341" s="142"/>
      <c r="D341" s="142"/>
      <c r="E341" s="574">
        <v>0</v>
      </c>
      <c r="F341" s="142"/>
      <c r="G341" s="142"/>
      <c r="H341" s="142"/>
      <c r="I341" s="574">
        <v>0</v>
      </c>
    </row>
    <row r="342" spans="1:9" ht="12.75">
      <c r="A342" s="1096" t="s">
        <v>1041</v>
      </c>
      <c r="B342" s="142"/>
      <c r="C342" s="142"/>
      <c r="D342" s="142"/>
      <c r="E342" s="574"/>
      <c r="F342" s="142"/>
      <c r="G342" s="142"/>
      <c r="H342" s="142"/>
      <c r="I342" s="574"/>
    </row>
    <row r="343" spans="1:9" ht="13.5" thickBot="1">
      <c r="A343" s="1096" t="s">
        <v>1034</v>
      </c>
      <c r="B343" s="144"/>
      <c r="C343" s="144"/>
      <c r="D343" s="144"/>
      <c r="E343" s="759">
        <v>0</v>
      </c>
      <c r="F343" s="144"/>
      <c r="G343" s="144"/>
      <c r="H343" s="144"/>
      <c r="I343" s="759">
        <v>0</v>
      </c>
    </row>
    <row r="344" spans="1:9" ht="32.25" thickBot="1">
      <c r="A344" s="1107" t="s">
        <v>220</v>
      </c>
      <c r="B344" s="525">
        <f>SUM(B341:B343)</f>
        <v>0</v>
      </c>
      <c r="C344" s="525">
        <f>SUM(C341:C343)</f>
        <v>0</v>
      </c>
      <c r="D344" s="525">
        <f>SUM(D341:D343)</f>
        <v>0</v>
      </c>
      <c r="E344" s="588">
        <v>0</v>
      </c>
      <c r="F344" s="525">
        <f>SUM(F341:F343)</f>
        <v>0</v>
      </c>
      <c r="G344" s="525">
        <f>SUM(G341:G343)</f>
        <v>0</v>
      </c>
      <c r="H344" s="525">
        <f>SUM(H341:H343)</f>
        <v>0</v>
      </c>
      <c r="I344" s="588">
        <v>0</v>
      </c>
    </row>
    <row r="345" spans="1:9" ht="22.5">
      <c r="A345" s="1136" t="s">
        <v>1457</v>
      </c>
      <c r="B345" s="142"/>
      <c r="C345" s="142">
        <f>C346+C347</f>
        <v>17133</v>
      </c>
      <c r="D345" s="142">
        <f>D346+D347</f>
        <v>17133</v>
      </c>
      <c r="E345" s="761">
        <f>D345/C345</f>
        <v>1</v>
      </c>
      <c r="F345" s="142"/>
      <c r="G345" s="142">
        <f>G346+G347</f>
        <v>22317</v>
      </c>
      <c r="H345" s="142">
        <f>H346+H347</f>
        <v>22317</v>
      </c>
      <c r="I345" s="761">
        <f>H345/G345</f>
        <v>1</v>
      </c>
    </row>
    <row r="346" spans="1:9" ht="12.75">
      <c r="A346" s="1096" t="s">
        <v>222</v>
      </c>
      <c r="B346" s="142"/>
      <c r="C346" s="142">
        <v>5417</v>
      </c>
      <c r="D346" s="142">
        <v>5417</v>
      </c>
      <c r="E346" s="761">
        <f>D346/C346</f>
        <v>1</v>
      </c>
      <c r="F346" s="142"/>
      <c r="G346" s="142"/>
      <c r="H346" s="142"/>
      <c r="I346" s="761">
        <v>0</v>
      </c>
    </row>
    <row r="347" spans="1:9" ht="12.75">
      <c r="A347" s="1096" t="s">
        <v>1085</v>
      </c>
      <c r="B347" s="142"/>
      <c r="C347" s="142">
        <v>11716</v>
      </c>
      <c r="D347" s="142">
        <v>11716</v>
      </c>
      <c r="E347" s="761">
        <f>D347/C347</f>
        <v>1</v>
      </c>
      <c r="F347" s="142"/>
      <c r="G347" s="142">
        <v>22317</v>
      </c>
      <c r="H347" s="142">
        <v>22317</v>
      </c>
      <c r="I347" s="574">
        <f>H347/G347</f>
        <v>1</v>
      </c>
    </row>
    <row r="348" spans="1:9" ht="7.5" customHeight="1" thickBot="1">
      <c r="A348" s="1138"/>
      <c r="B348" s="530"/>
      <c r="C348" s="781"/>
      <c r="D348" s="530"/>
      <c r="E348" s="764"/>
      <c r="F348" s="530"/>
      <c r="G348" s="781"/>
      <c r="H348" s="530"/>
      <c r="I348" s="764"/>
    </row>
    <row r="349" spans="1:9" ht="21.75" thickBot="1">
      <c r="A349" s="1139" t="s">
        <v>224</v>
      </c>
      <c r="B349" s="525">
        <f>B345</f>
        <v>0</v>
      </c>
      <c r="C349" s="525">
        <f>C345</f>
        <v>17133</v>
      </c>
      <c r="D349" s="525">
        <f>D345</f>
        <v>17133</v>
      </c>
      <c r="E349" s="2026">
        <f>D349/C349</f>
        <v>1</v>
      </c>
      <c r="F349" s="525">
        <f>F345</f>
        <v>0</v>
      </c>
      <c r="G349" s="525">
        <f>G345</f>
        <v>22317</v>
      </c>
      <c r="H349" s="525">
        <f>H345</f>
        <v>22317</v>
      </c>
      <c r="I349" s="741">
        <f>H349/G349</f>
        <v>1</v>
      </c>
    </row>
    <row r="350" spans="1:9" ht="13.5" thickBot="1">
      <c r="A350" s="1091"/>
      <c r="B350" s="1116"/>
      <c r="C350" s="1131"/>
      <c r="D350" s="1116"/>
      <c r="E350" s="588"/>
      <c r="F350" s="1116"/>
      <c r="G350" s="1131"/>
      <c r="H350" s="1116"/>
      <c r="I350" s="588"/>
    </row>
    <row r="351" spans="1:9" ht="21.75" thickBot="1">
      <c r="A351" s="1107" t="s">
        <v>1465</v>
      </c>
      <c r="B351" s="525">
        <f>B349+B344+B339+B335+B328</f>
        <v>0</v>
      </c>
      <c r="C351" s="525">
        <f>C349+C344+C339+C335+C328</f>
        <v>28166</v>
      </c>
      <c r="D351" s="525">
        <f>D349+D344+D339+D335+D328</f>
        <v>42471</v>
      </c>
      <c r="E351" s="728">
        <f>D351/C351</f>
        <v>1.5078818433572392</v>
      </c>
      <c r="F351" s="525">
        <f>F349+F344+F339+F335+F328</f>
        <v>0</v>
      </c>
      <c r="G351" s="525">
        <f>G349+G344+G339+G335+G328</f>
        <v>60141</v>
      </c>
      <c r="H351" s="525">
        <f>H349+H344+H339+H335+H328</f>
        <v>72513</v>
      </c>
      <c r="I351" s="728">
        <f>H351/G351</f>
        <v>1.2057165660697362</v>
      </c>
    </row>
    <row r="352" spans="1:9" ht="13.5" thickBot="1">
      <c r="A352" s="1139"/>
      <c r="B352" s="525"/>
      <c r="C352" s="742"/>
      <c r="D352" s="786"/>
      <c r="E352" s="588"/>
      <c r="F352" s="525"/>
      <c r="G352" s="742"/>
      <c r="H352" s="786"/>
      <c r="I352" s="588"/>
    </row>
    <row r="353" spans="1:9" ht="13.5" thickBot="1">
      <c r="A353" s="1119" t="s">
        <v>1297</v>
      </c>
      <c r="B353" s="207">
        <f>B354+B355</f>
        <v>0</v>
      </c>
      <c r="C353" s="207">
        <f>C354+C355</f>
        <v>0</v>
      </c>
      <c r="D353" s="207">
        <f>D354+D355</f>
        <v>0</v>
      </c>
      <c r="E353" s="588">
        <v>0</v>
      </c>
      <c r="F353" s="207">
        <f>F354+F355</f>
        <v>0</v>
      </c>
      <c r="G353" s="207">
        <f>G354+G355</f>
        <v>0</v>
      </c>
      <c r="H353" s="207">
        <f>H354+H355</f>
        <v>0</v>
      </c>
      <c r="I353" s="588">
        <v>0</v>
      </c>
    </row>
    <row r="354" spans="1:9" ht="12.75">
      <c r="A354" s="1120" t="s">
        <v>1097</v>
      </c>
      <c r="B354" s="141"/>
      <c r="C354" s="762"/>
      <c r="D354" s="596"/>
      <c r="E354" s="814">
        <v>0</v>
      </c>
      <c r="F354" s="141"/>
      <c r="G354" s="762"/>
      <c r="H354" s="596"/>
      <c r="I354" s="814">
        <v>0</v>
      </c>
    </row>
    <row r="355" spans="1:9" ht="12.75">
      <c r="A355" s="1096" t="s">
        <v>1089</v>
      </c>
      <c r="B355" s="142"/>
      <c r="C355" s="726"/>
      <c r="D355" s="267"/>
      <c r="E355" s="1109">
        <v>0</v>
      </c>
      <c r="F355" s="142"/>
      <c r="G355" s="726"/>
      <c r="H355" s="267"/>
      <c r="I355" s="1109">
        <v>0</v>
      </c>
    </row>
    <row r="356" spans="1:9" ht="13.5" thickBot="1">
      <c r="A356" s="1091"/>
      <c r="B356" s="1121"/>
      <c r="C356" s="1128"/>
      <c r="D356" s="1117"/>
      <c r="E356" s="764"/>
      <c r="F356" s="1121"/>
      <c r="G356" s="1128"/>
      <c r="H356" s="1117"/>
      <c r="I356" s="764"/>
    </row>
    <row r="357" spans="1:9" ht="13.5" thickBot="1">
      <c r="A357" s="1107" t="s">
        <v>564</v>
      </c>
      <c r="B357" s="634">
        <v>0</v>
      </c>
      <c r="C357" s="634"/>
      <c r="D357" s="634">
        <v>109505</v>
      </c>
      <c r="E357" s="728">
        <v>0</v>
      </c>
      <c r="F357" s="634">
        <v>0</v>
      </c>
      <c r="G357" s="634">
        <v>0</v>
      </c>
      <c r="H357" s="634">
        <v>160727</v>
      </c>
      <c r="I357" s="728">
        <v>0</v>
      </c>
    </row>
    <row r="358" spans="1:9" ht="13.5" thickBot="1">
      <c r="A358" s="1091"/>
      <c r="B358" s="1116"/>
      <c r="C358" s="1131"/>
      <c r="D358" s="1116"/>
      <c r="E358" s="728"/>
      <c r="F358" s="1116"/>
      <c r="G358" s="1131"/>
      <c r="H358" s="1116"/>
      <c r="I358" s="728"/>
    </row>
    <row r="359" spans="1:9" ht="21.75" thickBot="1">
      <c r="A359" s="1107" t="s">
        <v>1467</v>
      </c>
      <c r="B359" s="634">
        <f>B351+B353+B357</f>
        <v>0</v>
      </c>
      <c r="C359" s="634">
        <f>C351+C353+C357</f>
        <v>28166</v>
      </c>
      <c r="D359" s="634">
        <f>D351+D353+D357</f>
        <v>151976</v>
      </c>
      <c r="E359" s="728">
        <f>D359/C359</f>
        <v>5.39572534261166</v>
      </c>
      <c r="F359" s="634">
        <f>F351+F353+F357</f>
        <v>0</v>
      </c>
      <c r="G359" s="634">
        <f>G351+G353+G357</f>
        <v>60141</v>
      </c>
      <c r="H359" s="634">
        <f>H351+H353+H357</f>
        <v>233240</v>
      </c>
      <c r="I359" s="728">
        <f>H359/G359</f>
        <v>3.878219517467285</v>
      </c>
    </row>
    <row r="361" spans="1:9" ht="12.75">
      <c r="A361" s="2058">
        <v>9</v>
      </c>
      <c r="B361" s="2077"/>
      <c r="C361" s="2077"/>
      <c r="D361" s="2077"/>
      <c r="E361" s="2077"/>
      <c r="F361" s="2077"/>
      <c r="G361" s="2077"/>
      <c r="H361" s="2077"/>
      <c r="I361" s="2077"/>
    </row>
    <row r="362" spans="1:9" ht="12.75">
      <c r="A362" s="190"/>
      <c r="B362" s="190"/>
      <c r="C362" s="190"/>
      <c r="D362" s="2154"/>
      <c r="E362" s="2154"/>
      <c r="F362" s="190"/>
      <c r="G362" s="2154" t="s">
        <v>232</v>
      </c>
      <c r="H362" s="2154"/>
      <c r="I362" s="190"/>
    </row>
    <row r="363" spans="1:9" ht="15.75">
      <c r="A363" s="2059" t="s">
        <v>1481</v>
      </c>
      <c r="B363" s="2059"/>
      <c r="C363" s="2059"/>
      <c r="D363" s="2059"/>
      <c r="E363" s="2059"/>
      <c r="F363" s="2070"/>
      <c r="G363" s="2060"/>
      <c r="H363" s="2060"/>
      <c r="I363" s="2060"/>
    </row>
    <row r="364" spans="1:9" ht="15.75">
      <c r="A364" s="2059" t="s">
        <v>1385</v>
      </c>
      <c r="B364" s="2059"/>
      <c r="C364" s="2059"/>
      <c r="D364" s="2059"/>
      <c r="E364" s="2059"/>
      <c r="F364" s="2070"/>
      <c r="G364" s="2060"/>
      <c r="H364" s="2060"/>
      <c r="I364" s="2060"/>
    </row>
    <row r="365" spans="1:9" ht="16.5" thickBot="1">
      <c r="A365" s="662"/>
      <c r="B365" s="662"/>
      <c r="C365" s="662"/>
      <c r="D365" s="933"/>
      <c r="E365" s="662"/>
      <c r="F365" s="663"/>
      <c r="G365" s="190"/>
      <c r="H365" s="933" t="s">
        <v>1208</v>
      </c>
      <c r="I365" s="190"/>
    </row>
    <row r="366" spans="1:9" ht="13.5" thickBot="1">
      <c r="A366" s="2172" t="s">
        <v>1431</v>
      </c>
      <c r="B366" s="2174" t="s">
        <v>1387</v>
      </c>
      <c r="C366" s="2065"/>
      <c r="D366" s="2065"/>
      <c r="E366" s="2066"/>
      <c r="F366" s="2174" t="s">
        <v>1388</v>
      </c>
      <c r="G366" s="2065"/>
      <c r="H366" s="2065"/>
      <c r="I366" s="2066"/>
    </row>
    <row r="367" spans="1:9" ht="21.75" thickBot="1">
      <c r="A367" s="2173"/>
      <c r="B367" s="947" t="s">
        <v>1107</v>
      </c>
      <c r="C367" s="948" t="s">
        <v>1108</v>
      </c>
      <c r="D367" s="949" t="s">
        <v>1113</v>
      </c>
      <c r="E367" s="948" t="s">
        <v>1091</v>
      </c>
      <c r="F367" s="947" t="s">
        <v>1107</v>
      </c>
      <c r="G367" s="948" t="s">
        <v>1108</v>
      </c>
      <c r="H367" s="949" t="s">
        <v>1113</v>
      </c>
      <c r="I367" s="948" t="s">
        <v>1091</v>
      </c>
    </row>
    <row r="368" spans="1:9" ht="22.5">
      <c r="A368" s="1084" t="s">
        <v>1468</v>
      </c>
      <c r="B368" s="774"/>
      <c r="C368" s="774"/>
      <c r="D368" s="699"/>
      <c r="E368" s="713">
        <v>0</v>
      </c>
      <c r="F368" s="1536">
        <f aca="true" t="shared" si="4" ref="F368:H372">B368+F323+B323+F277+B277+F232+B232+F187+B187</f>
        <v>0</v>
      </c>
      <c r="G368" s="1536">
        <f t="shared" si="4"/>
        <v>0</v>
      </c>
      <c r="H368" s="1123">
        <f t="shared" si="4"/>
        <v>0</v>
      </c>
      <c r="I368" s="713">
        <v>0</v>
      </c>
    </row>
    <row r="369" spans="1:9" ht="12.75">
      <c r="A369" s="1086" t="s">
        <v>1319</v>
      </c>
      <c r="B369" s="573">
        <v>0</v>
      </c>
      <c r="C369" s="573">
        <v>48555</v>
      </c>
      <c r="D369" s="573">
        <v>47181</v>
      </c>
      <c r="E369" s="761">
        <f>D369/C369</f>
        <v>0.9717021933889404</v>
      </c>
      <c r="F369" s="1537">
        <f t="shared" si="4"/>
        <v>0</v>
      </c>
      <c r="G369" s="1537">
        <f t="shared" si="4"/>
        <v>76294</v>
      </c>
      <c r="H369" s="702">
        <f t="shared" si="4"/>
        <v>67491</v>
      </c>
      <c r="I369" s="761">
        <f>H369/G369</f>
        <v>0.8846174011062469</v>
      </c>
    </row>
    <row r="370" spans="1:9" ht="22.5">
      <c r="A370" s="1086" t="s">
        <v>1469</v>
      </c>
      <c r="B370" s="573"/>
      <c r="C370" s="573">
        <v>13180</v>
      </c>
      <c r="D370" s="573">
        <v>11431</v>
      </c>
      <c r="E370" s="761">
        <f>D370/C370</f>
        <v>0.867298937784522</v>
      </c>
      <c r="F370" s="776">
        <f t="shared" si="4"/>
        <v>0</v>
      </c>
      <c r="G370" s="776">
        <f t="shared" si="4"/>
        <v>14751</v>
      </c>
      <c r="H370" s="748">
        <f t="shared" si="4"/>
        <v>13309</v>
      </c>
      <c r="I370" s="761">
        <f>H370/G370</f>
        <v>0.9022439156667345</v>
      </c>
    </row>
    <row r="371" spans="1:9" ht="12.75">
      <c r="A371" s="1087" t="s">
        <v>1086</v>
      </c>
      <c r="B371" s="573"/>
      <c r="C371" s="573"/>
      <c r="D371" s="573">
        <v>41</v>
      </c>
      <c r="E371" s="761">
        <v>0</v>
      </c>
      <c r="F371" s="776">
        <f t="shared" si="4"/>
        <v>0</v>
      </c>
      <c r="G371" s="776">
        <f t="shared" si="4"/>
        <v>1379</v>
      </c>
      <c r="H371" s="748">
        <f t="shared" si="4"/>
        <v>858</v>
      </c>
      <c r="I371" s="761">
        <f>H371/G371</f>
        <v>0.6221899927483684</v>
      </c>
    </row>
    <row r="372" spans="1:9" ht="23.25" thickBot="1">
      <c r="A372" s="1088" t="s">
        <v>219</v>
      </c>
      <c r="B372" s="573"/>
      <c r="C372" s="573"/>
      <c r="D372" s="573"/>
      <c r="E372" s="1140">
        <v>0</v>
      </c>
      <c r="F372" s="819">
        <f t="shared" si="4"/>
        <v>0</v>
      </c>
      <c r="G372" s="819">
        <f t="shared" si="4"/>
        <v>1135</v>
      </c>
      <c r="H372" s="819">
        <f t="shared" si="4"/>
        <v>1181</v>
      </c>
      <c r="I372" s="761">
        <f>H372/G372</f>
        <v>1.0405286343612334</v>
      </c>
    </row>
    <row r="373" spans="1:9" ht="13.5" thickBot="1">
      <c r="A373" s="1090" t="s">
        <v>1087</v>
      </c>
      <c r="B373" s="525">
        <f>SUM(B368:B372)</f>
        <v>0</v>
      </c>
      <c r="C373" s="525">
        <f>SUM(C368:C372)</f>
        <v>61735</v>
      </c>
      <c r="D373" s="525">
        <f>SUM(D368:D372)</f>
        <v>58653</v>
      </c>
      <c r="E373" s="728">
        <f>D373/C373</f>
        <v>0.9500769417672309</v>
      </c>
      <c r="F373" s="525">
        <f>SUM(F368:F372)</f>
        <v>0</v>
      </c>
      <c r="G373" s="525">
        <f>SUM(G368:G372)</f>
        <v>93559</v>
      </c>
      <c r="H373" s="525">
        <f>SUM(H368:H372)</f>
        <v>82839</v>
      </c>
      <c r="I373" s="728">
        <f>H373/G373</f>
        <v>0.8854198954670315</v>
      </c>
    </row>
    <row r="374" spans="1:9" ht="12.75">
      <c r="A374" s="1091"/>
      <c r="B374" s="535"/>
      <c r="C374" s="570"/>
      <c r="D374" s="535"/>
      <c r="E374" s="814"/>
      <c r="F374" s="535"/>
      <c r="G374" s="570"/>
      <c r="H374" s="535"/>
      <c r="I374" s="814"/>
    </row>
    <row r="375" spans="1:9" ht="22.5">
      <c r="A375" s="1092" t="s">
        <v>230</v>
      </c>
      <c r="B375" s="1094"/>
      <c r="C375" s="1094">
        <f>'2.f-h.sz. melléklet'!C133+'2.f-h.sz. melléklet'!C135+'2.f-h.sz. melléklet'!C134</f>
        <v>2672</v>
      </c>
      <c r="D375" s="1094">
        <f>'2.f-h.sz. melléklet'!D133+'2.f-h.sz. melléklet'!D135+'2.f-h.sz. melléklet'!D134</f>
        <v>4852</v>
      </c>
      <c r="E375" s="766">
        <f>D375/C375</f>
        <v>1.8158682634730539</v>
      </c>
      <c r="F375" s="1094">
        <f aca="true" t="shared" si="5" ref="F375:H379">B375+B330+F330+B284+F284+B239+F239+B194+F194</f>
        <v>0</v>
      </c>
      <c r="G375" s="1094">
        <f t="shared" si="5"/>
        <v>22007</v>
      </c>
      <c r="H375" s="1094">
        <f t="shared" si="5"/>
        <v>77149</v>
      </c>
      <c r="I375" s="574">
        <f>H375/G375</f>
        <v>3.5056572908619983</v>
      </c>
    </row>
    <row r="376" spans="1:9" ht="12.75">
      <c r="A376" s="1096" t="s">
        <v>1094</v>
      </c>
      <c r="B376" s="1094"/>
      <c r="C376" s="1094"/>
      <c r="D376" s="1094"/>
      <c r="E376" s="574">
        <v>0</v>
      </c>
      <c r="F376" s="1094">
        <f t="shared" si="5"/>
        <v>0</v>
      </c>
      <c r="G376" s="1094">
        <f t="shared" si="5"/>
        <v>0</v>
      </c>
      <c r="H376" s="1094">
        <f t="shared" si="5"/>
        <v>0</v>
      </c>
      <c r="I376" s="574">
        <v>0</v>
      </c>
    </row>
    <row r="377" spans="1:9" ht="22.5">
      <c r="A377" s="1096" t="s">
        <v>229</v>
      </c>
      <c r="B377" s="1094"/>
      <c r="C377" s="1094"/>
      <c r="D377" s="1094"/>
      <c r="E377" s="574">
        <v>0</v>
      </c>
      <c r="F377" s="1094">
        <f t="shared" si="5"/>
        <v>0</v>
      </c>
      <c r="G377" s="1094">
        <f t="shared" si="5"/>
        <v>923</v>
      </c>
      <c r="H377" s="1094">
        <f t="shared" si="5"/>
        <v>923</v>
      </c>
      <c r="I377" s="574">
        <v>0</v>
      </c>
    </row>
    <row r="378" spans="1:9" ht="12.75">
      <c r="A378" s="1096" t="s">
        <v>1094</v>
      </c>
      <c r="B378" s="1094"/>
      <c r="C378" s="1094"/>
      <c r="D378" s="1094"/>
      <c r="E378" s="574">
        <v>0</v>
      </c>
      <c r="F378" s="1094">
        <f t="shared" si="5"/>
        <v>0</v>
      </c>
      <c r="G378" s="1094">
        <f t="shared" si="5"/>
        <v>0</v>
      </c>
      <c r="H378" s="1094">
        <f t="shared" si="5"/>
        <v>0</v>
      </c>
      <c r="I378" s="574">
        <v>0</v>
      </c>
    </row>
    <row r="379" spans="1:9" ht="13.5" thickBot="1">
      <c r="A379" s="1103" t="s">
        <v>796</v>
      </c>
      <c r="B379" s="177"/>
      <c r="C379" s="177"/>
      <c r="D379" s="177"/>
      <c r="E379" s="568">
        <v>0</v>
      </c>
      <c r="F379" s="1094">
        <f t="shared" si="5"/>
        <v>0</v>
      </c>
      <c r="G379" s="1094">
        <f t="shared" si="5"/>
        <v>0</v>
      </c>
      <c r="H379" s="1094">
        <f t="shared" si="5"/>
        <v>0</v>
      </c>
      <c r="I379" s="568">
        <v>0</v>
      </c>
    </row>
    <row r="380" spans="1:9" ht="13.5" thickBot="1">
      <c r="A380" s="1107" t="s">
        <v>797</v>
      </c>
      <c r="B380" s="525">
        <f>B375+B377</f>
        <v>0</v>
      </c>
      <c r="C380" s="525">
        <f>C375+C377+C379</f>
        <v>2672</v>
      </c>
      <c r="D380" s="525">
        <f>D375+D377+D379</f>
        <v>4852</v>
      </c>
      <c r="E380" s="728">
        <f>D380/C380</f>
        <v>1.8158682634730539</v>
      </c>
      <c r="F380" s="525">
        <f>F375+F377</f>
        <v>0</v>
      </c>
      <c r="G380" s="525">
        <f>G375+G377+G379</f>
        <v>22930</v>
      </c>
      <c r="H380" s="525">
        <f>H375+H377+H379</f>
        <v>78072</v>
      </c>
      <c r="I380" s="728">
        <f>H380/G380</f>
        <v>3.404797208896642</v>
      </c>
    </row>
    <row r="381" spans="1:9" ht="12.75">
      <c r="A381" s="1108"/>
      <c r="B381" s="144"/>
      <c r="C381" s="730"/>
      <c r="D381" s="730"/>
      <c r="E381" s="814"/>
      <c r="F381" s="144"/>
      <c r="G381" s="730"/>
      <c r="H381" s="730"/>
      <c r="I381" s="814"/>
    </row>
    <row r="382" spans="1:9" ht="22.5">
      <c r="A382" s="1096" t="s">
        <v>1455</v>
      </c>
      <c r="B382" s="142"/>
      <c r="C382" s="142"/>
      <c r="D382" s="142"/>
      <c r="E382" s="574">
        <v>0</v>
      </c>
      <c r="F382" s="142">
        <f aca="true" t="shared" si="6" ref="F382:H383">B382+B337+F337+B291+F291+B246+F246+B201+F201</f>
        <v>0</v>
      </c>
      <c r="G382" s="142">
        <f t="shared" si="6"/>
        <v>0</v>
      </c>
      <c r="H382" s="142">
        <f t="shared" si="6"/>
        <v>0</v>
      </c>
      <c r="I382" s="574">
        <v>0</v>
      </c>
    </row>
    <row r="383" spans="1:9" ht="23.25" thickBot="1">
      <c r="A383" s="1096" t="s">
        <v>231</v>
      </c>
      <c r="B383" s="142"/>
      <c r="C383" s="142"/>
      <c r="D383" s="142"/>
      <c r="E383" s="759">
        <v>0</v>
      </c>
      <c r="F383" s="142">
        <f t="shared" si="6"/>
        <v>0</v>
      </c>
      <c r="G383" s="142">
        <f t="shared" si="6"/>
        <v>19583</v>
      </c>
      <c r="H383" s="142">
        <f t="shared" si="6"/>
        <v>7173</v>
      </c>
      <c r="I383" s="759">
        <f>H383/G383</f>
        <v>0.3662870857376296</v>
      </c>
    </row>
    <row r="384" spans="1:9" ht="21.75" thickBot="1">
      <c r="A384" s="1107" t="s">
        <v>1456</v>
      </c>
      <c r="B384" s="525">
        <f>SUM(B382:B383)</f>
        <v>0</v>
      </c>
      <c r="C384" s="525">
        <f>SUM(C382:C383)</f>
        <v>0</v>
      </c>
      <c r="D384" s="525">
        <f>SUM(D382:D383)</f>
        <v>0</v>
      </c>
      <c r="E384" s="588">
        <v>0</v>
      </c>
      <c r="F384" s="525">
        <f>SUM(F382:F383)</f>
        <v>0</v>
      </c>
      <c r="G384" s="525">
        <f>SUM(G382:G383)</f>
        <v>19583</v>
      </c>
      <c r="H384" s="525">
        <f>SUM(H382:H383)</f>
        <v>7173</v>
      </c>
      <c r="I384" s="588">
        <f>H384/G384</f>
        <v>0.3662870857376296</v>
      </c>
    </row>
    <row r="385" spans="1:9" ht="12.75">
      <c r="A385" s="1108"/>
      <c r="B385" s="1110"/>
      <c r="C385" s="1127"/>
      <c r="D385" s="730"/>
      <c r="E385" s="814"/>
      <c r="F385" s="1110"/>
      <c r="G385" s="1127"/>
      <c r="H385" s="730"/>
      <c r="I385" s="814"/>
    </row>
    <row r="386" spans="1:9" ht="12.75">
      <c r="A386" s="1096" t="s">
        <v>1088</v>
      </c>
      <c r="B386" s="142"/>
      <c r="C386" s="142"/>
      <c r="D386" s="142"/>
      <c r="E386" s="574">
        <v>0</v>
      </c>
      <c r="F386" s="142">
        <f>B386+B341+F341+B295+F295+B250+F250+B205+F205</f>
        <v>0</v>
      </c>
      <c r="G386" s="142">
        <f>C386+C341+G341+C295+G295+C250+G250+C205+G205</f>
        <v>0</v>
      </c>
      <c r="H386" s="142">
        <f>D386+D341+H341+D295+H295+D250+H250+D205+H205</f>
        <v>0</v>
      </c>
      <c r="I386" s="574">
        <v>0</v>
      </c>
    </row>
    <row r="387" spans="1:9" ht="12.75">
      <c r="A387" s="1096" t="s">
        <v>1040</v>
      </c>
      <c r="B387" s="142"/>
      <c r="C387" s="142"/>
      <c r="D387" s="142"/>
      <c r="E387" s="574"/>
      <c r="F387" s="142"/>
      <c r="G387" s="142"/>
      <c r="H387" s="142"/>
      <c r="I387" s="574"/>
    </row>
    <row r="388" spans="1:9" ht="13.5" thickBot="1">
      <c r="A388" s="1096" t="s">
        <v>1034</v>
      </c>
      <c r="B388" s="144"/>
      <c r="C388" s="144"/>
      <c r="D388" s="144"/>
      <c r="E388" s="759">
        <v>0</v>
      </c>
      <c r="F388" s="144">
        <f>B388+B343+F343+B297+F297+B252+F252+B207+F207</f>
        <v>0</v>
      </c>
      <c r="G388" s="144">
        <f>C388+C343+G343+C297+G297+C252+G252+C207+G207</f>
        <v>0</v>
      </c>
      <c r="H388" s="144">
        <f>D388+D343+H343+D297+H297+D252+H252+D207+H207</f>
        <v>0</v>
      </c>
      <c r="I388" s="759">
        <v>0</v>
      </c>
    </row>
    <row r="389" spans="1:9" ht="32.25" thickBot="1">
      <c r="A389" s="1107" t="s">
        <v>220</v>
      </c>
      <c r="B389" s="525">
        <f>SUM(B386:B388)</f>
        <v>0</v>
      </c>
      <c r="C389" s="525">
        <f>SUM(C386:C388)</f>
        <v>0</v>
      </c>
      <c r="D389" s="525">
        <f>SUM(D386:D388)</f>
        <v>0</v>
      </c>
      <c r="E389" s="588">
        <v>0</v>
      </c>
      <c r="F389" s="525">
        <f>SUM(F386:F388)</f>
        <v>0</v>
      </c>
      <c r="G389" s="525">
        <f>SUM(G386:G388)</f>
        <v>0</v>
      </c>
      <c r="H389" s="525">
        <f>SUM(H386:H388)</f>
        <v>0</v>
      </c>
      <c r="I389" s="588">
        <v>0</v>
      </c>
    </row>
    <row r="390" spans="1:9" ht="12.75">
      <c r="A390" s="1137"/>
      <c r="B390" s="681"/>
      <c r="C390" s="718"/>
      <c r="D390" s="681"/>
      <c r="E390" s="814"/>
      <c r="F390" s="681"/>
      <c r="G390" s="718"/>
      <c r="H390" s="681"/>
      <c r="I390" s="814"/>
    </row>
    <row r="391" spans="1:9" ht="22.5">
      <c r="A391" s="1136" t="s">
        <v>1457</v>
      </c>
      <c r="B391" s="142"/>
      <c r="C391" s="142"/>
      <c r="D391" s="142"/>
      <c r="E391" s="761">
        <v>0</v>
      </c>
      <c r="F391" s="142">
        <f>F392+F393</f>
        <v>0</v>
      </c>
      <c r="G391" s="142">
        <f>G392+G393</f>
        <v>39450</v>
      </c>
      <c r="H391" s="142">
        <f>H392+H393</f>
        <v>39450</v>
      </c>
      <c r="I391" s="761">
        <f>H391/G391</f>
        <v>1</v>
      </c>
    </row>
    <row r="392" spans="1:9" ht="12.75">
      <c r="A392" s="1096" t="s">
        <v>222</v>
      </c>
      <c r="B392" s="142"/>
      <c r="C392" s="142"/>
      <c r="D392" s="142"/>
      <c r="E392" s="761">
        <v>0</v>
      </c>
      <c r="F392" s="142">
        <f aca="true" t="shared" si="7" ref="F392:H393">B392+B346+F346+B301+F301+B256+F256+B211+F211</f>
        <v>0</v>
      </c>
      <c r="G392" s="142">
        <f t="shared" si="7"/>
        <v>5417</v>
      </c>
      <c r="H392" s="142">
        <f t="shared" si="7"/>
        <v>5417</v>
      </c>
      <c r="I392" s="761">
        <f>H392/G392</f>
        <v>1</v>
      </c>
    </row>
    <row r="393" spans="1:9" ht="13.5" thickBot="1">
      <c r="A393" s="1096" t="s">
        <v>1085</v>
      </c>
      <c r="B393" s="142"/>
      <c r="C393" s="142"/>
      <c r="D393" s="142"/>
      <c r="E393" s="574">
        <v>0</v>
      </c>
      <c r="F393" s="142">
        <f t="shared" si="7"/>
        <v>0</v>
      </c>
      <c r="G393" s="142">
        <f t="shared" si="7"/>
        <v>34033</v>
      </c>
      <c r="H393" s="142">
        <f t="shared" si="7"/>
        <v>34033</v>
      </c>
      <c r="I393" s="761">
        <f>H393/G393</f>
        <v>1</v>
      </c>
    </row>
    <row r="394" spans="1:9" ht="21.75" thickBot="1">
      <c r="A394" s="1139" t="s">
        <v>224</v>
      </c>
      <c r="B394" s="525">
        <f>B391</f>
        <v>0</v>
      </c>
      <c r="C394" s="525">
        <f>C391</f>
        <v>0</v>
      </c>
      <c r="D394" s="525">
        <f>D391</f>
        <v>0</v>
      </c>
      <c r="E394" s="588">
        <v>0</v>
      </c>
      <c r="F394" s="525">
        <f>F391</f>
        <v>0</v>
      </c>
      <c r="G394" s="525">
        <f>G391</f>
        <v>39450</v>
      </c>
      <c r="H394" s="525">
        <f>H391</f>
        <v>39450</v>
      </c>
      <c r="I394" s="741">
        <f>H394/G394</f>
        <v>1</v>
      </c>
    </row>
    <row r="395" spans="1:9" ht="13.5" thickBot="1">
      <c r="A395" s="1091"/>
      <c r="B395" s="1116"/>
      <c r="C395" s="1131"/>
      <c r="D395" s="1116"/>
      <c r="E395" s="588"/>
      <c r="F395" s="1116"/>
      <c r="G395" s="1131"/>
      <c r="H395" s="1116"/>
      <c r="I395" s="588"/>
    </row>
    <row r="396" spans="1:9" ht="21.75" thickBot="1">
      <c r="A396" s="1107" t="s">
        <v>1465</v>
      </c>
      <c r="B396" s="525">
        <f>B394+B389+B384+B380+B373</f>
        <v>0</v>
      </c>
      <c r="C396" s="525">
        <f>C394+C389+C384+C380+C373</f>
        <v>64407</v>
      </c>
      <c r="D396" s="525">
        <f>D394+D389+D384+D380+D373</f>
        <v>63505</v>
      </c>
      <c r="E396" s="728">
        <f>D396/C396</f>
        <v>0.9859953110686727</v>
      </c>
      <c r="F396" s="525">
        <f>F394+F389+F384+F380+F373</f>
        <v>0</v>
      </c>
      <c r="G396" s="525">
        <f>G394+G389+G384+G380+G373</f>
        <v>175522</v>
      </c>
      <c r="H396" s="525">
        <f>H394+H389+H384+H380+H373</f>
        <v>207534</v>
      </c>
      <c r="I396" s="728">
        <f>H396/G396</f>
        <v>1.1823816957418443</v>
      </c>
    </row>
    <row r="397" spans="1:9" ht="13.5" thickBot="1">
      <c r="A397" s="1139"/>
      <c r="B397" s="525"/>
      <c r="C397" s="742"/>
      <c r="D397" s="786"/>
      <c r="E397" s="588"/>
      <c r="F397" s="525"/>
      <c r="G397" s="742"/>
      <c r="H397" s="786"/>
      <c r="I397" s="588"/>
    </row>
    <row r="398" spans="1:9" ht="13.5" thickBot="1">
      <c r="A398" s="1119" t="s">
        <v>1297</v>
      </c>
      <c r="B398" s="207">
        <f>B399+B400</f>
        <v>0</v>
      </c>
      <c r="C398" s="207">
        <f>C399+C400</f>
        <v>0</v>
      </c>
      <c r="D398" s="207">
        <f>D399+D400</f>
        <v>0</v>
      </c>
      <c r="E398" s="588">
        <v>0</v>
      </c>
      <c r="F398" s="207">
        <f>F399+F400</f>
        <v>0</v>
      </c>
      <c r="G398" s="207">
        <f>G399+G400</f>
        <v>0</v>
      </c>
      <c r="H398" s="207">
        <f>H399+H400</f>
        <v>0</v>
      </c>
      <c r="I398" s="588">
        <v>0</v>
      </c>
    </row>
    <row r="399" spans="1:9" ht="12.75">
      <c r="A399" s="1120" t="s">
        <v>1097</v>
      </c>
      <c r="B399" s="141"/>
      <c r="C399" s="762"/>
      <c r="D399" s="596"/>
      <c r="E399" s="814">
        <v>0</v>
      </c>
      <c r="F399" s="141"/>
      <c r="G399" s="762"/>
      <c r="H399" s="596"/>
      <c r="I399" s="814">
        <v>0</v>
      </c>
    </row>
    <row r="400" spans="1:9" ht="12.75">
      <c r="A400" s="1096" t="s">
        <v>1089</v>
      </c>
      <c r="B400" s="142"/>
      <c r="C400" s="726"/>
      <c r="D400" s="267"/>
      <c r="E400" s="1109">
        <v>0</v>
      </c>
      <c r="F400" s="142"/>
      <c r="G400" s="726"/>
      <c r="H400" s="267"/>
      <c r="I400" s="1109">
        <v>0</v>
      </c>
    </row>
    <row r="401" spans="1:9" ht="7.5" customHeight="1" thickBot="1">
      <c r="A401" s="1091"/>
      <c r="B401" s="1121"/>
      <c r="C401" s="1128"/>
      <c r="D401" s="1117"/>
      <c r="E401" s="764"/>
      <c r="F401" s="1121"/>
      <c r="G401" s="1128"/>
      <c r="H401" s="1117"/>
      <c r="I401" s="764"/>
    </row>
    <row r="402" spans="1:9" ht="13.5" thickBot="1">
      <c r="A402" s="1107" t="s">
        <v>565</v>
      </c>
      <c r="B402" s="634">
        <v>0</v>
      </c>
      <c r="C402" s="634">
        <v>0</v>
      </c>
      <c r="D402" s="634">
        <v>96614</v>
      </c>
      <c r="E402" s="728">
        <v>0</v>
      </c>
      <c r="F402" s="634">
        <f>B402+B357+F357+B312+F312+B267+F267+B221+F221</f>
        <v>0</v>
      </c>
      <c r="G402" s="634">
        <f>C402+C357+G357+C312+G312+C267+G267+C221+G221</f>
        <v>0</v>
      </c>
      <c r="H402" s="634">
        <f>D402+D357+H357+D312+H312+D267+H267+D221+H221</f>
        <v>863135</v>
      </c>
      <c r="I402" s="728">
        <v>0</v>
      </c>
    </row>
    <row r="403" spans="1:9" ht="4.5" customHeight="1" thickBot="1">
      <c r="A403" s="1091"/>
      <c r="B403" s="1116"/>
      <c r="C403" s="1131"/>
      <c r="D403" s="1116"/>
      <c r="E403" s="728"/>
      <c r="F403" s="1116"/>
      <c r="G403" s="1131"/>
      <c r="H403" s="1116"/>
      <c r="I403" s="728"/>
    </row>
    <row r="404" spans="1:9" ht="21.75" thickBot="1">
      <c r="A404" s="1107" t="s">
        <v>1467</v>
      </c>
      <c r="B404" s="634">
        <f>B396+B398+B402</f>
        <v>0</v>
      </c>
      <c r="C404" s="634">
        <f>C396+C398+C402</f>
        <v>64407</v>
      </c>
      <c r="D404" s="634">
        <f>D396+D398+D402</f>
        <v>160119</v>
      </c>
      <c r="E404" s="728">
        <f>D404/C404</f>
        <v>2.4860496529880294</v>
      </c>
      <c r="F404" s="634">
        <f>F396+F398+F402</f>
        <v>0</v>
      </c>
      <c r="G404" s="634">
        <f>G396+G398+G402</f>
        <v>175522</v>
      </c>
      <c r="H404" s="634">
        <f>H396+H398+H402</f>
        <v>1070669</v>
      </c>
      <c r="I404" s="728">
        <f>H404/G404</f>
        <v>6.0999134011690845</v>
      </c>
    </row>
    <row r="405" spans="1:9" ht="12.75">
      <c r="A405" s="2058">
        <v>10</v>
      </c>
      <c r="B405" s="2077"/>
      <c r="C405" s="2077"/>
      <c r="D405" s="2077"/>
      <c r="E405" s="2077"/>
      <c r="F405" s="2077"/>
      <c r="G405" s="2077"/>
      <c r="H405" s="2077"/>
      <c r="I405" s="2077"/>
    </row>
    <row r="406" spans="1:9" ht="12.75">
      <c r="A406" s="190"/>
      <c r="B406" s="190"/>
      <c r="C406" s="190"/>
      <c r="D406" s="2154"/>
      <c r="E406" s="2154"/>
      <c r="F406" s="190"/>
      <c r="G406" s="2154" t="s">
        <v>232</v>
      </c>
      <c r="H406" s="2154"/>
      <c r="I406" s="190"/>
    </row>
    <row r="407" spans="1:9" ht="15.75">
      <c r="A407" s="2059" t="s">
        <v>1481</v>
      </c>
      <c r="B407" s="2059"/>
      <c r="C407" s="2059"/>
      <c r="D407" s="2059"/>
      <c r="E407" s="2059"/>
      <c r="F407" s="2070"/>
      <c r="G407" s="2060"/>
      <c r="H407" s="2060"/>
      <c r="I407" s="2060"/>
    </row>
    <row r="408" spans="1:9" ht="15.75">
      <c r="A408" s="2059" t="s">
        <v>1024</v>
      </c>
      <c r="B408" s="2059"/>
      <c r="C408" s="2059"/>
      <c r="D408" s="2059"/>
      <c r="E408" s="2059"/>
      <c r="F408" s="2070"/>
      <c r="G408" s="2060"/>
      <c r="H408" s="2060"/>
      <c r="I408" s="2060"/>
    </row>
    <row r="409" spans="1:9" ht="16.5" thickBot="1">
      <c r="A409" s="662"/>
      <c r="B409" s="662"/>
      <c r="C409" s="662"/>
      <c r="D409" s="933"/>
      <c r="E409" s="662"/>
      <c r="F409" s="663"/>
      <c r="G409" s="190"/>
      <c r="H409" s="933" t="s">
        <v>1208</v>
      </c>
      <c r="I409" s="190"/>
    </row>
    <row r="410" spans="1:9" ht="13.5" thickBot="1">
      <c r="A410" s="2172" t="s">
        <v>1431</v>
      </c>
      <c r="B410" s="2174" t="s">
        <v>1302</v>
      </c>
      <c r="C410" s="2065"/>
      <c r="D410" s="2065"/>
      <c r="E410" s="2066"/>
      <c r="F410" s="2174" t="s">
        <v>1350</v>
      </c>
      <c r="G410" s="2065"/>
      <c r="H410" s="2065"/>
      <c r="I410" s="2066"/>
    </row>
    <row r="411" spans="1:9" ht="21.75" thickBot="1">
      <c r="A411" s="2173"/>
      <c r="B411" s="947" t="s">
        <v>1107</v>
      </c>
      <c r="C411" s="948" t="s">
        <v>1108</v>
      </c>
      <c r="D411" s="949" t="s">
        <v>1113</v>
      </c>
      <c r="E411" s="948" t="s">
        <v>1091</v>
      </c>
      <c r="F411" s="947" t="s">
        <v>1107</v>
      </c>
      <c r="G411" s="948" t="s">
        <v>1108</v>
      </c>
      <c r="H411" s="949" t="s">
        <v>1113</v>
      </c>
      <c r="I411" s="948" t="s">
        <v>1091</v>
      </c>
    </row>
    <row r="412" spans="1:9" ht="22.5">
      <c r="A412" s="1084" t="s">
        <v>1468</v>
      </c>
      <c r="B412" s="774"/>
      <c r="C412" s="774"/>
      <c r="D412" s="699"/>
      <c r="E412" s="713">
        <v>0</v>
      </c>
      <c r="F412" s="1536">
        <f aca="true" t="shared" si="8" ref="F412:H416">B412+F368</f>
        <v>0</v>
      </c>
      <c r="G412" s="1536">
        <f t="shared" si="8"/>
        <v>0</v>
      </c>
      <c r="H412" s="1123">
        <f t="shared" si="8"/>
        <v>0</v>
      </c>
      <c r="I412" s="713">
        <v>0</v>
      </c>
    </row>
    <row r="413" spans="1:9" ht="12.75">
      <c r="A413" s="1086" t="s">
        <v>1319</v>
      </c>
      <c r="B413" s="573">
        <v>10</v>
      </c>
      <c r="C413" s="573">
        <v>10</v>
      </c>
      <c r="D413" s="573">
        <v>0</v>
      </c>
      <c r="E413" s="761">
        <f>D413/C413</f>
        <v>0</v>
      </c>
      <c r="F413" s="776">
        <f t="shared" si="8"/>
        <v>10</v>
      </c>
      <c r="G413" s="776">
        <f t="shared" si="8"/>
        <v>76304</v>
      </c>
      <c r="H413" s="748">
        <f t="shared" si="8"/>
        <v>67491</v>
      </c>
      <c r="I413" s="761">
        <f>H413/G413</f>
        <v>0.8845014678129587</v>
      </c>
    </row>
    <row r="414" spans="1:9" ht="22.5">
      <c r="A414" s="1086" t="s">
        <v>1469</v>
      </c>
      <c r="B414" s="573"/>
      <c r="C414" s="573"/>
      <c r="D414" s="573"/>
      <c r="E414" s="761">
        <v>0</v>
      </c>
      <c r="F414" s="776">
        <f t="shared" si="8"/>
        <v>0</v>
      </c>
      <c r="G414" s="776">
        <f t="shared" si="8"/>
        <v>14751</v>
      </c>
      <c r="H414" s="748">
        <f t="shared" si="8"/>
        <v>13309</v>
      </c>
      <c r="I414" s="761">
        <f>H414/G414</f>
        <v>0.9022439156667345</v>
      </c>
    </row>
    <row r="415" spans="1:9" ht="12.75">
      <c r="A415" s="1087" t="s">
        <v>1086</v>
      </c>
      <c r="B415" s="573"/>
      <c r="C415" s="573"/>
      <c r="D415" s="573"/>
      <c r="E415" s="761">
        <v>0</v>
      </c>
      <c r="F415" s="776">
        <f t="shared" si="8"/>
        <v>0</v>
      </c>
      <c r="G415" s="776">
        <f t="shared" si="8"/>
        <v>1379</v>
      </c>
      <c r="H415" s="748">
        <f t="shared" si="8"/>
        <v>858</v>
      </c>
      <c r="I415" s="761">
        <f>H415/G415</f>
        <v>0.6221899927483684</v>
      </c>
    </row>
    <row r="416" spans="1:9" ht="23.25" thickBot="1">
      <c r="A416" s="1088" t="s">
        <v>219</v>
      </c>
      <c r="B416" s="573">
        <f>'2.a-d.sz. melléklet'!B60</f>
        <v>60</v>
      </c>
      <c r="C416" s="573">
        <f>'2.a-d.sz. melléklet'!C60</f>
        <v>85</v>
      </c>
      <c r="D416" s="573">
        <f>'2.a-d.sz. melléklet'!D60</f>
        <v>85</v>
      </c>
      <c r="E416" s="1140">
        <f>D416/C416</f>
        <v>1</v>
      </c>
      <c r="F416" s="819">
        <f t="shared" si="8"/>
        <v>60</v>
      </c>
      <c r="G416" s="819">
        <f t="shared" si="8"/>
        <v>1220</v>
      </c>
      <c r="H416" s="819">
        <f t="shared" si="8"/>
        <v>1266</v>
      </c>
      <c r="I416" s="1140">
        <v>0</v>
      </c>
    </row>
    <row r="417" spans="1:9" ht="13.5" thickBot="1">
      <c r="A417" s="1090" t="s">
        <v>1087</v>
      </c>
      <c r="B417" s="525">
        <f>SUM(B412:B416)</f>
        <v>70</v>
      </c>
      <c r="C417" s="525">
        <f>SUM(C412:C416)</f>
        <v>95</v>
      </c>
      <c r="D417" s="525">
        <f>SUM(D412:D416)</f>
        <v>85</v>
      </c>
      <c r="E417" s="728">
        <f>D417/C417</f>
        <v>0.8947368421052632</v>
      </c>
      <c r="F417" s="525">
        <f>SUM(F412:F416)</f>
        <v>70</v>
      </c>
      <c r="G417" s="525">
        <f>SUM(G412:G416)</f>
        <v>93654</v>
      </c>
      <c r="H417" s="525">
        <f>SUM(H412:H416)</f>
        <v>82924</v>
      </c>
      <c r="I417" s="728">
        <f>H417/G417</f>
        <v>0.8854293463172955</v>
      </c>
    </row>
    <row r="418" spans="1:9" ht="6.75" customHeight="1">
      <c r="A418" s="1091"/>
      <c r="B418" s="535"/>
      <c r="C418" s="570"/>
      <c r="D418" s="535"/>
      <c r="E418" s="814"/>
      <c r="F418" s="535"/>
      <c r="G418" s="570"/>
      <c r="H418" s="535"/>
      <c r="I418" s="814"/>
    </row>
    <row r="419" spans="1:9" ht="22.5">
      <c r="A419" s="1092" t="s">
        <v>230</v>
      </c>
      <c r="B419" s="1094"/>
      <c r="C419" s="1094">
        <f>'2.f-h.sz. melléklet'!C71</f>
        <v>50</v>
      </c>
      <c r="D419" s="1094">
        <f>'2.f-h.sz. melléklet'!D71</f>
        <v>50</v>
      </c>
      <c r="E419" s="574">
        <v>0</v>
      </c>
      <c r="F419" s="1094">
        <f aca="true" t="shared" si="9" ref="F419:H423">B419+F375</f>
        <v>0</v>
      </c>
      <c r="G419" s="1094">
        <f t="shared" si="9"/>
        <v>22057</v>
      </c>
      <c r="H419" s="1094">
        <f t="shared" si="9"/>
        <v>77199</v>
      </c>
      <c r="I419" s="574">
        <f>H419/G419</f>
        <v>3.4999773314594007</v>
      </c>
    </row>
    <row r="420" spans="1:9" ht="12.75">
      <c r="A420" s="1096" t="s">
        <v>1094</v>
      </c>
      <c r="B420" s="1094"/>
      <c r="C420" s="1094"/>
      <c r="D420" s="1094"/>
      <c r="E420" s="574">
        <v>0</v>
      </c>
      <c r="F420" s="1094">
        <f t="shared" si="9"/>
        <v>0</v>
      </c>
      <c r="G420" s="1094">
        <f t="shared" si="9"/>
        <v>0</v>
      </c>
      <c r="H420" s="1094">
        <f t="shared" si="9"/>
        <v>0</v>
      </c>
      <c r="I420" s="574">
        <v>0</v>
      </c>
    </row>
    <row r="421" spans="1:9" ht="22.5">
      <c r="A421" s="1096" t="s">
        <v>229</v>
      </c>
      <c r="B421" s="1094"/>
      <c r="C421" s="1094"/>
      <c r="D421" s="1094"/>
      <c r="E421" s="574">
        <v>0</v>
      </c>
      <c r="F421" s="1094">
        <f t="shared" si="9"/>
        <v>0</v>
      </c>
      <c r="G421" s="1094">
        <f t="shared" si="9"/>
        <v>923</v>
      </c>
      <c r="H421" s="1094">
        <f t="shared" si="9"/>
        <v>923</v>
      </c>
      <c r="I421" s="574">
        <v>0</v>
      </c>
    </row>
    <row r="422" spans="1:9" ht="12.75">
      <c r="A422" s="1096" t="s">
        <v>1094</v>
      </c>
      <c r="B422" s="1094"/>
      <c r="C422" s="1094"/>
      <c r="D422" s="1094"/>
      <c r="E422" s="574">
        <v>0</v>
      </c>
      <c r="F422" s="1094">
        <f t="shared" si="9"/>
        <v>0</v>
      </c>
      <c r="G422" s="1094">
        <f t="shared" si="9"/>
        <v>0</v>
      </c>
      <c r="H422" s="1094">
        <f t="shared" si="9"/>
        <v>0</v>
      </c>
      <c r="I422" s="574">
        <v>0</v>
      </c>
    </row>
    <row r="423" spans="1:9" ht="13.5" thickBot="1">
      <c r="A423" s="1103" t="s">
        <v>796</v>
      </c>
      <c r="B423" s="177"/>
      <c r="C423" s="177">
        <v>361</v>
      </c>
      <c r="D423" s="177">
        <v>361</v>
      </c>
      <c r="E423" s="734">
        <f>D423/C423</f>
        <v>1</v>
      </c>
      <c r="F423" s="1094">
        <f t="shared" si="9"/>
        <v>0</v>
      </c>
      <c r="G423" s="1094">
        <f t="shared" si="9"/>
        <v>361</v>
      </c>
      <c r="H423" s="1094">
        <f t="shared" si="9"/>
        <v>361</v>
      </c>
      <c r="I423" s="568">
        <v>0</v>
      </c>
    </row>
    <row r="424" spans="1:9" ht="13.5" thickBot="1">
      <c r="A424" s="1107" t="s">
        <v>797</v>
      </c>
      <c r="B424" s="525">
        <f>B419+B421</f>
        <v>0</v>
      </c>
      <c r="C424" s="525">
        <f>C419+C421+C423</f>
        <v>411</v>
      </c>
      <c r="D424" s="525">
        <f>D419+D421+D423</f>
        <v>411</v>
      </c>
      <c r="E424" s="728">
        <f>D424/C424</f>
        <v>1</v>
      </c>
      <c r="F424" s="525">
        <f>F419+F421</f>
        <v>0</v>
      </c>
      <c r="G424" s="525">
        <f>G419+G421+G423</f>
        <v>23341</v>
      </c>
      <c r="H424" s="525">
        <f>H419+H421+H423</f>
        <v>78483</v>
      </c>
      <c r="I424" s="728">
        <f>H424/G424</f>
        <v>3.362452337089242</v>
      </c>
    </row>
    <row r="425" spans="1:9" ht="5.25" customHeight="1">
      <c r="A425" s="1108"/>
      <c r="B425" s="144"/>
      <c r="C425" s="730"/>
      <c r="D425" s="730"/>
      <c r="E425" s="814"/>
      <c r="F425" s="144"/>
      <c r="G425" s="730"/>
      <c r="H425" s="730"/>
      <c r="I425" s="814"/>
    </row>
    <row r="426" spans="1:9" ht="22.5">
      <c r="A426" s="1096" t="s">
        <v>1455</v>
      </c>
      <c r="B426" s="142"/>
      <c r="C426" s="142"/>
      <c r="D426" s="142"/>
      <c r="E426" s="574">
        <v>0</v>
      </c>
      <c r="F426" s="142">
        <f aca="true" t="shared" si="10" ref="F426:H427">B426+F382</f>
        <v>0</v>
      </c>
      <c r="G426" s="142">
        <f t="shared" si="10"/>
        <v>0</v>
      </c>
      <c r="H426" s="142">
        <f t="shared" si="10"/>
        <v>0</v>
      </c>
      <c r="I426" s="574">
        <v>0</v>
      </c>
    </row>
    <row r="427" spans="1:9" ht="23.25" thickBot="1">
      <c r="A427" s="1096" t="s">
        <v>231</v>
      </c>
      <c r="B427" s="142"/>
      <c r="C427" s="142"/>
      <c r="D427" s="142"/>
      <c r="E427" s="759">
        <v>0</v>
      </c>
      <c r="F427" s="142">
        <f t="shared" si="10"/>
        <v>0</v>
      </c>
      <c r="G427" s="142">
        <f t="shared" si="10"/>
        <v>19583</v>
      </c>
      <c r="H427" s="142">
        <f t="shared" si="10"/>
        <v>7173</v>
      </c>
      <c r="I427" s="759">
        <f>H427/G427</f>
        <v>0.3662870857376296</v>
      </c>
    </row>
    <row r="428" spans="1:9" ht="21.75" thickBot="1">
      <c r="A428" s="1107" t="s">
        <v>1456</v>
      </c>
      <c r="B428" s="525">
        <f>SUM(B426:B427)</f>
        <v>0</v>
      </c>
      <c r="C428" s="525">
        <f>SUM(C426:C427)</f>
        <v>0</v>
      </c>
      <c r="D428" s="525">
        <f>SUM(D426:D427)</f>
        <v>0</v>
      </c>
      <c r="E428" s="588">
        <v>0</v>
      </c>
      <c r="F428" s="525">
        <f>SUM(F426:F427)</f>
        <v>0</v>
      </c>
      <c r="G428" s="525">
        <f>SUM(G426:G427)</f>
        <v>19583</v>
      </c>
      <c r="H428" s="525">
        <f>SUM(H426:H427)</f>
        <v>7173</v>
      </c>
      <c r="I428" s="588">
        <f>H428/G428</f>
        <v>0.3662870857376296</v>
      </c>
    </row>
    <row r="429" spans="1:9" ht="12.75">
      <c r="A429" s="1096" t="s">
        <v>1088</v>
      </c>
      <c r="B429" s="142"/>
      <c r="C429" s="142"/>
      <c r="D429" s="142"/>
      <c r="E429" s="574">
        <v>0</v>
      </c>
      <c r="F429" s="142">
        <f>B429+F386</f>
        <v>0</v>
      </c>
      <c r="G429" s="142">
        <f>C429+G386</f>
        <v>0</v>
      </c>
      <c r="H429" s="142">
        <f>D429+H386</f>
        <v>0</v>
      </c>
      <c r="I429" s="574">
        <v>0</v>
      </c>
    </row>
    <row r="430" spans="1:9" ht="12.75">
      <c r="A430" s="1096" t="s">
        <v>1042</v>
      </c>
      <c r="B430" s="142"/>
      <c r="C430" s="142"/>
      <c r="D430" s="142"/>
      <c r="E430" s="574"/>
      <c r="F430" s="142"/>
      <c r="G430" s="142"/>
      <c r="H430" s="142"/>
      <c r="I430" s="574"/>
    </row>
    <row r="431" spans="1:9" ht="13.5" thickBot="1">
      <c r="A431" s="1096" t="s">
        <v>1034</v>
      </c>
      <c r="B431" s="144"/>
      <c r="C431" s="144"/>
      <c r="D431" s="144"/>
      <c r="E431" s="759">
        <v>0</v>
      </c>
      <c r="F431" s="144">
        <f>B431+F388</f>
        <v>0</v>
      </c>
      <c r="G431" s="144">
        <f>C431+G388</f>
        <v>0</v>
      </c>
      <c r="H431" s="144">
        <f>D431+H388</f>
        <v>0</v>
      </c>
      <c r="I431" s="759">
        <v>0</v>
      </c>
    </row>
    <row r="432" spans="1:9" ht="32.25" thickBot="1">
      <c r="A432" s="1107" t="s">
        <v>220</v>
      </c>
      <c r="B432" s="525">
        <f>SUM(B429:B431)</f>
        <v>0</v>
      </c>
      <c r="C432" s="525">
        <f>SUM(C429:C431)</f>
        <v>0</v>
      </c>
      <c r="D432" s="525">
        <f>SUM(D429:D431)</f>
        <v>0</v>
      </c>
      <c r="E432" s="588">
        <v>0</v>
      </c>
      <c r="F432" s="525">
        <f>SUM(F429:F431)</f>
        <v>0</v>
      </c>
      <c r="G432" s="525">
        <f>SUM(G429:G431)</f>
        <v>0</v>
      </c>
      <c r="H432" s="525">
        <f>SUM(H429:H431)</f>
        <v>0</v>
      </c>
      <c r="I432" s="588">
        <v>0</v>
      </c>
    </row>
    <row r="433" spans="1:9" ht="7.5" customHeight="1">
      <c r="A433" s="1137"/>
      <c r="B433" s="681"/>
      <c r="C433" s="718"/>
      <c r="D433" s="681"/>
      <c r="E433" s="814"/>
      <c r="F433" s="681"/>
      <c r="G433" s="718"/>
      <c r="H433" s="681"/>
      <c r="I433" s="814"/>
    </row>
    <row r="434" spans="1:9" ht="22.5">
      <c r="A434" s="1136" t="s">
        <v>1457</v>
      </c>
      <c r="B434" s="142"/>
      <c r="C434" s="142"/>
      <c r="D434" s="142">
        <f>D435+D436</f>
        <v>361</v>
      </c>
      <c r="E434" s="761">
        <v>0</v>
      </c>
      <c r="F434" s="142">
        <f aca="true" t="shared" si="11" ref="F434:H436">B434+F391</f>
        <v>0</v>
      </c>
      <c r="G434" s="142">
        <f t="shared" si="11"/>
        <v>39450</v>
      </c>
      <c r="H434" s="142">
        <f t="shared" si="11"/>
        <v>39811</v>
      </c>
      <c r="I434" s="761">
        <f>H434/G434</f>
        <v>1.0091508238276299</v>
      </c>
    </row>
    <row r="435" spans="1:9" ht="12.75">
      <c r="A435" s="1096" t="s">
        <v>222</v>
      </c>
      <c r="B435" s="142"/>
      <c r="C435" s="142"/>
      <c r="D435" s="142">
        <v>361</v>
      </c>
      <c r="E435" s="761">
        <v>0</v>
      </c>
      <c r="F435" s="142">
        <f t="shared" si="11"/>
        <v>0</v>
      </c>
      <c r="G435" s="142">
        <f t="shared" si="11"/>
        <v>5417</v>
      </c>
      <c r="H435" s="142">
        <f t="shared" si="11"/>
        <v>5778</v>
      </c>
      <c r="I435" s="761">
        <f>H435/G435</f>
        <v>1.066642052796751</v>
      </c>
    </row>
    <row r="436" spans="1:9" ht="12.75">
      <c r="A436" s="1096" t="s">
        <v>1085</v>
      </c>
      <c r="B436" s="142"/>
      <c r="C436" s="142"/>
      <c r="D436" s="142"/>
      <c r="E436" s="574">
        <v>0</v>
      </c>
      <c r="F436" s="142">
        <f t="shared" si="11"/>
        <v>0</v>
      </c>
      <c r="G436" s="142">
        <f t="shared" si="11"/>
        <v>34033</v>
      </c>
      <c r="H436" s="142">
        <f t="shared" si="11"/>
        <v>34033</v>
      </c>
      <c r="I436" s="761">
        <f>H436/G436</f>
        <v>1</v>
      </c>
    </row>
    <row r="437" spans="1:9" ht="13.5" thickBot="1">
      <c r="A437" s="1138"/>
      <c r="B437" s="530"/>
      <c r="C437" s="781"/>
      <c r="D437" s="530"/>
      <c r="E437" s="764"/>
      <c r="F437" s="530"/>
      <c r="G437" s="781"/>
      <c r="H437" s="530"/>
      <c r="I437" s="764"/>
    </row>
    <row r="438" spans="1:9" ht="21.75" thickBot="1">
      <c r="A438" s="1139" t="s">
        <v>224</v>
      </c>
      <c r="B438" s="525">
        <f>B434</f>
        <v>0</v>
      </c>
      <c r="C438" s="525">
        <f>C434</f>
        <v>0</v>
      </c>
      <c r="D438" s="525">
        <f>D434</f>
        <v>361</v>
      </c>
      <c r="E438" s="588">
        <v>0</v>
      </c>
      <c r="F438" s="525">
        <f>F434</f>
        <v>0</v>
      </c>
      <c r="G438" s="525">
        <f>G434</f>
        <v>39450</v>
      </c>
      <c r="H438" s="525">
        <f>H434</f>
        <v>39811</v>
      </c>
      <c r="I438" s="741">
        <f>H438/G438</f>
        <v>1.0091508238276299</v>
      </c>
    </row>
    <row r="439" spans="1:9" ht="13.5" thickBot="1">
      <c r="A439" s="1091"/>
      <c r="B439" s="1116"/>
      <c r="C439" s="1131"/>
      <c r="D439" s="1116"/>
      <c r="E439" s="588"/>
      <c r="F439" s="1116"/>
      <c r="G439" s="1131"/>
      <c r="H439" s="1116"/>
      <c r="I439" s="588"/>
    </row>
    <row r="440" spans="1:9" ht="21.75" thickBot="1">
      <c r="A440" s="1107" t="s">
        <v>1465</v>
      </c>
      <c r="B440" s="525">
        <f>B438+B432+B428+B424+B417</f>
        <v>70</v>
      </c>
      <c r="C440" s="525">
        <f>C438+C432+C428+C424+C417</f>
        <v>506</v>
      </c>
      <c r="D440" s="525">
        <f>D438+D432+D428+D424+D417</f>
        <v>857</v>
      </c>
      <c r="E440" s="728">
        <f>D440/C440</f>
        <v>1.6936758893280632</v>
      </c>
      <c r="F440" s="525">
        <f>F438+F432+F428+F424+F417</f>
        <v>70</v>
      </c>
      <c r="G440" s="525">
        <f>G438+G432+G428+G424+G417</f>
        <v>176028</v>
      </c>
      <c r="H440" s="525">
        <f>H438+H432+H428+H424+H417</f>
        <v>208391</v>
      </c>
      <c r="I440" s="728">
        <f>H440/G440</f>
        <v>1.1838514327266116</v>
      </c>
    </row>
    <row r="441" spans="1:9" ht="13.5" thickBot="1">
      <c r="A441" s="1139"/>
      <c r="B441" s="525"/>
      <c r="C441" s="742"/>
      <c r="D441" s="786"/>
      <c r="E441" s="588"/>
      <c r="F441" s="525"/>
      <c r="G441" s="742"/>
      <c r="H441" s="786"/>
      <c r="I441" s="588"/>
    </row>
    <row r="442" spans="1:9" ht="13.5" thickBot="1">
      <c r="A442" s="1119" t="s">
        <v>1297</v>
      </c>
      <c r="B442" s="207">
        <f>B443+B444</f>
        <v>0</v>
      </c>
      <c r="C442" s="207">
        <f>C443+C444</f>
        <v>0</v>
      </c>
      <c r="D442" s="207">
        <f>D443+D444</f>
        <v>0</v>
      </c>
      <c r="E442" s="588">
        <v>0</v>
      </c>
      <c r="F442" s="207">
        <f>F443+F444</f>
        <v>0</v>
      </c>
      <c r="G442" s="207">
        <f>G443+G444</f>
        <v>0</v>
      </c>
      <c r="H442" s="207">
        <f>H443+H444</f>
        <v>0</v>
      </c>
      <c r="I442" s="588">
        <v>0</v>
      </c>
    </row>
    <row r="443" spans="1:9" ht="12.75">
      <c r="A443" s="1120" t="s">
        <v>1097</v>
      </c>
      <c r="B443" s="141"/>
      <c r="C443" s="762"/>
      <c r="D443" s="596"/>
      <c r="E443" s="814">
        <v>0</v>
      </c>
      <c r="F443" s="143">
        <f aca="true" t="shared" si="12" ref="F443:H444">B443+F399</f>
        <v>0</v>
      </c>
      <c r="G443" s="143">
        <f t="shared" si="12"/>
        <v>0</v>
      </c>
      <c r="H443" s="143">
        <f t="shared" si="12"/>
        <v>0</v>
      </c>
      <c r="I443" s="814">
        <v>0</v>
      </c>
    </row>
    <row r="444" spans="1:9" ht="12.75">
      <c r="A444" s="1096" t="s">
        <v>1089</v>
      </c>
      <c r="B444" s="142"/>
      <c r="C444" s="726"/>
      <c r="D444" s="267"/>
      <c r="E444" s="1109">
        <v>0</v>
      </c>
      <c r="F444" s="142">
        <f t="shared" si="12"/>
        <v>0</v>
      </c>
      <c r="G444" s="142">
        <f t="shared" si="12"/>
        <v>0</v>
      </c>
      <c r="H444" s="142">
        <f t="shared" si="12"/>
        <v>0</v>
      </c>
      <c r="I444" s="1109">
        <v>0</v>
      </c>
    </row>
    <row r="445" spans="1:9" ht="13.5" thickBot="1">
      <c r="A445" s="1091"/>
      <c r="B445" s="1121"/>
      <c r="C445" s="1128"/>
      <c r="D445" s="1117"/>
      <c r="E445" s="764"/>
      <c r="F445" s="1121"/>
      <c r="G445" s="1128"/>
      <c r="H445" s="1117"/>
      <c r="I445" s="764"/>
    </row>
    <row r="446" spans="1:9" ht="21.75" thickBot="1">
      <c r="A446" s="1107" t="s">
        <v>570</v>
      </c>
      <c r="B446" s="634">
        <v>1371</v>
      </c>
      <c r="C446" s="634">
        <v>1371</v>
      </c>
      <c r="D446" s="634">
        <v>878</v>
      </c>
      <c r="E446" s="728">
        <f>D446/C446</f>
        <v>0.6404084609773888</v>
      </c>
      <c r="F446" s="634">
        <f>B446+F402</f>
        <v>1371</v>
      </c>
      <c r="G446" s="634">
        <f>C446+G402</f>
        <v>1371</v>
      </c>
      <c r="H446" s="634">
        <f>D446+H402</f>
        <v>864013</v>
      </c>
      <c r="I446" s="2029">
        <f>H446/G446</f>
        <v>630.2064186725019</v>
      </c>
    </row>
    <row r="447" spans="1:9" ht="13.5" thickBot="1">
      <c r="A447" s="1091"/>
      <c r="B447" s="1116"/>
      <c r="C447" s="1131"/>
      <c r="D447" s="1116"/>
      <c r="E447" s="728"/>
      <c r="F447" s="1116"/>
      <c r="G447" s="1131"/>
      <c r="H447" s="1116"/>
      <c r="I447" s="728"/>
    </row>
    <row r="448" spans="1:9" ht="21.75" thickBot="1">
      <c r="A448" s="1107" t="s">
        <v>1467</v>
      </c>
      <c r="B448" s="634">
        <f>B440+B442+B446</f>
        <v>1441</v>
      </c>
      <c r="C448" s="634">
        <f>C440+C442+C446</f>
        <v>1877</v>
      </c>
      <c r="D448" s="634">
        <f>D440+D442+D446</f>
        <v>1735</v>
      </c>
      <c r="E448" s="728">
        <f>D448/C448</f>
        <v>0.9243473628129995</v>
      </c>
      <c r="F448" s="634">
        <f>F440+F442+F446</f>
        <v>1441</v>
      </c>
      <c r="G448" s="634">
        <f>G440+G442+G446</f>
        <v>177399</v>
      </c>
      <c r="H448" s="634">
        <f>H440+H442+H446</f>
        <v>1072404</v>
      </c>
      <c r="I448" s="728">
        <f>H448/G448</f>
        <v>6.045152452945056</v>
      </c>
    </row>
  </sheetData>
  <sheetProtection/>
  <mergeCells count="76">
    <mergeCell ref="A91:I91"/>
    <mergeCell ref="A48:I48"/>
    <mergeCell ref="A49:I49"/>
    <mergeCell ref="B51:E51"/>
    <mergeCell ref="F51:I51"/>
    <mergeCell ref="A51:A52"/>
    <mergeCell ref="G1:H1"/>
    <mergeCell ref="D47:E47"/>
    <mergeCell ref="G47:H47"/>
    <mergeCell ref="A46:I46"/>
    <mergeCell ref="B5:E5"/>
    <mergeCell ref="A2:I2"/>
    <mergeCell ref="A3:I3"/>
    <mergeCell ref="F5:I5"/>
    <mergeCell ref="A5:A6"/>
    <mergeCell ref="D137:E137"/>
    <mergeCell ref="B96:E96"/>
    <mergeCell ref="F96:I96"/>
    <mergeCell ref="G137:H137"/>
    <mergeCell ref="G92:H92"/>
    <mergeCell ref="A93:I93"/>
    <mergeCell ref="A136:I136"/>
    <mergeCell ref="A94:I94"/>
    <mergeCell ref="A96:A97"/>
    <mergeCell ref="G271:H271"/>
    <mergeCell ref="A138:I138"/>
    <mergeCell ref="A139:I139"/>
    <mergeCell ref="D181:E181"/>
    <mergeCell ref="A182:I182"/>
    <mergeCell ref="A141:A142"/>
    <mergeCell ref="G181:H181"/>
    <mergeCell ref="B141:E141"/>
    <mergeCell ref="F141:I141"/>
    <mergeCell ref="A180:I180"/>
    <mergeCell ref="A270:I270"/>
    <mergeCell ref="F185:I185"/>
    <mergeCell ref="A225:I225"/>
    <mergeCell ref="D226:E226"/>
    <mergeCell ref="G226:H226"/>
    <mergeCell ref="A227:I227"/>
    <mergeCell ref="A185:A186"/>
    <mergeCell ref="B185:E185"/>
    <mergeCell ref="A183:I183"/>
    <mergeCell ref="A228:I228"/>
    <mergeCell ref="A230:A231"/>
    <mergeCell ref="B230:E230"/>
    <mergeCell ref="F230:I230"/>
    <mergeCell ref="A410:A411"/>
    <mergeCell ref="B410:E410"/>
    <mergeCell ref="F410:I410"/>
    <mergeCell ref="A363:I363"/>
    <mergeCell ref="A407:I407"/>
    <mergeCell ref="A408:I408"/>
    <mergeCell ref="B321:E321"/>
    <mergeCell ref="F321:I321"/>
    <mergeCell ref="A321:A322"/>
    <mergeCell ref="A272:I272"/>
    <mergeCell ref="A273:I273"/>
    <mergeCell ref="A275:A276"/>
    <mergeCell ref="B275:E275"/>
    <mergeCell ref="F275:I275"/>
    <mergeCell ref="G317:H317"/>
    <mergeCell ref="A405:I405"/>
    <mergeCell ref="D406:E406"/>
    <mergeCell ref="G406:H406"/>
    <mergeCell ref="A361:I361"/>
    <mergeCell ref="A364:I364"/>
    <mergeCell ref="A366:A367"/>
    <mergeCell ref="B366:E366"/>
    <mergeCell ref="F366:I366"/>
    <mergeCell ref="D362:E362"/>
    <mergeCell ref="G362:H362"/>
    <mergeCell ref="A319:I319"/>
    <mergeCell ref="A318:I318"/>
    <mergeCell ref="A316:I316"/>
    <mergeCell ref="D317:E3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44"/>
  <sheetViews>
    <sheetView zoomScalePageLayoutView="0" workbookViewId="0" topLeftCell="A37">
      <selection activeCell="E44" sqref="A1:E44"/>
    </sheetView>
  </sheetViews>
  <sheetFormatPr defaultColWidth="9.140625" defaultRowHeight="12.75"/>
  <cols>
    <col min="1" max="1" width="36.7109375" style="0" customWidth="1"/>
    <col min="2" max="3" width="12.28125" style="0" customWidth="1"/>
    <col min="4" max="4" width="11.28125" style="0" customWidth="1"/>
    <col min="5" max="5" width="10.7109375" style="0" customWidth="1"/>
  </cols>
  <sheetData>
    <row r="2" spans="2:5" ht="14.25">
      <c r="B2" s="96"/>
      <c r="D2" s="2087" t="s">
        <v>238</v>
      </c>
      <c r="E2" s="2177"/>
    </row>
    <row r="3" ht="15.75">
      <c r="A3" s="98"/>
    </row>
    <row r="4" spans="1:5" ht="15.75">
      <c r="A4" s="2136" t="s">
        <v>237</v>
      </c>
      <c r="B4" s="2140"/>
      <c r="C4" s="2140"/>
      <c r="D4" s="2140"/>
      <c r="E4" s="2140"/>
    </row>
    <row r="5" ht="15.75">
      <c r="A5" s="98"/>
    </row>
    <row r="6" ht="13.5" thickBot="1">
      <c r="D6" t="s">
        <v>1418</v>
      </c>
    </row>
    <row r="7" spans="1:5" ht="13.5" thickBot="1">
      <c r="A7" s="2179" t="s">
        <v>1419</v>
      </c>
      <c r="B7" s="2143" t="s">
        <v>1284</v>
      </c>
      <c r="C7" s="2180"/>
      <c r="D7" s="2180"/>
      <c r="E7" s="2181"/>
    </row>
    <row r="8" spans="1:5" ht="26.25" customHeight="1" thickBot="1">
      <c r="A8" s="2142"/>
      <c r="B8" s="272" t="s">
        <v>1107</v>
      </c>
      <c r="C8" s="385" t="s">
        <v>1108</v>
      </c>
      <c r="D8" s="272" t="s">
        <v>1113</v>
      </c>
      <c r="E8" s="101" t="s">
        <v>1072</v>
      </c>
    </row>
    <row r="9" spans="1:5" ht="25.5">
      <c r="A9" s="103" t="s">
        <v>1073</v>
      </c>
      <c r="B9" s="55">
        <f>SUM(B10:B13)</f>
        <v>0</v>
      </c>
      <c r="C9" s="52">
        <v>0</v>
      </c>
      <c r="D9" s="24">
        <v>0</v>
      </c>
      <c r="E9" s="429">
        <v>0</v>
      </c>
    </row>
    <row r="10" spans="1:5" ht="12.75">
      <c r="A10" s="103"/>
      <c r="B10" s="38"/>
      <c r="C10" s="38"/>
      <c r="D10" s="16"/>
      <c r="E10" s="409"/>
    </row>
    <row r="11" spans="1:5" ht="12.75">
      <c r="A11" s="336"/>
      <c r="B11" s="38"/>
      <c r="C11" s="38"/>
      <c r="D11" s="16"/>
      <c r="E11" s="421"/>
    </row>
    <row r="12" spans="1:5" ht="12.75">
      <c r="A12" s="103"/>
      <c r="B12" s="38"/>
      <c r="C12" s="38"/>
      <c r="D12" s="16"/>
      <c r="E12" s="409"/>
    </row>
    <row r="13" spans="1:5" ht="12.75">
      <c r="A13" s="386"/>
      <c r="B13" s="53"/>
      <c r="C13" s="38"/>
      <c r="D13" s="16"/>
      <c r="E13" s="421"/>
    </row>
    <row r="14" spans="1:5" ht="25.5">
      <c r="A14" s="103" t="s">
        <v>1074</v>
      </c>
      <c r="B14" s="53">
        <f>B15+B16+B17+B18+B19</f>
        <v>250</v>
      </c>
      <c r="C14" s="53">
        <f>C15+C16+C17+C18+C19</f>
        <v>250</v>
      </c>
      <c r="D14" s="53">
        <f>D15+D16+D17+D18+D19</f>
        <v>148</v>
      </c>
      <c r="E14" s="409">
        <f>D14/C14</f>
        <v>0.592</v>
      </c>
    </row>
    <row r="15" spans="1:5" ht="12.75">
      <c r="A15" s="336" t="s">
        <v>807</v>
      </c>
      <c r="B15" s="49">
        <v>250</v>
      </c>
      <c r="C15" s="38">
        <v>250</v>
      </c>
      <c r="D15" s="16">
        <v>148</v>
      </c>
      <c r="E15" s="421">
        <f>D15/C15</f>
        <v>0.592</v>
      </c>
    </row>
    <row r="16" spans="1:5" ht="12.75">
      <c r="A16" s="103"/>
      <c r="B16" s="38"/>
      <c r="C16" s="38"/>
      <c r="D16" s="16"/>
      <c r="E16" s="409"/>
    </row>
    <row r="17" spans="1:5" ht="12.75">
      <c r="A17" s="103"/>
      <c r="B17" s="38"/>
      <c r="C17" s="38"/>
      <c r="D17" s="16"/>
      <c r="E17" s="421"/>
    </row>
    <row r="18" spans="1:5" ht="12.75">
      <c r="A18" s="103"/>
      <c r="B18" s="38"/>
      <c r="C18" s="38"/>
      <c r="D18" s="16"/>
      <c r="E18" s="409"/>
    </row>
    <row r="19" spans="1:5" ht="12.75">
      <c r="A19" s="103"/>
      <c r="B19" s="38"/>
      <c r="C19" s="38"/>
      <c r="D19" s="16"/>
      <c r="E19" s="409"/>
    </row>
    <row r="20" spans="1:5" ht="13.5" thickBot="1">
      <c r="A20" s="387"/>
      <c r="B20" s="33"/>
      <c r="C20" s="50"/>
      <c r="D20" s="6"/>
      <c r="E20" s="420"/>
    </row>
    <row r="21" spans="1:5" ht="26.25" thickBot="1">
      <c r="A21" s="104" t="s">
        <v>242</v>
      </c>
      <c r="B21" s="405">
        <f>B14+B9</f>
        <v>250</v>
      </c>
      <c r="C21" s="405">
        <f>C14+C9</f>
        <v>250</v>
      </c>
      <c r="D21" s="405">
        <f>D14+D9</f>
        <v>148</v>
      </c>
      <c r="E21" s="413">
        <f>D21/C21</f>
        <v>0.592</v>
      </c>
    </row>
    <row r="24" spans="2:5" ht="14.25">
      <c r="B24" s="7"/>
      <c r="C24" s="2087" t="s">
        <v>244</v>
      </c>
      <c r="D24" s="2177"/>
      <c r="E24" s="2177"/>
    </row>
    <row r="25" ht="15.75">
      <c r="A25" s="98"/>
    </row>
    <row r="26" spans="1:5" ht="15.75">
      <c r="A26" s="2136" t="s">
        <v>239</v>
      </c>
      <c r="B26" s="2140"/>
      <c r="C26" s="2140"/>
      <c r="D26" s="2140"/>
      <c r="E26" s="2140"/>
    </row>
    <row r="27" ht="15.75">
      <c r="A27" s="98"/>
    </row>
    <row r="28" ht="13.5" thickBot="1">
      <c r="D28" t="s">
        <v>1418</v>
      </c>
    </row>
    <row r="29" spans="1:5" ht="13.5" thickBot="1">
      <c r="A29" s="2179" t="s">
        <v>1419</v>
      </c>
      <c r="B29" s="2178" t="s">
        <v>1275</v>
      </c>
      <c r="C29" s="2085"/>
      <c r="D29" s="2085"/>
      <c r="E29" s="2086"/>
    </row>
    <row r="30" spans="1:5" ht="26.25" thickBot="1">
      <c r="A30" s="2142"/>
      <c r="B30" s="384" t="s">
        <v>1107</v>
      </c>
      <c r="C30" s="392" t="s">
        <v>1108</v>
      </c>
      <c r="D30" s="384" t="s">
        <v>1113</v>
      </c>
      <c r="E30" s="340" t="s">
        <v>1072</v>
      </c>
    </row>
    <row r="31" spans="1:5" ht="25.5">
      <c r="A31" s="278" t="s">
        <v>240</v>
      </c>
      <c r="B31" s="13">
        <v>0</v>
      </c>
      <c r="C31" s="52">
        <v>0</v>
      </c>
      <c r="D31" s="24">
        <v>0</v>
      </c>
      <c r="E31" s="429">
        <v>0</v>
      </c>
    </row>
    <row r="32" spans="1:5" ht="12.75">
      <c r="A32" s="278"/>
      <c r="B32" s="16"/>
      <c r="C32" s="38"/>
      <c r="D32" s="16"/>
      <c r="E32" s="409"/>
    </row>
    <row r="33" spans="1:5" ht="12.75">
      <c r="A33" s="278"/>
      <c r="B33" s="16"/>
      <c r="C33" s="38"/>
      <c r="D33" s="16"/>
      <c r="E33" s="421"/>
    </row>
    <row r="34" spans="1:5" ht="12.75">
      <c r="A34" s="388"/>
      <c r="B34" s="16"/>
      <c r="C34" s="38"/>
      <c r="D34" s="16"/>
      <c r="E34" s="409"/>
    </row>
    <row r="35" spans="1:5" ht="12.75">
      <c r="A35" s="278"/>
      <c r="B35" s="16"/>
      <c r="C35" s="38"/>
      <c r="D35" s="16"/>
      <c r="E35" s="421"/>
    </row>
    <row r="36" spans="1:5" ht="12.75">
      <c r="A36" s="389"/>
      <c r="B36" s="16"/>
      <c r="C36" s="38"/>
      <c r="D36" s="16"/>
      <c r="E36" s="409"/>
    </row>
    <row r="37" spans="1:5" ht="25.5">
      <c r="A37" s="278" t="s">
        <v>241</v>
      </c>
      <c r="B37" s="76">
        <f>SUM(B38:B42)</f>
        <v>4500</v>
      </c>
      <c r="C37" s="76">
        <f>SUM(C38:C42)</f>
        <v>281986</v>
      </c>
      <c r="D37" s="76">
        <f>SUM(D38:D42)</f>
        <v>281285</v>
      </c>
      <c r="E37" s="421">
        <f aca="true" t="shared" si="0" ref="E37:E44">D37/C37</f>
        <v>0.9975140609817509</v>
      </c>
    </row>
    <row r="38" spans="1:5" ht="12.75">
      <c r="A38" s="278" t="s">
        <v>808</v>
      </c>
      <c r="B38" s="76">
        <v>2000</v>
      </c>
      <c r="C38" s="38">
        <v>2000</v>
      </c>
      <c r="D38" s="76">
        <v>1354</v>
      </c>
      <c r="E38" s="409">
        <f t="shared" si="0"/>
        <v>0.677</v>
      </c>
    </row>
    <row r="39" spans="1:5" ht="12.75">
      <c r="A39" s="278" t="s">
        <v>809</v>
      </c>
      <c r="B39" s="76">
        <v>300</v>
      </c>
      <c r="C39" s="38">
        <v>300</v>
      </c>
      <c r="D39" s="76">
        <v>147</v>
      </c>
      <c r="E39" s="421">
        <f t="shared" si="0"/>
        <v>0.49</v>
      </c>
    </row>
    <row r="40" spans="1:5" ht="12.75">
      <c r="A40" s="388" t="s">
        <v>810</v>
      </c>
      <c r="B40" s="76">
        <v>50</v>
      </c>
      <c r="C40" s="38">
        <v>50</v>
      </c>
      <c r="D40" s="76">
        <v>17</v>
      </c>
      <c r="E40" s="409">
        <f t="shared" si="0"/>
        <v>0.34</v>
      </c>
    </row>
    <row r="41" spans="1:5" ht="12.75">
      <c r="A41" s="278" t="s">
        <v>811</v>
      </c>
      <c r="B41" s="76">
        <v>2150</v>
      </c>
      <c r="C41" s="38">
        <v>2150</v>
      </c>
      <c r="D41" s="76">
        <v>2281</v>
      </c>
      <c r="E41" s="409">
        <f t="shared" si="0"/>
        <v>1.0609302325581396</v>
      </c>
    </row>
    <row r="42" spans="1:5" ht="12.75">
      <c r="A42" s="1437" t="s">
        <v>381</v>
      </c>
      <c r="B42" s="76"/>
      <c r="C42" s="38">
        <v>277486</v>
      </c>
      <c r="D42" s="76">
        <v>277486</v>
      </c>
      <c r="E42" s="409">
        <f t="shared" si="0"/>
        <v>1</v>
      </c>
    </row>
    <row r="43" spans="1:5" ht="13.5" thickBot="1">
      <c r="A43" s="390"/>
      <c r="B43" s="92"/>
      <c r="C43" s="33"/>
      <c r="D43" s="25"/>
      <c r="E43" s="420"/>
    </row>
    <row r="44" spans="1:5" ht="26.25" thickBot="1">
      <c r="A44" s="391" t="s">
        <v>243</v>
      </c>
      <c r="B44" s="324">
        <f>B37+B31</f>
        <v>4500</v>
      </c>
      <c r="C44" s="324">
        <f>C37+C31</f>
        <v>281986</v>
      </c>
      <c r="D44" s="324">
        <f>D37+D31</f>
        <v>281285</v>
      </c>
      <c r="E44" s="413">
        <f t="shared" si="0"/>
        <v>0.9975140609817509</v>
      </c>
    </row>
  </sheetData>
  <sheetProtection/>
  <mergeCells count="8">
    <mergeCell ref="D2:E2"/>
    <mergeCell ref="A4:E4"/>
    <mergeCell ref="A26:E26"/>
    <mergeCell ref="B29:E29"/>
    <mergeCell ref="A29:A30"/>
    <mergeCell ref="B7:E7"/>
    <mergeCell ref="A7:A8"/>
    <mergeCell ref="C24:E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44" sqref="A1:E44"/>
    </sheetView>
  </sheetViews>
  <sheetFormatPr defaultColWidth="9.140625" defaultRowHeight="12.75"/>
  <cols>
    <col min="1" max="1" width="35.421875" style="0" customWidth="1"/>
    <col min="2" max="2" width="12.7109375" style="0" customWidth="1"/>
    <col min="3" max="3" width="12.28125" style="0" customWidth="1"/>
    <col min="4" max="4" width="11.7109375" style="0" customWidth="1"/>
    <col min="5" max="5" width="12.00390625" style="0" customWidth="1"/>
  </cols>
  <sheetData>
    <row r="1" spans="1:5" ht="12.75">
      <c r="A1" s="190"/>
      <c r="B1" s="932"/>
      <c r="C1" s="190"/>
      <c r="D1" s="932" t="s">
        <v>460</v>
      </c>
      <c r="E1" s="190"/>
    </row>
    <row r="2" spans="1:5" ht="12.75">
      <c r="A2" s="190"/>
      <c r="B2" s="932"/>
      <c r="C2" s="190"/>
      <c r="D2" s="190"/>
      <c r="E2" s="190"/>
    </row>
    <row r="3" spans="1:5" ht="15.75">
      <c r="A3" s="2182" t="s">
        <v>233</v>
      </c>
      <c r="B3" s="2060"/>
      <c r="C3" s="2060"/>
      <c r="D3" s="2060"/>
      <c r="E3" s="2060"/>
    </row>
    <row r="4" spans="1:5" ht="15.75">
      <c r="A4" s="2182" t="s">
        <v>234</v>
      </c>
      <c r="B4" s="2060"/>
      <c r="C4" s="2060"/>
      <c r="D4" s="2060"/>
      <c r="E4" s="2060"/>
    </row>
    <row r="5" spans="1:5" ht="15.75">
      <c r="A5" s="2182" t="s">
        <v>1470</v>
      </c>
      <c r="B5" s="2070"/>
      <c r="C5" s="2070"/>
      <c r="D5" s="2070"/>
      <c r="E5" s="2070"/>
    </row>
    <row r="6" spans="1:5" ht="15.75">
      <c r="A6" s="1202"/>
      <c r="B6" s="1202"/>
      <c r="C6" s="190"/>
      <c r="D6" s="190"/>
      <c r="E6" s="190"/>
    </row>
    <row r="7" spans="1:5" ht="12.75">
      <c r="A7" s="190"/>
      <c r="B7" s="933"/>
      <c r="C7" s="190"/>
      <c r="D7" s="933" t="s">
        <v>1208</v>
      </c>
      <c r="E7" s="190"/>
    </row>
    <row r="8" spans="1:5" ht="13.5" thickBot="1">
      <c r="A8" s="190"/>
      <c r="B8" s="933"/>
      <c r="C8" s="190"/>
      <c r="D8" s="190"/>
      <c r="E8" s="190"/>
    </row>
    <row r="9" spans="1:5" ht="29.25" thickBot="1">
      <c r="A9" s="1203" t="s">
        <v>235</v>
      </c>
      <c r="B9" s="1204" t="s">
        <v>1107</v>
      </c>
      <c r="C9" s="1205" t="s">
        <v>1108</v>
      </c>
      <c r="D9" s="1205" t="s">
        <v>1113</v>
      </c>
      <c r="E9" s="1205" t="s">
        <v>1091</v>
      </c>
    </row>
    <row r="10" spans="1:5" s="91" customFormat="1" ht="12.75">
      <c r="A10" s="1230" t="s">
        <v>1458</v>
      </c>
      <c r="B10" s="1296"/>
      <c r="C10" s="1303"/>
      <c r="D10" s="1207"/>
      <c r="E10" s="1207"/>
    </row>
    <row r="11" spans="1:5" s="91" customFormat="1" ht="12.75">
      <c r="A11" s="1294" t="s">
        <v>1071</v>
      </c>
      <c r="B11" s="1297"/>
      <c r="C11" s="1304"/>
      <c r="D11" s="1299"/>
      <c r="E11" s="1295"/>
    </row>
    <row r="12" spans="1:5" s="91" customFormat="1" ht="12.75">
      <c r="A12" s="1235" t="s">
        <v>619</v>
      </c>
      <c r="B12" s="1383">
        <v>0</v>
      </c>
      <c r="C12" s="1305">
        <v>7896</v>
      </c>
      <c r="D12" s="1300">
        <v>7896</v>
      </c>
      <c r="E12" s="1452">
        <f>D12/C12</f>
        <v>1</v>
      </c>
    </row>
    <row r="13" spans="1:5" ht="15.75" thickBot="1">
      <c r="A13" s="1208" t="s">
        <v>695</v>
      </c>
      <c r="B13" s="1298"/>
      <c r="C13" s="1306"/>
      <c r="D13" s="1301"/>
      <c r="E13" s="1453"/>
    </row>
    <row r="14" spans="1:5" s="91" customFormat="1" ht="13.5" thickBot="1">
      <c r="A14" s="1209" t="s">
        <v>802</v>
      </c>
      <c r="B14" s="1215">
        <f>B13+B12</f>
        <v>0</v>
      </c>
      <c r="C14" s="1293">
        <f>C13+C12</f>
        <v>7896</v>
      </c>
      <c r="D14" s="1302">
        <f>D13+D12</f>
        <v>7896</v>
      </c>
      <c r="E14" s="1454">
        <f>D14/C14</f>
        <v>1</v>
      </c>
    </row>
    <row r="15" spans="1:5" ht="16.5" thickBot="1">
      <c r="A15" s="1210"/>
      <c r="B15" s="1211"/>
      <c r="C15" s="1212"/>
      <c r="D15" s="1211"/>
      <c r="E15" s="1213"/>
    </row>
    <row r="16" spans="1:5" s="118" customFormat="1" ht="13.5" thickBot="1">
      <c r="A16" s="1214" t="s">
        <v>236</v>
      </c>
      <c r="B16" s="1215">
        <f>B14</f>
        <v>0</v>
      </c>
      <c r="C16" s="1215">
        <f>C14</f>
        <v>7896</v>
      </c>
      <c r="D16" s="1215">
        <f>D14</f>
        <v>7896</v>
      </c>
      <c r="E16" s="588">
        <f>D16/C16</f>
        <v>1</v>
      </c>
    </row>
    <row r="17" spans="1:5" s="118" customFormat="1" ht="15.75">
      <c r="A17" s="1908"/>
      <c r="B17" s="1909"/>
      <c r="C17" s="1910"/>
      <c r="D17" s="403"/>
      <c r="E17" s="874"/>
    </row>
    <row r="18" spans="1:5" s="118" customFormat="1" ht="15.75">
      <c r="A18" s="1226" t="s">
        <v>1274</v>
      </c>
      <c r="B18" s="601"/>
      <c r="C18" s="179"/>
      <c r="D18" s="1216"/>
      <c r="E18" s="882"/>
    </row>
    <row r="19" spans="1:5" s="118" customFormat="1" ht="12.75">
      <c r="A19" s="590" t="s">
        <v>577</v>
      </c>
      <c r="B19" s="1228">
        <v>9590</v>
      </c>
      <c r="C19" s="142">
        <v>9590</v>
      </c>
      <c r="D19" s="267">
        <v>9590</v>
      </c>
      <c r="E19" s="574">
        <f>D19/C19</f>
        <v>1</v>
      </c>
    </row>
    <row r="20" spans="1:5" s="118" customFormat="1" ht="12.75">
      <c r="A20" s="590" t="s">
        <v>197</v>
      </c>
      <c r="B20" s="1228"/>
      <c r="C20" s="142">
        <v>1722</v>
      </c>
      <c r="D20" s="267">
        <v>1721</v>
      </c>
      <c r="E20" s="574">
        <f>D20/C20</f>
        <v>0.9994192799070848</v>
      </c>
    </row>
    <row r="21" spans="1:5" s="118" customFormat="1" ht="12.75">
      <c r="A21" s="590" t="s">
        <v>198</v>
      </c>
      <c r="B21" s="1228"/>
      <c r="C21" s="142">
        <v>346</v>
      </c>
      <c r="D21" s="267">
        <v>346</v>
      </c>
      <c r="E21" s="574">
        <f>D21/C21</f>
        <v>1</v>
      </c>
    </row>
    <row r="22" spans="1:5" ht="12.75">
      <c r="A22" s="590" t="s">
        <v>199</v>
      </c>
      <c r="B22" s="1228"/>
      <c r="C22" s="142">
        <v>10613</v>
      </c>
      <c r="D22" s="267">
        <v>10613</v>
      </c>
      <c r="E22" s="574">
        <f>D22/C22</f>
        <v>1</v>
      </c>
    </row>
    <row r="23" spans="1:5" ht="12.75">
      <c r="A23" s="265" t="s">
        <v>1459</v>
      </c>
      <c r="B23" s="1228">
        <v>2882</v>
      </c>
      <c r="C23" s="142">
        <v>2883</v>
      </c>
      <c r="D23" s="267">
        <v>2882</v>
      </c>
      <c r="E23" s="574">
        <f aca="true" t="shared" si="0" ref="E23:E35">D23/C23</f>
        <v>0.9996531390912244</v>
      </c>
    </row>
    <row r="24" spans="1:5" ht="12.75">
      <c r="A24" s="1219" t="s">
        <v>578</v>
      </c>
      <c r="B24" s="1221">
        <f>SUM(B19:B23)</f>
        <v>12472</v>
      </c>
      <c r="C24" s="1221">
        <f>SUM(C19:C23)</f>
        <v>25154</v>
      </c>
      <c r="D24" s="1221">
        <f>SUM(D19:D23)</f>
        <v>25152</v>
      </c>
      <c r="E24" s="1109">
        <f t="shared" si="0"/>
        <v>0.9999204897829371</v>
      </c>
    </row>
    <row r="25" spans="1:5" ht="12.75">
      <c r="A25" s="1219"/>
      <c r="B25" s="1221"/>
      <c r="C25" s="142"/>
      <c r="D25" s="267"/>
      <c r="E25" s="574"/>
    </row>
    <row r="26" spans="1:5" ht="12.75">
      <c r="A26" s="265" t="s">
        <v>1460</v>
      </c>
      <c r="B26" s="1228">
        <v>67564</v>
      </c>
      <c r="C26" s="527">
        <v>67726</v>
      </c>
      <c r="D26" s="570">
        <v>67726</v>
      </c>
      <c r="E26" s="574">
        <f t="shared" si="0"/>
        <v>1</v>
      </c>
    </row>
    <row r="27" spans="1:5" ht="12.75">
      <c r="A27" s="1377" t="s">
        <v>1348</v>
      </c>
      <c r="B27" s="1378"/>
      <c r="C27" s="527">
        <v>2000</v>
      </c>
      <c r="D27" s="570">
        <v>0</v>
      </c>
      <c r="E27" s="574">
        <f t="shared" si="0"/>
        <v>0</v>
      </c>
    </row>
    <row r="28" spans="1:5" s="118" customFormat="1" ht="12.75">
      <c r="A28" s="1377" t="s">
        <v>200</v>
      </c>
      <c r="B28" s="1378"/>
      <c r="C28" s="527">
        <v>4263</v>
      </c>
      <c r="D28" s="570">
        <v>4262</v>
      </c>
      <c r="E28" s="574">
        <f t="shared" si="0"/>
        <v>0.9997654234107436</v>
      </c>
    </row>
    <row r="29" spans="1:5" ht="12.75">
      <c r="A29" s="1377" t="s">
        <v>1052</v>
      </c>
      <c r="B29" s="1378"/>
      <c r="C29" s="527">
        <v>2422</v>
      </c>
      <c r="D29" s="570">
        <v>2422</v>
      </c>
      <c r="E29" s="574">
        <f t="shared" si="0"/>
        <v>1</v>
      </c>
    </row>
    <row r="30" spans="1:5" ht="12.75">
      <c r="A30" s="1377" t="s">
        <v>1050</v>
      </c>
      <c r="B30" s="1378"/>
      <c r="C30" s="527">
        <v>128</v>
      </c>
      <c r="D30" s="570">
        <v>127</v>
      </c>
      <c r="E30" s="574">
        <f t="shared" si="0"/>
        <v>0.9921875</v>
      </c>
    </row>
    <row r="31" spans="1:5" ht="12.75">
      <c r="A31" s="1377" t="s">
        <v>1051</v>
      </c>
      <c r="B31" s="1378"/>
      <c r="C31" s="527">
        <v>486</v>
      </c>
      <c r="D31" s="570">
        <v>486</v>
      </c>
      <c r="E31" s="574">
        <f t="shared" si="0"/>
        <v>1</v>
      </c>
    </row>
    <row r="32" spans="1:5" ht="12.75">
      <c r="A32" s="1222" t="s">
        <v>581</v>
      </c>
      <c r="B32" s="1229">
        <f>SUM(B26:B31)</f>
        <v>67564</v>
      </c>
      <c r="C32" s="1229">
        <f>SUM(C26:C31)</f>
        <v>77025</v>
      </c>
      <c r="D32" s="1229">
        <f>SUM(D26:D31)</f>
        <v>75023</v>
      </c>
      <c r="E32" s="1109">
        <f t="shared" si="0"/>
        <v>0.9740084388185654</v>
      </c>
    </row>
    <row r="33" spans="1:5" ht="12.75">
      <c r="A33" s="1222"/>
      <c r="B33" s="1229"/>
      <c r="C33" s="1221"/>
      <c r="D33" s="1220"/>
      <c r="E33" s="574"/>
    </row>
    <row r="34" spans="1:5" ht="12.75">
      <c r="A34" s="265" t="s">
        <v>579</v>
      </c>
      <c r="B34" s="1228">
        <v>15000</v>
      </c>
      <c r="C34" s="142">
        <v>15000</v>
      </c>
      <c r="D34" s="267">
        <v>6470</v>
      </c>
      <c r="E34" s="574">
        <f t="shared" si="0"/>
        <v>0.43133333333333335</v>
      </c>
    </row>
    <row r="35" spans="1:5" ht="12.75">
      <c r="A35" s="1219" t="s">
        <v>580</v>
      </c>
      <c r="B35" s="1221">
        <f>SUM(B34)</f>
        <v>15000</v>
      </c>
      <c r="C35" s="1221">
        <f>SUM(C34)</f>
        <v>15000</v>
      </c>
      <c r="D35" s="1221">
        <f>SUM(D34)</f>
        <v>6470</v>
      </c>
      <c r="E35" s="1109">
        <f t="shared" si="0"/>
        <v>0.43133333333333335</v>
      </c>
    </row>
    <row r="36" spans="1:5" ht="13.5" thickBot="1">
      <c r="A36" s="1223"/>
      <c r="B36" s="1227"/>
      <c r="C36" s="534"/>
      <c r="D36" s="1224"/>
      <c r="E36" s="764"/>
    </row>
    <row r="37" spans="1:5" s="118" customFormat="1" ht="13.5" thickBot="1">
      <c r="A37" s="1483" t="s">
        <v>1402</v>
      </c>
      <c r="B37" s="1566">
        <f>B35+B32+B24</f>
        <v>95036</v>
      </c>
      <c r="C37" s="1566">
        <f>C35+C32+C24</f>
        <v>117179</v>
      </c>
      <c r="D37" s="1566">
        <f>D35+D32+D24</f>
        <v>106645</v>
      </c>
      <c r="E37" s="1567">
        <f>D37/C37</f>
        <v>0.9101033461627084</v>
      </c>
    </row>
    <row r="38" spans="1:5" ht="12.75">
      <c r="A38" s="1661"/>
      <c r="B38" s="1663"/>
      <c r="C38" s="1665"/>
      <c r="D38" s="1663"/>
      <c r="E38" s="1666"/>
    </row>
    <row r="39" spans="1:5" ht="12.75">
      <c r="A39" s="1219" t="s">
        <v>1403</v>
      </c>
      <c r="B39" s="1221"/>
      <c r="C39" s="1220"/>
      <c r="D39" s="1221"/>
      <c r="E39" s="1667"/>
    </row>
    <row r="40" spans="1:5" s="118" customFormat="1" ht="12.75">
      <c r="A40" s="1467" t="s">
        <v>1255</v>
      </c>
      <c r="B40" s="1228"/>
      <c r="C40" s="1166"/>
      <c r="D40" s="1228"/>
      <c r="E40" s="1668"/>
    </row>
    <row r="41" spans="1:5" ht="13.5" thickBot="1">
      <c r="A41" s="1377" t="s">
        <v>717</v>
      </c>
      <c r="B41" s="1378"/>
      <c r="C41" s="1169">
        <v>6320</v>
      </c>
      <c r="D41" s="1378">
        <v>5988</v>
      </c>
      <c r="E41" s="1669">
        <f>D41/C41</f>
        <v>0.9474683544303798</v>
      </c>
    </row>
    <row r="42" spans="1:5" ht="13.5" thickBot="1">
      <c r="A42" s="1225" t="s">
        <v>1404</v>
      </c>
      <c r="B42" s="1476"/>
      <c r="C42" s="1476">
        <f>SUM(C41)</f>
        <v>6320</v>
      </c>
      <c r="D42" s="1476">
        <f>SUM(D41)</f>
        <v>5988</v>
      </c>
      <c r="E42" s="1670">
        <f>D42/C42</f>
        <v>0.9474683544303798</v>
      </c>
    </row>
    <row r="43" spans="1:5" ht="16.5" thickBot="1">
      <c r="A43" s="1662"/>
      <c r="B43" s="1664"/>
      <c r="C43" s="942"/>
      <c r="D43" s="943"/>
      <c r="E43" s="1671"/>
    </row>
    <row r="44" spans="1:5" ht="16.5" thickBot="1">
      <c r="A44" s="1565" t="s">
        <v>1170</v>
      </c>
      <c r="B44" s="1227">
        <f>B37+B16+B42</f>
        <v>95036</v>
      </c>
      <c r="C44" s="1227">
        <f>C37+C16+C42</f>
        <v>131395</v>
      </c>
      <c r="D44" s="1227">
        <f>D37+D16+D42</f>
        <v>120529</v>
      </c>
      <c r="E44" s="764">
        <f>D44/C44</f>
        <v>0.9173027892994406</v>
      </c>
    </row>
    <row r="45" spans="1:2" ht="15.75">
      <c r="A45" s="250"/>
      <c r="B45" s="251"/>
    </row>
    <row r="46" spans="1:2" ht="15.75">
      <c r="A46" s="250"/>
      <c r="B46" s="251"/>
    </row>
  </sheetData>
  <sheetProtection/>
  <mergeCells count="3"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1"/>
  <sheetViews>
    <sheetView zoomScalePageLayoutView="0" workbookViewId="0" topLeftCell="A123">
      <selection activeCell="A107" sqref="A107:E143"/>
    </sheetView>
  </sheetViews>
  <sheetFormatPr defaultColWidth="9.140625" defaultRowHeight="12.75"/>
  <cols>
    <col min="1" max="1" width="36.421875" style="0" customWidth="1"/>
    <col min="2" max="2" width="12.7109375" style="0" customWidth="1"/>
    <col min="3" max="4" width="12.140625" style="0" customWidth="1"/>
    <col min="5" max="5" width="10.7109375" style="0" customWidth="1"/>
  </cols>
  <sheetData>
    <row r="1" spans="1:5" ht="12.75">
      <c r="A1" s="190"/>
      <c r="B1" s="1231"/>
      <c r="C1" s="190"/>
      <c r="D1" s="1231" t="s">
        <v>247</v>
      </c>
      <c r="E1" s="190"/>
    </row>
    <row r="2" spans="1:5" ht="6" customHeight="1">
      <c r="A2" s="190"/>
      <c r="B2" s="1231"/>
      <c r="C2" s="190"/>
      <c r="D2" s="1231"/>
      <c r="E2" s="190"/>
    </row>
    <row r="3" spans="1:5" ht="15.75">
      <c r="A3" s="2182" t="s">
        <v>1076</v>
      </c>
      <c r="B3" s="2060"/>
      <c r="C3" s="2060"/>
      <c r="D3" s="2060"/>
      <c r="E3" s="2060"/>
    </row>
    <row r="4" spans="1:5" ht="15.75">
      <c r="A4" s="1175"/>
      <c r="B4" s="1232" t="s">
        <v>1470</v>
      </c>
      <c r="C4" s="1159"/>
      <c r="D4" s="1159"/>
      <c r="E4" s="1159"/>
    </row>
    <row r="5" spans="1:5" ht="9" customHeight="1">
      <c r="A5" s="1175"/>
      <c r="B5" s="1159"/>
      <c r="C5" s="1159"/>
      <c r="D5" s="1159"/>
      <c r="E5" s="1159"/>
    </row>
    <row r="6" spans="1:5" ht="13.5" thickBot="1">
      <c r="A6" s="932"/>
      <c r="B6" s="933"/>
      <c r="C6" s="190"/>
      <c r="D6" s="933" t="s">
        <v>1208</v>
      </c>
      <c r="E6" s="190"/>
    </row>
    <row r="7" spans="1:5" ht="26.25" thickBot="1">
      <c r="A7" s="1233" t="s">
        <v>248</v>
      </c>
      <c r="B7" s="1206" t="s">
        <v>1107</v>
      </c>
      <c r="C7" s="1206" t="s">
        <v>1108</v>
      </c>
      <c r="D7" s="1206" t="s">
        <v>1113</v>
      </c>
      <c r="E7" s="1206" t="s">
        <v>1091</v>
      </c>
    </row>
    <row r="8" spans="1:5" ht="12.75">
      <c r="A8" s="845" t="s">
        <v>693</v>
      </c>
      <c r="B8" s="1388"/>
      <c r="C8" s="1672"/>
      <c r="D8" s="1388"/>
      <c r="E8" s="1696"/>
    </row>
    <row r="9" spans="1:5" ht="13.5" thickBot="1">
      <c r="A9" s="940" t="s">
        <v>694</v>
      </c>
      <c r="B9" s="1389"/>
      <c r="C9" s="1673">
        <v>180</v>
      </c>
      <c r="D9" s="502">
        <v>180</v>
      </c>
      <c r="E9" s="1697">
        <f>D9/C9</f>
        <v>1</v>
      </c>
    </row>
    <row r="10" spans="1:5" ht="13.5" thickBot="1">
      <c r="A10" s="848" t="s">
        <v>802</v>
      </c>
      <c r="B10" s="1206"/>
      <c r="C10" s="1674">
        <f>SUM(C9)</f>
        <v>180</v>
      </c>
      <c r="D10" s="1582">
        <f>SUM(D9)</f>
        <v>180</v>
      </c>
      <c r="E10" s="1647">
        <f>D10/C10</f>
        <v>1</v>
      </c>
    </row>
    <row r="11" spans="1:5" ht="6.75" customHeight="1" thickBot="1">
      <c r="A11" s="1387"/>
      <c r="B11" s="1206"/>
      <c r="C11" s="1675"/>
      <c r="D11" s="656"/>
      <c r="E11" s="1207"/>
    </row>
    <row r="12" spans="1:5" ht="15.75" customHeight="1">
      <c r="A12" s="1234" t="s">
        <v>318</v>
      </c>
      <c r="B12" s="1390"/>
      <c r="C12" s="1676"/>
      <c r="D12" s="1701"/>
      <c r="E12" s="1698"/>
    </row>
    <row r="13" spans="1:5" ht="13.5" customHeight="1">
      <c r="A13" s="1235" t="s">
        <v>1390</v>
      </c>
      <c r="B13" s="1869"/>
      <c r="C13" s="1870">
        <v>256</v>
      </c>
      <c r="D13" s="1706">
        <v>216</v>
      </c>
      <c r="E13" s="739">
        <f>D13/C13</f>
        <v>0.84375</v>
      </c>
    </row>
    <row r="14" spans="1:5" ht="13.5" customHeight="1">
      <c r="A14" s="1235" t="s">
        <v>167</v>
      </c>
      <c r="B14" s="1869"/>
      <c r="C14" s="1870">
        <v>660</v>
      </c>
      <c r="D14" s="1706">
        <v>660</v>
      </c>
      <c r="E14" s="739">
        <f>D14/C14</f>
        <v>1</v>
      </c>
    </row>
    <row r="15" spans="1:5" ht="13.5" customHeight="1">
      <c r="A15" s="1235" t="s">
        <v>168</v>
      </c>
      <c r="B15" s="1545"/>
      <c r="C15" s="1677">
        <v>364</v>
      </c>
      <c r="D15" s="1702">
        <v>364</v>
      </c>
      <c r="E15" s="739">
        <f>D15/C15</f>
        <v>1</v>
      </c>
    </row>
    <row r="16" spans="1:5" ht="13.5" thickBot="1">
      <c r="A16" s="1235" t="s">
        <v>582</v>
      </c>
      <c r="B16" s="1391">
        <v>4920</v>
      </c>
      <c r="C16" s="1678">
        <v>4674</v>
      </c>
      <c r="D16" s="1703">
        <v>4674</v>
      </c>
      <c r="E16" s="739">
        <f>D16/C16</f>
        <v>1</v>
      </c>
    </row>
    <row r="17" spans="1:5" ht="13.5" thickBot="1">
      <c r="A17" s="199" t="s">
        <v>1434</v>
      </c>
      <c r="B17" s="1241">
        <f>SUM(B13:B16)</f>
        <v>4920</v>
      </c>
      <c r="C17" s="1679">
        <f>SUM(C13:C16)</f>
        <v>5954</v>
      </c>
      <c r="D17" s="1241">
        <f>SUM(D13:D16)</f>
        <v>5914</v>
      </c>
      <c r="E17" s="791">
        <f>D17/C17</f>
        <v>0.9932818273429627</v>
      </c>
    </row>
    <row r="18" spans="1:5" ht="9" customHeight="1">
      <c r="A18" s="1236"/>
      <c r="B18" s="1242"/>
      <c r="C18" s="1680"/>
      <c r="D18" s="1704"/>
      <c r="E18" s="1699"/>
    </row>
    <row r="19" spans="1:5" ht="15" customHeight="1">
      <c r="A19" s="1237" t="s">
        <v>249</v>
      </c>
      <c r="B19" s="1243"/>
      <c r="C19" s="1681"/>
      <c r="D19" s="1705"/>
      <c r="E19" s="1626"/>
    </row>
    <row r="20" spans="1:5" ht="10.5" customHeight="1">
      <c r="A20" s="192" t="s">
        <v>800</v>
      </c>
      <c r="B20" s="605">
        <v>480</v>
      </c>
      <c r="C20" s="1682">
        <v>0</v>
      </c>
      <c r="D20" s="1706">
        <v>0</v>
      </c>
      <c r="E20" s="579">
        <v>0</v>
      </c>
    </row>
    <row r="21" spans="1:5" ht="19.5" customHeight="1">
      <c r="A21" s="192" t="s">
        <v>593</v>
      </c>
      <c r="B21" s="605">
        <v>3600</v>
      </c>
      <c r="C21" s="1682">
        <v>2816</v>
      </c>
      <c r="D21" s="1706">
        <v>2816</v>
      </c>
      <c r="E21" s="579">
        <f>D21/C21</f>
        <v>1</v>
      </c>
    </row>
    <row r="22" spans="1:5" ht="14.25" customHeight="1" thickBot="1">
      <c r="A22" s="834" t="s">
        <v>801</v>
      </c>
      <c r="B22" s="258">
        <v>2880</v>
      </c>
      <c r="C22" s="836">
        <v>2066</v>
      </c>
      <c r="D22" s="527">
        <v>2066</v>
      </c>
      <c r="E22" s="739">
        <f>D22/C22</f>
        <v>1</v>
      </c>
    </row>
    <row r="23" spans="1:5" ht="13.5" thickBot="1">
      <c r="A23" s="199" t="s">
        <v>1393</v>
      </c>
      <c r="B23" s="606">
        <f>SUM(B20:B22)</f>
        <v>6960</v>
      </c>
      <c r="C23" s="1683">
        <f>SUM(C20:C22)</f>
        <v>4882</v>
      </c>
      <c r="D23" s="606">
        <f>SUM(D20:D22)</f>
        <v>4882</v>
      </c>
      <c r="E23" s="791">
        <f>D23/C23</f>
        <v>1</v>
      </c>
    </row>
    <row r="24" spans="1:5" ht="7.5" customHeight="1">
      <c r="A24" s="866"/>
      <c r="B24" s="1546"/>
      <c r="C24" s="1547"/>
      <c r="D24" s="1550"/>
      <c r="E24" s="1548"/>
    </row>
    <row r="25" spans="1:5" ht="12.75">
      <c r="A25" s="192" t="s">
        <v>800</v>
      </c>
      <c r="B25" s="1549"/>
      <c r="C25" s="1684">
        <v>480</v>
      </c>
      <c r="D25" s="605">
        <v>480</v>
      </c>
      <c r="E25" s="579">
        <f>D25/C25</f>
        <v>1</v>
      </c>
    </row>
    <row r="26" spans="1:5" ht="12.75">
      <c r="A26" s="192" t="s">
        <v>1391</v>
      </c>
      <c r="B26" s="1549"/>
      <c r="C26" s="1685">
        <v>9036</v>
      </c>
      <c r="D26" s="605">
        <v>4531</v>
      </c>
      <c r="E26" s="579">
        <f>D26/C26</f>
        <v>0.5014386896857016</v>
      </c>
    </row>
    <row r="27" spans="1:5" ht="13.5" thickBot="1">
      <c r="A27" s="834" t="s">
        <v>801</v>
      </c>
      <c r="B27" s="1546"/>
      <c r="C27" s="1686">
        <v>1308</v>
      </c>
      <c r="D27" s="1564">
        <v>205</v>
      </c>
      <c r="E27" s="739">
        <f>D27/C27</f>
        <v>0.15672782874617738</v>
      </c>
    </row>
    <row r="28" spans="1:5" ht="13.5" thickBot="1">
      <c r="A28" s="199" t="s">
        <v>1394</v>
      </c>
      <c r="B28" s="606"/>
      <c r="C28" s="1687">
        <f>SUM(C25:C27)</f>
        <v>10824</v>
      </c>
      <c r="D28" s="606">
        <f>SUM(D25:D27)</f>
        <v>5216</v>
      </c>
      <c r="E28" s="791">
        <f>D28/C28</f>
        <v>0.4818920916481892</v>
      </c>
    </row>
    <row r="29" spans="1:5" ht="9" customHeight="1">
      <c r="A29" s="1238"/>
      <c r="B29" s="607"/>
      <c r="C29" s="1652"/>
      <c r="D29" s="882"/>
      <c r="E29" s="894"/>
    </row>
    <row r="30" spans="1:5" ht="12.75">
      <c r="A30" s="1239" t="s">
        <v>250</v>
      </c>
      <c r="B30" s="605"/>
      <c r="C30" s="1455"/>
      <c r="D30" s="765"/>
      <c r="E30" s="823"/>
    </row>
    <row r="31" spans="1:5" ht="27.75" customHeight="1" thickBot="1">
      <c r="A31" s="576" t="s">
        <v>583</v>
      </c>
      <c r="B31" s="608">
        <v>20000</v>
      </c>
      <c r="C31" s="836">
        <v>3019</v>
      </c>
      <c r="D31" s="527">
        <v>3019</v>
      </c>
      <c r="E31" s="739">
        <f>D31/C31</f>
        <v>1</v>
      </c>
    </row>
    <row r="32" spans="1:5" ht="13.5" thickBot="1">
      <c r="A32" s="199" t="s">
        <v>1395</v>
      </c>
      <c r="B32" s="1552">
        <f>SUM(B31)</f>
        <v>20000</v>
      </c>
      <c r="C32" s="1688">
        <f>SUM(C31)</f>
        <v>3019</v>
      </c>
      <c r="D32" s="1552">
        <f>SUM(D31)</f>
        <v>3019</v>
      </c>
      <c r="E32" s="821">
        <f>D32/C32</f>
        <v>1</v>
      </c>
    </row>
    <row r="33" spans="1:5" ht="14.25" customHeight="1">
      <c r="A33" s="862"/>
      <c r="B33" s="1871"/>
      <c r="C33" s="1893"/>
      <c r="D33" s="1871"/>
      <c r="E33" s="1618"/>
    </row>
    <row r="34" spans="1:5" ht="15" customHeight="1">
      <c r="A34" s="765" t="s">
        <v>180</v>
      </c>
      <c r="B34" s="16"/>
      <c r="C34" s="1895">
        <v>9354</v>
      </c>
      <c r="D34" s="1896">
        <v>9354</v>
      </c>
      <c r="E34" s="1911">
        <f>D34/C34</f>
        <v>1</v>
      </c>
    </row>
    <row r="35" spans="1:5" ht="12.75" customHeight="1">
      <c r="A35" s="765" t="s">
        <v>181</v>
      </c>
      <c r="B35" s="1558"/>
      <c r="C35" s="1695">
        <v>1444</v>
      </c>
      <c r="D35" s="1596">
        <v>1444</v>
      </c>
      <c r="E35" s="1911">
        <f>D35/C35</f>
        <v>1</v>
      </c>
    </row>
    <row r="36" spans="1:5" ht="14.25" customHeight="1">
      <c r="A36" s="877" t="s">
        <v>182</v>
      </c>
      <c r="B36" s="1555"/>
      <c r="C36" s="1895">
        <v>5443</v>
      </c>
      <c r="D36" s="1896">
        <v>5443</v>
      </c>
      <c r="E36" s="1911">
        <f>D36/C36</f>
        <v>1</v>
      </c>
    </row>
    <row r="37" spans="1:5" ht="13.5" thickBot="1">
      <c r="A37" s="576" t="s">
        <v>169</v>
      </c>
      <c r="B37" s="1894"/>
      <c r="C37" s="1553">
        <v>32764</v>
      </c>
      <c r="D37" s="1557">
        <v>13990</v>
      </c>
      <c r="E37" s="780">
        <f>D37/C37</f>
        <v>0.42699304114271763</v>
      </c>
    </row>
    <row r="38" spans="1:5" ht="13.5" thickBot="1">
      <c r="A38" s="199" t="s">
        <v>1392</v>
      </c>
      <c r="B38" s="1552"/>
      <c r="C38" s="1552">
        <f>SUM(C33:C37)</f>
        <v>49005</v>
      </c>
      <c r="D38" s="1689">
        <f>SUM(D33:D37)</f>
        <v>30231</v>
      </c>
      <c r="E38" s="767">
        <f>D38/C38</f>
        <v>0.6168962350780532</v>
      </c>
    </row>
    <row r="39" spans="1:5" ht="12.75">
      <c r="A39" s="866"/>
      <c r="B39" s="1554"/>
      <c r="C39" s="1551"/>
      <c r="D39" s="1554"/>
      <c r="E39" s="780"/>
    </row>
    <row r="40" spans="1:5" ht="12.75">
      <c r="A40" s="1239" t="s">
        <v>1259</v>
      </c>
      <c r="B40" s="1555"/>
      <c r="C40" s="1690"/>
      <c r="D40" s="1555"/>
      <c r="E40" s="579"/>
    </row>
    <row r="41" spans="1:5" ht="12.75">
      <c r="A41" s="834" t="s">
        <v>1405</v>
      </c>
      <c r="B41" s="1571"/>
      <c r="C41" s="1691">
        <v>2450</v>
      </c>
      <c r="D41" s="258">
        <v>2450</v>
      </c>
      <c r="E41" s="739">
        <f>D41/C41</f>
        <v>1</v>
      </c>
    </row>
    <row r="42" spans="1:5" ht="13.5" thickBot="1">
      <c r="A42" s="834" t="s">
        <v>620</v>
      </c>
      <c r="B42" s="1556"/>
      <c r="C42" s="1692">
        <v>200</v>
      </c>
      <c r="D42" s="1572">
        <v>200</v>
      </c>
      <c r="E42" s="739">
        <f>D42/C42</f>
        <v>1</v>
      </c>
    </row>
    <row r="43" spans="1:5" ht="13.5" thickBot="1">
      <c r="A43" s="199" t="s">
        <v>802</v>
      </c>
      <c r="B43" s="1552"/>
      <c r="C43" s="1689">
        <f>SUM(C41:C42)</f>
        <v>2650</v>
      </c>
      <c r="D43" s="1552">
        <f>SUM(D41:D42)</f>
        <v>2650</v>
      </c>
      <c r="E43" s="791">
        <f>D43/C43</f>
        <v>1</v>
      </c>
    </row>
    <row r="44" spans="1:5" ht="5.25" customHeight="1">
      <c r="A44" s="1238"/>
      <c r="B44" s="1558"/>
      <c r="C44" s="1693"/>
      <c r="D44" s="1558"/>
      <c r="E44" s="572"/>
    </row>
    <row r="45" spans="1:5" ht="12.75">
      <c r="A45" s="1239" t="s">
        <v>621</v>
      </c>
      <c r="B45" s="1555"/>
      <c r="C45" s="1690"/>
      <c r="D45" s="1555"/>
      <c r="E45" s="579"/>
    </row>
    <row r="46" spans="1:5" ht="12.75">
      <c r="A46" s="944" t="s">
        <v>622</v>
      </c>
      <c r="B46" s="1555"/>
      <c r="C46" s="1694">
        <v>1978</v>
      </c>
      <c r="D46" s="605">
        <v>1978</v>
      </c>
      <c r="E46" s="579">
        <f>D46/C46</f>
        <v>1</v>
      </c>
    </row>
    <row r="47" spans="1:5" ht="13.5" thickBot="1">
      <c r="A47" s="866" t="s">
        <v>699</v>
      </c>
      <c r="B47" s="1554"/>
      <c r="C47" s="1692">
        <v>2106</v>
      </c>
      <c r="D47" s="258">
        <v>2106</v>
      </c>
      <c r="E47" s="579">
        <f>D47/C47</f>
        <v>1</v>
      </c>
    </row>
    <row r="48" spans="1:5" ht="13.5" thickBot="1">
      <c r="A48" s="199" t="s">
        <v>1396</v>
      </c>
      <c r="B48" s="1552"/>
      <c r="C48" s="1688">
        <f>SUM(C46:C47)</f>
        <v>4084</v>
      </c>
      <c r="D48" s="1552">
        <f>SUM(D46:D47)</f>
        <v>4084</v>
      </c>
      <c r="E48" s="791">
        <f>D48/C48</f>
        <v>1</v>
      </c>
    </row>
    <row r="49" spans="1:5" ht="7.5" customHeight="1">
      <c r="A49" s="866"/>
      <c r="B49" s="1554"/>
      <c r="C49" s="1551"/>
      <c r="D49" s="1554"/>
      <c r="E49" s="1548"/>
    </row>
    <row r="50" spans="1:5" ht="12.75">
      <c r="A50" s="193" t="s">
        <v>1397</v>
      </c>
      <c r="B50" s="1596"/>
      <c r="C50" s="1695">
        <v>1723</v>
      </c>
      <c r="D50" s="1596">
        <v>1722</v>
      </c>
      <c r="E50" s="572">
        <f>D50/C50</f>
        <v>0.9994196169471852</v>
      </c>
    </row>
    <row r="51" spans="1:5" ht="13.5" thickBot="1">
      <c r="A51" s="866" t="s">
        <v>1398</v>
      </c>
      <c r="B51" s="1557"/>
      <c r="C51" s="1553">
        <v>508</v>
      </c>
      <c r="D51" s="1557">
        <v>508</v>
      </c>
      <c r="E51" s="780">
        <f>D51/C51</f>
        <v>1</v>
      </c>
    </row>
    <row r="52" spans="1:5" ht="13.5" thickBot="1">
      <c r="A52" s="199" t="s">
        <v>1399</v>
      </c>
      <c r="B52" s="1552">
        <f>SUM(B50:B51)</f>
        <v>0</v>
      </c>
      <c r="C52" s="1689">
        <f>SUM(C50:C51)</f>
        <v>2231</v>
      </c>
      <c r="D52" s="1552">
        <f>SUM(D50:D51)</f>
        <v>2230</v>
      </c>
      <c r="E52" s="791">
        <f>D52/C52</f>
        <v>0.9995517705064993</v>
      </c>
    </row>
    <row r="53" spans="1:5" ht="6" customHeight="1" thickBot="1">
      <c r="A53" s="944"/>
      <c r="B53" s="1558"/>
      <c r="C53" s="1693"/>
      <c r="D53" s="1558"/>
      <c r="E53" s="572"/>
    </row>
    <row r="54" spans="1:5" ht="16.5" customHeight="1" thickBot="1">
      <c r="A54" s="199" t="s">
        <v>236</v>
      </c>
      <c r="B54" s="609">
        <f>B10+B17+B23+B32+B43+B48</f>
        <v>31880</v>
      </c>
      <c r="C54" s="1560">
        <f>C10+C17+C23+C32+C43+C48</f>
        <v>20769</v>
      </c>
      <c r="D54" s="609">
        <f>D10+D17+D23+D32+D43+D48</f>
        <v>20729</v>
      </c>
      <c r="E54" s="1700">
        <f>D54/C54</f>
        <v>0.9980740526746593</v>
      </c>
    </row>
    <row r="55" spans="1:5" ht="12" customHeight="1">
      <c r="A55" s="2176">
        <v>2</v>
      </c>
      <c r="B55" s="2183"/>
      <c r="C55" s="2183"/>
      <c r="D55" s="2183"/>
      <c r="E55" s="2183"/>
    </row>
    <row r="56" spans="1:5" ht="12" customHeight="1">
      <c r="A56" s="705"/>
      <c r="B56" s="1310"/>
      <c r="C56" s="705"/>
      <c r="D56" s="1310" t="s">
        <v>247</v>
      </c>
      <c r="E56" s="705"/>
    </row>
    <row r="57" spans="1:5" ht="12" customHeight="1">
      <c r="A57" s="190"/>
      <c r="B57" s="1231"/>
      <c r="C57" s="190"/>
      <c r="D57" s="1231"/>
      <c r="E57" s="190"/>
    </row>
    <row r="58" spans="1:5" ht="12" customHeight="1">
      <c r="A58" s="2182" t="s">
        <v>1076</v>
      </c>
      <c r="B58" s="2060"/>
      <c r="C58" s="2060"/>
      <c r="D58" s="2060"/>
      <c r="E58" s="2060"/>
    </row>
    <row r="59" spans="1:5" ht="12" customHeight="1">
      <c r="A59" s="1175"/>
      <c r="B59" s="1232" t="s">
        <v>1470</v>
      </c>
      <c r="C59" s="1159"/>
      <c r="D59" s="1159"/>
      <c r="E59" s="1159"/>
    </row>
    <row r="60" spans="1:5" ht="12" customHeight="1" thickBot="1">
      <c r="A60" s="932"/>
      <c r="B60" s="933"/>
      <c r="C60" s="190"/>
      <c r="D60" s="933" t="s">
        <v>1208</v>
      </c>
      <c r="E60" s="190"/>
    </row>
    <row r="61" spans="1:5" ht="24.75" customHeight="1" thickBot="1">
      <c r="A61" s="1154" t="s">
        <v>248</v>
      </c>
      <c r="B61" s="656" t="s">
        <v>1107</v>
      </c>
      <c r="C61" s="656" t="s">
        <v>1108</v>
      </c>
      <c r="D61" s="656" t="s">
        <v>1113</v>
      </c>
      <c r="E61" s="656" t="s">
        <v>1091</v>
      </c>
    </row>
    <row r="62" spans="1:5" ht="14.25" customHeight="1">
      <c r="A62" s="1899" t="s">
        <v>1263</v>
      </c>
      <c r="B62" s="1672"/>
      <c r="C62" s="1388"/>
      <c r="D62" s="1696"/>
      <c r="E62" s="1696"/>
    </row>
    <row r="63" spans="1:5" ht="14.25" customHeight="1">
      <c r="A63" s="592" t="s">
        <v>183</v>
      </c>
      <c r="B63" s="1898"/>
      <c r="C63" s="1900">
        <v>1950</v>
      </c>
      <c r="D63" s="1901">
        <v>1950</v>
      </c>
      <c r="E63" s="1902">
        <f>D63/C63</f>
        <v>1</v>
      </c>
    </row>
    <row r="64" spans="1:5" ht="14.25" customHeight="1">
      <c r="A64" s="592" t="s">
        <v>184</v>
      </c>
      <c r="B64" s="1898"/>
      <c r="C64" s="1900">
        <v>476</v>
      </c>
      <c r="D64" s="1901">
        <v>476</v>
      </c>
      <c r="E64" s="1902">
        <f>D64/C64</f>
        <v>1</v>
      </c>
    </row>
    <row r="65" spans="1:5" ht="14.25" customHeight="1">
      <c r="A65" s="592" t="s">
        <v>185</v>
      </c>
      <c r="B65" s="1898"/>
      <c r="C65" s="1900">
        <v>309</v>
      </c>
      <c r="D65" s="1901">
        <v>308</v>
      </c>
      <c r="E65" s="1902">
        <f>D65/C65</f>
        <v>0.9967637540453075</v>
      </c>
    </row>
    <row r="66" spans="1:5" ht="14.25" customHeight="1">
      <c r="A66" s="592" t="s">
        <v>186</v>
      </c>
      <c r="B66" s="1898"/>
      <c r="C66" s="1900">
        <v>113</v>
      </c>
      <c r="D66" s="1901">
        <v>113</v>
      </c>
      <c r="E66" s="1902">
        <f>D66/C66</f>
        <v>1</v>
      </c>
    </row>
    <row r="67" spans="1:5" ht="14.25" customHeight="1">
      <c r="A67" s="1903" t="s">
        <v>187</v>
      </c>
      <c r="B67" s="1898"/>
      <c r="C67" s="1905">
        <f>SUM(C63:C66)</f>
        <v>2848</v>
      </c>
      <c r="D67" s="1905">
        <f>SUM(D63:D66)</f>
        <v>2847</v>
      </c>
      <c r="E67" s="1906">
        <f>D67/C67</f>
        <v>0.9996488764044944</v>
      </c>
    </row>
    <row r="68" spans="1:5" ht="8.25" customHeight="1">
      <c r="A68" s="592"/>
      <c r="B68" s="1898"/>
      <c r="C68" s="1900"/>
      <c r="D68" s="1901"/>
      <c r="E68" s="1902"/>
    </row>
    <row r="69" spans="1:5" ht="14.25" customHeight="1">
      <c r="A69" s="1904" t="s">
        <v>188</v>
      </c>
      <c r="B69" s="1898"/>
      <c r="C69" s="1900"/>
      <c r="D69" s="1901"/>
      <c r="E69" s="1902"/>
    </row>
    <row r="70" spans="1:5" ht="14.25" customHeight="1">
      <c r="A70" s="592" t="s">
        <v>189</v>
      </c>
      <c r="B70" s="1898"/>
      <c r="C70" s="1900">
        <v>923</v>
      </c>
      <c r="D70" s="1901">
        <v>922</v>
      </c>
      <c r="E70" s="1902">
        <f>D70/C70</f>
        <v>0.9989165763813651</v>
      </c>
    </row>
    <row r="71" spans="1:5" ht="14.25" customHeight="1">
      <c r="A71" s="1903" t="s">
        <v>190</v>
      </c>
      <c r="B71" s="1898"/>
      <c r="C71" s="1905">
        <f>SUM(C70)</f>
        <v>923</v>
      </c>
      <c r="D71" s="1905">
        <f>SUM(D70)</f>
        <v>922</v>
      </c>
      <c r="E71" s="1906">
        <f>D71/C71</f>
        <v>0.9989165763813651</v>
      </c>
    </row>
    <row r="72" spans="1:5" ht="8.25" customHeight="1">
      <c r="A72" s="592"/>
      <c r="B72" s="1898"/>
      <c r="C72" s="1900"/>
      <c r="D72" s="1901"/>
      <c r="E72" s="1902"/>
    </row>
    <row r="73" spans="1:5" ht="14.25" customHeight="1">
      <c r="A73" s="1904" t="s">
        <v>191</v>
      </c>
      <c r="B73" s="1898"/>
      <c r="C73" s="1900"/>
      <c r="D73" s="1901"/>
      <c r="E73" s="1902"/>
    </row>
    <row r="74" spans="1:5" ht="14.25" customHeight="1">
      <c r="A74" s="592" t="s">
        <v>192</v>
      </c>
      <c r="B74" s="1898"/>
      <c r="C74" s="1900">
        <v>652</v>
      </c>
      <c r="D74" s="1901">
        <v>652</v>
      </c>
      <c r="E74" s="1902">
        <f>D74/C74</f>
        <v>1</v>
      </c>
    </row>
    <row r="75" spans="1:5" ht="14.25" customHeight="1">
      <c r="A75" s="1903" t="s">
        <v>193</v>
      </c>
      <c r="B75" s="1898"/>
      <c r="C75" s="1905">
        <f>SUM(C74)</f>
        <v>652</v>
      </c>
      <c r="D75" s="1905">
        <f>SUM(D74)</f>
        <v>652</v>
      </c>
      <c r="E75" s="1906">
        <f>D75/C75</f>
        <v>1</v>
      </c>
    </row>
    <row r="76" spans="1:5" ht="7.5" customHeight="1">
      <c r="A76" s="592"/>
      <c r="B76" s="1898"/>
      <c r="C76" s="1900"/>
      <c r="D76" s="1901"/>
      <c r="E76" s="1902"/>
    </row>
    <row r="77" spans="1:5" ht="14.25" customHeight="1">
      <c r="A77" s="1904" t="s">
        <v>194</v>
      </c>
      <c r="B77" s="1898"/>
      <c r="C77" s="1900"/>
      <c r="D77" s="1901"/>
      <c r="E77" s="1902"/>
    </row>
    <row r="78" spans="1:5" ht="14.25" customHeight="1">
      <c r="A78" s="592" t="s">
        <v>195</v>
      </c>
      <c r="B78" s="1898"/>
      <c r="C78" s="1900">
        <v>673</v>
      </c>
      <c r="D78" s="1901">
        <v>673</v>
      </c>
      <c r="E78" s="1902">
        <f>D78/C78</f>
        <v>1</v>
      </c>
    </row>
    <row r="79" spans="1:5" ht="14.25" customHeight="1">
      <c r="A79" s="1903" t="s">
        <v>196</v>
      </c>
      <c r="B79" s="1898"/>
      <c r="C79" s="1905">
        <f>SUM(C78)</f>
        <v>673</v>
      </c>
      <c r="D79" s="1905">
        <f>SUM(D78)</f>
        <v>673</v>
      </c>
      <c r="E79" s="1906">
        <f>D79/C79</f>
        <v>1</v>
      </c>
    </row>
    <row r="80" spans="1:5" ht="13.5" customHeight="1">
      <c r="A80" s="592"/>
      <c r="B80" s="1898"/>
      <c r="C80" s="1905"/>
      <c r="D80" s="1907"/>
      <c r="E80" s="1906"/>
    </row>
    <row r="81" spans="1:5" ht="14.25" customHeight="1">
      <c r="A81" s="1897" t="s">
        <v>251</v>
      </c>
      <c r="B81" s="53"/>
      <c r="C81" s="144"/>
      <c r="D81" s="730"/>
      <c r="E81" s="894"/>
    </row>
    <row r="82" spans="1:5" ht="13.5" customHeight="1">
      <c r="A82" s="193" t="s">
        <v>584</v>
      </c>
      <c r="B82" s="1307">
        <v>50857</v>
      </c>
      <c r="C82" s="142">
        <v>50857</v>
      </c>
      <c r="D82" s="726">
        <v>49152</v>
      </c>
      <c r="E82" s="579">
        <f>D82/C82</f>
        <v>0.9664746249287217</v>
      </c>
    </row>
    <row r="83" spans="1:5" ht="14.25" customHeight="1">
      <c r="A83" s="192" t="s">
        <v>1461</v>
      </c>
      <c r="B83" s="1307">
        <v>375</v>
      </c>
      <c r="C83" s="142">
        <v>375</v>
      </c>
      <c r="D83" s="726">
        <v>375</v>
      </c>
      <c r="E83" s="579">
        <f aca="true" t="shared" si="0" ref="E83:E99">D83/C83</f>
        <v>1</v>
      </c>
    </row>
    <row r="84" spans="1:5" ht="11.25" customHeight="1">
      <c r="A84" s="192" t="s">
        <v>1462</v>
      </c>
      <c r="B84" s="1308">
        <v>75164</v>
      </c>
      <c r="C84" s="142">
        <v>75164</v>
      </c>
      <c r="D84" s="726">
        <v>75164</v>
      </c>
      <c r="E84" s="579">
        <f t="shared" si="0"/>
        <v>1</v>
      </c>
    </row>
    <row r="85" spans="1:5" ht="12.75" customHeight="1">
      <c r="A85" s="192" t="s">
        <v>585</v>
      </c>
      <c r="B85" s="1308">
        <v>15800</v>
      </c>
      <c r="C85" s="142">
        <v>15800</v>
      </c>
      <c r="D85" s="726"/>
      <c r="E85" s="579">
        <f t="shared" si="0"/>
        <v>0</v>
      </c>
    </row>
    <row r="86" spans="1:5" ht="12.75" customHeight="1">
      <c r="A86" s="1370" t="s">
        <v>586</v>
      </c>
      <c r="B86" s="1309">
        <v>3000</v>
      </c>
      <c r="C86" s="527">
        <v>1677</v>
      </c>
      <c r="D86" s="825">
        <v>1677</v>
      </c>
      <c r="E86" s="579">
        <f t="shared" si="0"/>
        <v>1</v>
      </c>
    </row>
    <row r="87" spans="1:5" ht="12.75" customHeight="1">
      <c r="A87" s="1240" t="s">
        <v>678</v>
      </c>
      <c r="B87" s="1309"/>
      <c r="C87" s="527">
        <v>660</v>
      </c>
      <c r="D87" s="825">
        <v>660</v>
      </c>
      <c r="E87" s="579">
        <f t="shared" si="0"/>
        <v>1</v>
      </c>
    </row>
    <row r="88" spans="1:5" ht="14.25" customHeight="1">
      <c r="A88" s="196" t="s">
        <v>623</v>
      </c>
      <c r="B88" s="1308"/>
      <c r="C88" s="142">
        <v>21389</v>
      </c>
      <c r="D88" s="726">
        <v>153</v>
      </c>
      <c r="E88" s="579">
        <f t="shared" si="0"/>
        <v>0.007153209593716396</v>
      </c>
    </row>
    <row r="89" spans="1:5" ht="14.25" customHeight="1">
      <c r="A89" s="196" t="s">
        <v>624</v>
      </c>
      <c r="B89" s="1308"/>
      <c r="C89" s="142">
        <v>21765</v>
      </c>
      <c r="D89" s="726">
        <v>122</v>
      </c>
      <c r="E89" s="579">
        <f t="shared" si="0"/>
        <v>0.005605329657707328</v>
      </c>
    </row>
    <row r="90" spans="1:5" ht="14.25" customHeight="1">
      <c r="A90" s="196" t="s">
        <v>625</v>
      </c>
      <c r="B90" s="1308"/>
      <c r="C90" s="142">
        <v>10728</v>
      </c>
      <c r="D90" s="726">
        <v>207</v>
      </c>
      <c r="E90" s="579">
        <f t="shared" si="0"/>
        <v>0.01929530201342282</v>
      </c>
    </row>
    <row r="91" spans="1:5" ht="14.25" customHeight="1">
      <c r="A91" s="196" t="s">
        <v>626</v>
      </c>
      <c r="B91" s="1308"/>
      <c r="C91" s="142">
        <v>21900</v>
      </c>
      <c r="D91" s="726">
        <v>483</v>
      </c>
      <c r="E91" s="579">
        <f t="shared" si="0"/>
        <v>0.022054794520547944</v>
      </c>
    </row>
    <row r="92" spans="1:5" ht="13.5" customHeight="1">
      <c r="A92" s="196" t="s">
        <v>627</v>
      </c>
      <c r="B92" s="1308"/>
      <c r="C92" s="142">
        <v>11100</v>
      </c>
      <c r="D92" s="726">
        <v>117</v>
      </c>
      <c r="E92" s="579">
        <f t="shared" si="0"/>
        <v>0.01054054054054054</v>
      </c>
    </row>
    <row r="93" spans="1:5" ht="13.5" customHeight="1">
      <c r="A93" s="1311" t="s">
        <v>1347</v>
      </c>
      <c r="B93" s="1309"/>
      <c r="C93" s="527">
        <v>261</v>
      </c>
      <c r="D93" s="825">
        <v>260</v>
      </c>
      <c r="E93" s="739">
        <f t="shared" si="0"/>
        <v>0.9961685823754789</v>
      </c>
    </row>
    <row r="94" spans="1:5" ht="17.25" customHeight="1">
      <c r="A94" s="196" t="s">
        <v>628</v>
      </c>
      <c r="B94" s="1308"/>
      <c r="C94" s="142">
        <v>33955</v>
      </c>
      <c r="D94" s="726">
        <v>1421</v>
      </c>
      <c r="E94" s="739">
        <f t="shared" si="0"/>
        <v>0.04184950670004418</v>
      </c>
    </row>
    <row r="95" spans="1:5" ht="17.25" customHeight="1">
      <c r="A95" s="196" t="s">
        <v>1174</v>
      </c>
      <c r="B95" s="1308"/>
      <c r="C95" s="142">
        <v>2992</v>
      </c>
      <c r="D95" s="726">
        <v>2992</v>
      </c>
      <c r="E95" s="739">
        <f t="shared" si="0"/>
        <v>1</v>
      </c>
    </row>
    <row r="96" spans="1:5" ht="17.25" customHeight="1">
      <c r="A96" s="196" t="s">
        <v>575</v>
      </c>
      <c r="B96" s="1308"/>
      <c r="C96" s="142">
        <v>6469</v>
      </c>
      <c r="D96" s="726">
        <v>6469</v>
      </c>
      <c r="E96" s="739">
        <f t="shared" si="0"/>
        <v>1</v>
      </c>
    </row>
    <row r="97" spans="1:5" ht="17.25" customHeight="1">
      <c r="A97" s="196" t="s">
        <v>1053</v>
      </c>
      <c r="B97" s="1308"/>
      <c r="C97" s="142">
        <v>9000</v>
      </c>
      <c r="D97" s="726">
        <v>9000</v>
      </c>
      <c r="E97" s="739">
        <f t="shared" si="0"/>
        <v>1</v>
      </c>
    </row>
    <row r="98" spans="1:5" ht="17.25" customHeight="1" thickBot="1">
      <c r="A98" s="1240" t="s">
        <v>714</v>
      </c>
      <c r="B98" s="1597"/>
      <c r="C98" s="141">
        <v>541</v>
      </c>
      <c r="D98" s="762">
        <v>541</v>
      </c>
      <c r="E98" s="739">
        <f t="shared" si="0"/>
        <v>1</v>
      </c>
    </row>
    <row r="99" spans="1:5" ht="13.5" customHeight="1" thickBot="1">
      <c r="A99" s="199" t="s">
        <v>587</v>
      </c>
      <c r="B99" s="609">
        <f>SUM(B82:B98)</f>
        <v>145196</v>
      </c>
      <c r="C99" s="609">
        <f>SUM(C82:C98)</f>
        <v>284633</v>
      </c>
      <c r="D99" s="609">
        <f>SUM(D82:D98)</f>
        <v>148793</v>
      </c>
      <c r="E99" s="588">
        <f t="shared" si="0"/>
        <v>0.5227538619907038</v>
      </c>
    </row>
    <row r="100" spans="1:5" ht="5.25" customHeight="1">
      <c r="A100" s="592"/>
      <c r="B100" s="1244"/>
      <c r="C100" s="1455"/>
      <c r="D100" s="670"/>
      <c r="E100" s="823"/>
    </row>
    <row r="101" spans="1:5" ht="13.5" customHeight="1">
      <c r="A101" s="1918" t="s">
        <v>1175</v>
      </c>
      <c r="B101" s="1930"/>
      <c r="C101" s="1932">
        <v>351</v>
      </c>
      <c r="D101" s="142">
        <v>351</v>
      </c>
      <c r="E101" s="739">
        <f aca="true" t="shared" si="1" ref="E101:E106">D101/C101</f>
        <v>1</v>
      </c>
    </row>
    <row r="102" spans="1:5" ht="13.5" customHeight="1">
      <c r="A102" s="265" t="s">
        <v>1176</v>
      </c>
      <c r="B102" s="1930"/>
      <c r="C102" s="1932">
        <v>640</v>
      </c>
      <c r="D102" s="142">
        <v>640</v>
      </c>
      <c r="E102" s="739">
        <f t="shared" si="1"/>
        <v>1</v>
      </c>
    </row>
    <row r="103" spans="1:5" ht="13.5" customHeight="1">
      <c r="A103" s="265" t="s">
        <v>1177</v>
      </c>
      <c r="B103" s="1930"/>
      <c r="C103" s="1932">
        <v>333</v>
      </c>
      <c r="D103" s="142">
        <v>332</v>
      </c>
      <c r="E103" s="739">
        <f t="shared" si="1"/>
        <v>0.996996996996997</v>
      </c>
    </row>
    <row r="104" spans="1:5" ht="13.5" customHeight="1">
      <c r="A104" s="265" t="s">
        <v>1178</v>
      </c>
      <c r="B104" s="1930"/>
      <c r="C104" s="1932">
        <v>337</v>
      </c>
      <c r="D104" s="142">
        <v>336</v>
      </c>
      <c r="E104" s="739">
        <f t="shared" si="1"/>
        <v>0.9970326409495549</v>
      </c>
    </row>
    <row r="105" spans="1:5" ht="13.5" customHeight="1" thickBot="1">
      <c r="A105" s="1377" t="s">
        <v>1179</v>
      </c>
      <c r="B105" s="1559"/>
      <c r="C105" s="836">
        <v>7699</v>
      </c>
      <c r="D105" s="527">
        <v>7699</v>
      </c>
      <c r="E105" s="739">
        <f t="shared" si="1"/>
        <v>1</v>
      </c>
    </row>
    <row r="106" spans="1:5" ht="13.5" customHeight="1" thickBot="1">
      <c r="A106" s="1931" t="s">
        <v>1180</v>
      </c>
      <c r="B106" s="609"/>
      <c r="C106" s="1653">
        <f>SUM(C101:C105)</f>
        <v>9360</v>
      </c>
      <c r="D106" s="1653">
        <f>SUM(D101:D105)</f>
        <v>9358</v>
      </c>
      <c r="E106" s="791">
        <f t="shared" si="1"/>
        <v>0.9997863247863248</v>
      </c>
    </row>
    <row r="107" spans="1:5" ht="13.5" customHeight="1">
      <c r="A107" s="2176">
        <v>3</v>
      </c>
      <c r="B107" s="2183"/>
      <c r="C107" s="2183"/>
      <c r="D107" s="2183"/>
      <c r="E107" s="2183"/>
    </row>
    <row r="108" spans="1:5" ht="13.5" customHeight="1">
      <c r="A108" s="705"/>
      <c r="B108" s="1310"/>
      <c r="C108" s="705"/>
      <c r="D108" s="1310" t="s">
        <v>247</v>
      </c>
      <c r="E108" s="705"/>
    </row>
    <row r="109" spans="1:5" ht="13.5" customHeight="1">
      <c r="A109" s="190"/>
      <c r="B109" s="1231"/>
      <c r="C109" s="190"/>
      <c r="D109" s="1231"/>
      <c r="E109" s="190"/>
    </row>
    <row r="110" spans="1:5" ht="13.5" customHeight="1">
      <c r="A110" s="2182" t="s">
        <v>1076</v>
      </c>
      <c r="B110" s="2060"/>
      <c r="C110" s="2060"/>
      <c r="D110" s="2060"/>
      <c r="E110" s="2060"/>
    </row>
    <row r="111" spans="1:5" ht="13.5" customHeight="1">
      <c r="A111" s="2154" t="s">
        <v>1470</v>
      </c>
      <c r="B111" s="2057"/>
      <c r="C111" s="2057"/>
      <c r="D111" s="2057"/>
      <c r="E111" s="2057"/>
    </row>
    <row r="112" spans="1:5" ht="13.5" customHeight="1" thickBot="1">
      <c r="A112" s="932"/>
      <c r="B112" s="933"/>
      <c r="C112" s="190"/>
      <c r="D112" s="933" t="s">
        <v>1208</v>
      </c>
      <c r="E112" s="190"/>
    </row>
    <row r="113" spans="1:5" ht="28.5" customHeight="1" thickBot="1">
      <c r="A113" s="1154" t="s">
        <v>248</v>
      </c>
      <c r="B113" s="656" t="s">
        <v>1107</v>
      </c>
      <c r="C113" s="656" t="s">
        <v>1108</v>
      </c>
      <c r="D113" s="656" t="s">
        <v>1113</v>
      </c>
      <c r="E113" s="656" t="s">
        <v>1091</v>
      </c>
    </row>
    <row r="114" spans="1:5" ht="13.5" customHeight="1">
      <c r="A114" s="592"/>
      <c r="B114" s="1934"/>
      <c r="C114" s="1935"/>
      <c r="D114" s="881"/>
      <c r="E114" s="1936"/>
    </row>
    <row r="115" spans="1:5" ht="13.5" customHeight="1" thickBot="1">
      <c r="A115" s="593" t="s">
        <v>1181</v>
      </c>
      <c r="B115" s="1929"/>
      <c r="C115" s="840">
        <v>2100</v>
      </c>
      <c r="D115" s="880">
        <v>2100</v>
      </c>
      <c r="E115" s="780">
        <f>D115/C115</f>
        <v>1</v>
      </c>
    </row>
    <row r="116" spans="1:5" ht="13.5" customHeight="1" thickBot="1">
      <c r="A116" s="1225" t="s">
        <v>1182</v>
      </c>
      <c r="B116" s="609"/>
      <c r="C116" s="1653">
        <f>SUM(C115)</f>
        <v>2100</v>
      </c>
      <c r="D116" s="525">
        <f>SUM(D115)</f>
        <v>2100</v>
      </c>
      <c r="E116" s="791">
        <f>D116/C116</f>
        <v>1</v>
      </c>
    </row>
    <row r="117" spans="1:5" ht="13.5" customHeight="1">
      <c r="A117" s="593"/>
      <c r="B117" s="1928"/>
      <c r="C117" s="1655"/>
      <c r="D117" s="880"/>
      <c r="E117" s="737"/>
    </row>
    <row r="118" spans="1:5" ht="13.5" customHeight="1" thickBot="1">
      <c r="A118" s="834" t="s">
        <v>1463</v>
      </c>
      <c r="B118" s="1559">
        <v>1922</v>
      </c>
      <c r="C118" s="836">
        <v>2306</v>
      </c>
      <c r="D118" s="527">
        <v>2304</v>
      </c>
      <c r="E118" s="739">
        <f>D118/C118</f>
        <v>0.9991326973113617</v>
      </c>
    </row>
    <row r="119" spans="1:5" ht="13.5" customHeight="1" thickBot="1">
      <c r="A119" s="199" t="s">
        <v>588</v>
      </c>
      <c r="B119" s="609">
        <f>SUM(B118)</f>
        <v>1922</v>
      </c>
      <c r="C119" s="1560">
        <f>SUM(C118)</f>
        <v>2306</v>
      </c>
      <c r="D119" s="609">
        <f>SUM(D118)</f>
        <v>2304</v>
      </c>
      <c r="E119" s="791">
        <f>D119/C119</f>
        <v>0.9991326973113617</v>
      </c>
    </row>
    <row r="120" spans="1:5" ht="13.5" customHeight="1">
      <c r="A120" s="592"/>
      <c r="B120" s="1244"/>
      <c r="C120" s="838"/>
      <c r="D120" s="144"/>
      <c r="E120" s="572"/>
    </row>
    <row r="121" spans="1:5" ht="13.5" customHeight="1">
      <c r="A121" s="593" t="s">
        <v>574</v>
      </c>
      <c r="B121" s="1928"/>
      <c r="C121" s="840">
        <v>300</v>
      </c>
      <c r="D121" s="141">
        <v>300</v>
      </c>
      <c r="E121" s="739">
        <f>D121/C121</f>
        <v>1</v>
      </c>
    </row>
    <row r="122" spans="1:5" ht="13.5" customHeight="1" thickBot="1">
      <c r="A122" s="1377" t="s">
        <v>1464</v>
      </c>
      <c r="B122" s="1559">
        <v>4875</v>
      </c>
      <c r="C122" s="836">
        <v>4575</v>
      </c>
      <c r="D122" s="527">
        <v>0</v>
      </c>
      <c r="E122" s="739">
        <f>D122/C122</f>
        <v>0</v>
      </c>
    </row>
    <row r="123" spans="1:5" ht="13.5" customHeight="1" thickBot="1">
      <c r="A123" s="1561" t="s">
        <v>589</v>
      </c>
      <c r="B123" s="609">
        <f>SUM(B122:B122)</f>
        <v>4875</v>
      </c>
      <c r="C123" s="609">
        <f>SUM(C121:C122)</f>
        <v>4875</v>
      </c>
      <c r="D123" s="609">
        <f>SUM(D121:D122)</f>
        <v>300</v>
      </c>
      <c r="E123" s="791">
        <f>D123/C123</f>
        <v>0.06153846153846154</v>
      </c>
    </row>
    <row r="124" spans="2:5" ht="13.5" customHeight="1">
      <c r="B124" s="55"/>
      <c r="C124" s="13"/>
      <c r="D124" s="1938"/>
      <c r="E124" s="1938"/>
    </row>
    <row r="125" spans="1:5" ht="13.5" customHeight="1">
      <c r="A125" s="1937" t="s">
        <v>1183</v>
      </c>
      <c r="B125" s="1939"/>
      <c r="C125" s="144">
        <v>1833</v>
      </c>
      <c r="D125" s="730">
        <v>1832</v>
      </c>
      <c r="E125" s="572">
        <f>D125/C125</f>
        <v>0.9994544462629569</v>
      </c>
    </row>
    <row r="126" spans="1:5" ht="13.5" customHeight="1">
      <c r="A126" s="1937" t="s">
        <v>679</v>
      </c>
      <c r="B126" s="1940"/>
      <c r="C126" s="141">
        <v>5000</v>
      </c>
      <c r="D126" s="762">
        <v>5000</v>
      </c>
      <c r="E126" s="572">
        <f>D126/C126</f>
        <v>1</v>
      </c>
    </row>
    <row r="127" spans="1:5" ht="26.25" customHeight="1" thickBot="1">
      <c r="A127" s="593" t="s">
        <v>576</v>
      </c>
      <c r="B127" s="1941">
        <v>13554</v>
      </c>
      <c r="C127" s="530">
        <v>15253</v>
      </c>
      <c r="D127" s="756">
        <v>11516</v>
      </c>
      <c r="E127" s="824">
        <f>D127/C127</f>
        <v>0.7549990165869009</v>
      </c>
    </row>
    <row r="128" spans="1:5" ht="13.5" customHeight="1" thickBot="1">
      <c r="A128" s="1225" t="s">
        <v>590</v>
      </c>
      <c r="B128" s="1560">
        <f>SUM(B126:B127)</f>
        <v>13554</v>
      </c>
      <c r="C128" s="1560">
        <f>SUM(C125:C127)</f>
        <v>22086</v>
      </c>
      <c r="D128" s="609">
        <f>SUM(D126:D127)</f>
        <v>16516</v>
      </c>
      <c r="E128" s="791">
        <f>D128/C128</f>
        <v>0.7478040387575839</v>
      </c>
    </row>
    <row r="129" spans="1:5" ht="12.75">
      <c r="A129" s="592"/>
      <c r="B129" s="1940"/>
      <c r="C129" s="571"/>
      <c r="D129" s="144"/>
      <c r="E129" s="572"/>
    </row>
    <row r="130" spans="1:5" ht="18.75" customHeight="1" thickBot="1">
      <c r="A130" s="593" t="s">
        <v>591</v>
      </c>
      <c r="B130" s="1597">
        <v>4000</v>
      </c>
      <c r="C130" s="708">
        <v>4015</v>
      </c>
      <c r="D130" s="530">
        <v>4015</v>
      </c>
      <c r="E130" s="739">
        <f>D130/C130</f>
        <v>1</v>
      </c>
    </row>
    <row r="131" spans="1:5" ht="14.25" customHeight="1" thickBot="1">
      <c r="A131" s="1225" t="s">
        <v>592</v>
      </c>
      <c r="B131" s="609">
        <f>SUM(B130)</f>
        <v>4000</v>
      </c>
      <c r="C131" s="1560">
        <f>SUM(C130)</f>
        <v>4015</v>
      </c>
      <c r="D131" s="609">
        <f>SUM(D130)</f>
        <v>4015</v>
      </c>
      <c r="E131" s="791">
        <f>D131/C131</f>
        <v>1</v>
      </c>
    </row>
    <row r="132" spans="1:5" ht="12.75">
      <c r="A132" s="592"/>
      <c r="B132" s="1244"/>
      <c r="C132" s="838"/>
      <c r="D132" s="144"/>
      <c r="E132" s="572"/>
    </row>
    <row r="133" spans="1:5" ht="13.5" thickBot="1">
      <c r="A133" s="1377" t="s">
        <v>1054</v>
      </c>
      <c r="B133" s="1559"/>
      <c r="C133" s="836">
        <v>176</v>
      </c>
      <c r="D133" s="527">
        <v>176</v>
      </c>
      <c r="E133" s="739">
        <f>D133/C133</f>
        <v>1</v>
      </c>
    </row>
    <row r="134" spans="1:5" s="1598" customFormat="1" ht="13.5" thickBot="1">
      <c r="A134" s="1225" t="s">
        <v>1055</v>
      </c>
      <c r="B134" s="609">
        <f>B133</f>
        <v>0</v>
      </c>
      <c r="C134" s="609">
        <f>C133</f>
        <v>176</v>
      </c>
      <c r="D134" s="609">
        <f>D133</f>
        <v>176</v>
      </c>
      <c r="E134" s="791">
        <f>D134/C134</f>
        <v>1</v>
      </c>
    </row>
    <row r="135" spans="1:5" s="1598" customFormat="1" ht="12.75">
      <c r="A135" s="1661"/>
      <c r="B135" s="1933"/>
      <c r="C135" s="1943"/>
      <c r="D135" s="1933"/>
      <c r="E135" s="1698"/>
    </row>
    <row r="136" spans="1:5" s="1598" customFormat="1" ht="13.5" thickBot="1">
      <c r="A136" s="593" t="s">
        <v>1184</v>
      </c>
      <c r="B136" s="1928"/>
      <c r="C136" s="1942">
        <v>4950</v>
      </c>
      <c r="D136" s="1928">
        <v>4950</v>
      </c>
      <c r="E136" s="780">
        <f>D136/C136</f>
        <v>1</v>
      </c>
    </row>
    <row r="137" spans="1:5" s="1598" customFormat="1" ht="13.5" thickBot="1">
      <c r="A137" s="1225" t="s">
        <v>1185</v>
      </c>
      <c r="B137" s="609"/>
      <c r="C137" s="1945">
        <f>SUM(C136)</f>
        <v>4950</v>
      </c>
      <c r="D137" s="609">
        <f>SUM(D136)</f>
        <v>4950</v>
      </c>
      <c r="E137" s="588">
        <f>D137/C137</f>
        <v>1</v>
      </c>
    </row>
    <row r="138" spans="1:5" ht="13.5" thickBot="1">
      <c r="A138" s="877"/>
      <c r="B138" s="1944"/>
      <c r="C138" s="840"/>
      <c r="D138" s="141"/>
      <c r="E138" s="780"/>
    </row>
    <row r="139" spans="1:5" ht="13.5" thickBot="1">
      <c r="A139" s="1225" t="s">
        <v>1400</v>
      </c>
      <c r="B139" s="1245">
        <f>B99+B119+B123+B128+B131+B134</f>
        <v>169547</v>
      </c>
      <c r="C139" s="1245">
        <f>C99+C119+C123+C128+C131+C134+C106+C116+C137</f>
        <v>334501</v>
      </c>
      <c r="D139" s="1245">
        <f>D99+D119+D123+D128+D131+D134+D106+D116+D137</f>
        <v>188512</v>
      </c>
      <c r="E139" s="791">
        <f>D139/C139</f>
        <v>0.5635618428644459</v>
      </c>
    </row>
    <row r="140" spans="1:5" ht="13.5" thickBot="1">
      <c r="A140" s="1223"/>
      <c r="B140" s="1562"/>
      <c r="C140" s="840"/>
      <c r="D140" s="141"/>
      <c r="E140" s="1548"/>
    </row>
    <row r="141" spans="1:5" ht="13.5" thickBot="1">
      <c r="A141" s="1225" t="s">
        <v>1401</v>
      </c>
      <c r="B141" s="1245">
        <f>B28+B38+B52</f>
        <v>0</v>
      </c>
      <c r="C141" s="1245">
        <f>C28+C38+C52+C67+C71+C75+C79</f>
        <v>67156</v>
      </c>
      <c r="D141" s="1245">
        <f>D28+D38+D52+D67+D71+D75+D79</f>
        <v>42771</v>
      </c>
      <c r="E141" s="791">
        <f>D141/C141</f>
        <v>0.636890225743046</v>
      </c>
    </row>
    <row r="142" spans="1:5" ht="13.5" thickBot="1">
      <c r="A142" s="1223"/>
      <c r="B142" s="1562"/>
      <c r="C142" s="596"/>
      <c r="D142" s="141"/>
      <c r="E142" s="1548"/>
    </row>
    <row r="143" spans="1:5" ht="13.5" thickBot="1">
      <c r="A143" s="1225" t="s">
        <v>253</v>
      </c>
      <c r="B143" s="1246">
        <f>B54+B139+B141</f>
        <v>201427</v>
      </c>
      <c r="C143" s="1246">
        <f>C54+C139+C141</f>
        <v>422426</v>
      </c>
      <c r="D143" s="1246">
        <f>D54+D139+D141</f>
        <v>252012</v>
      </c>
      <c r="E143" s="791">
        <f>D143/C143</f>
        <v>0.5965825967151643</v>
      </c>
    </row>
    <row r="144" spans="1:5" ht="17.25" customHeight="1">
      <c r="A144" s="190"/>
      <c r="B144" s="190"/>
      <c r="C144" s="190"/>
      <c r="D144" s="190"/>
      <c r="E144" s="190"/>
    </row>
    <row r="145" spans="1:5" ht="12" customHeight="1">
      <c r="A145" s="190"/>
      <c r="B145" s="190"/>
      <c r="C145" s="190"/>
      <c r="D145" s="190"/>
      <c r="E145" s="190"/>
    </row>
    <row r="146" spans="1:5" ht="18" customHeight="1">
      <c r="A146" s="190"/>
      <c r="B146" s="190"/>
      <c r="C146" s="190"/>
      <c r="D146" s="190"/>
      <c r="E146" s="190"/>
    </row>
    <row r="147" spans="1:5" ht="12.75">
      <c r="A147" s="190"/>
      <c r="B147" s="190"/>
      <c r="C147" s="190"/>
      <c r="D147" s="190"/>
      <c r="E147" s="190"/>
    </row>
    <row r="148" spans="1:5" ht="12.75">
      <c r="A148" s="190"/>
      <c r="B148" s="190"/>
      <c r="C148" s="190"/>
      <c r="D148" s="190"/>
      <c r="E148" s="190"/>
    </row>
    <row r="149" spans="1:5" ht="12.75">
      <c r="A149" s="190"/>
      <c r="B149" s="190"/>
      <c r="C149" s="190"/>
      <c r="D149" s="190"/>
      <c r="E149" s="190"/>
    </row>
    <row r="150" spans="1:5" ht="12.75">
      <c r="A150" s="190"/>
      <c r="B150" s="190"/>
      <c r="C150" s="190"/>
      <c r="D150" s="190"/>
      <c r="E150" s="190"/>
    </row>
    <row r="151" spans="1:5" ht="12.75">
      <c r="A151" s="190"/>
      <c r="B151" s="190"/>
      <c r="C151" s="190"/>
      <c r="D151" s="190"/>
      <c r="E151" s="190"/>
    </row>
    <row r="152" spans="1:5" ht="12.75">
      <c r="A152" s="190"/>
      <c r="B152" s="190"/>
      <c r="C152" s="190"/>
      <c r="D152" s="190"/>
      <c r="E152" s="190"/>
    </row>
    <row r="153" spans="1:5" ht="12.75">
      <c r="A153" s="190"/>
      <c r="B153" s="190"/>
      <c r="C153" s="190"/>
      <c r="D153" s="190"/>
      <c r="E153" s="190"/>
    </row>
    <row r="154" spans="1:5" ht="9.75" customHeight="1">
      <c r="A154" s="190"/>
      <c r="B154" s="486"/>
      <c r="C154" s="190"/>
      <c r="D154" s="190"/>
      <c r="E154" s="190"/>
    </row>
    <row r="155" spans="1:5" ht="12.75">
      <c r="A155" s="190"/>
      <c r="B155" s="190"/>
      <c r="C155" s="190"/>
      <c r="D155" s="190"/>
      <c r="E155" s="190"/>
    </row>
    <row r="156" spans="1:5" ht="10.5" customHeight="1">
      <c r="A156" s="486"/>
      <c r="B156" s="190"/>
      <c r="C156" s="486"/>
      <c r="D156" s="486"/>
      <c r="E156" s="486"/>
    </row>
    <row r="157" spans="1:5" ht="12.75">
      <c r="A157" s="190"/>
      <c r="B157" s="190"/>
      <c r="C157" s="190"/>
      <c r="D157" s="190"/>
      <c r="E157" s="190"/>
    </row>
    <row r="158" spans="1:5" ht="12.75">
      <c r="A158" s="190"/>
      <c r="B158" s="190"/>
      <c r="C158" s="190"/>
      <c r="D158" s="190"/>
      <c r="E158" s="190"/>
    </row>
    <row r="159" spans="1:5" ht="10.5" customHeight="1">
      <c r="A159" s="190"/>
      <c r="B159" s="190"/>
      <c r="C159" s="190"/>
      <c r="D159" s="190"/>
      <c r="E159" s="190"/>
    </row>
    <row r="160" spans="1:5" ht="12.75">
      <c r="A160" s="190"/>
      <c r="B160" s="190"/>
      <c r="C160" s="190"/>
      <c r="D160" s="190"/>
      <c r="E160" s="190"/>
    </row>
    <row r="161" spans="1:5" ht="12.75">
      <c r="A161" s="190"/>
      <c r="B161" s="190"/>
      <c r="C161" s="190"/>
      <c r="D161" s="190"/>
      <c r="E161" s="190"/>
    </row>
    <row r="162" spans="1:5" ht="12.75">
      <c r="A162" s="190"/>
      <c r="B162" s="190"/>
      <c r="C162" s="190"/>
      <c r="D162" s="190"/>
      <c r="E162" s="190"/>
    </row>
    <row r="163" spans="1:5" ht="12.75">
      <c r="A163" s="190"/>
      <c r="B163" s="190"/>
      <c r="C163" s="190"/>
      <c r="D163" s="190"/>
      <c r="E163" s="190"/>
    </row>
    <row r="164" spans="1:5" ht="12.75">
      <c r="A164" s="190"/>
      <c r="B164" s="190"/>
      <c r="C164" s="190"/>
      <c r="D164" s="190"/>
      <c r="E164" s="190"/>
    </row>
    <row r="165" spans="1:5" ht="12.75">
      <c r="A165" s="190"/>
      <c r="B165" s="190"/>
      <c r="C165" s="190"/>
      <c r="D165" s="190"/>
      <c r="E165" s="190"/>
    </row>
    <row r="166" spans="1:5" s="11" customFormat="1" ht="12.75">
      <c r="A166" s="190"/>
      <c r="B166" s="190"/>
      <c r="C166" s="190"/>
      <c r="D166" s="190"/>
      <c r="E166" s="190"/>
    </row>
    <row r="167" spans="1:5" ht="12.75">
      <c r="A167" s="190"/>
      <c r="B167" s="190"/>
      <c r="C167" s="190"/>
      <c r="D167" s="190"/>
      <c r="E167" s="190"/>
    </row>
    <row r="168" spans="1:5" ht="12.75">
      <c r="A168" s="190"/>
      <c r="B168" s="190"/>
      <c r="C168" s="190"/>
      <c r="D168" s="190"/>
      <c r="E168" s="190"/>
    </row>
    <row r="169" spans="1:5" ht="12.75">
      <c r="A169" s="190"/>
      <c r="B169" s="190"/>
      <c r="C169" s="190"/>
      <c r="D169" s="190"/>
      <c r="E169" s="190"/>
    </row>
    <row r="170" spans="1:5" ht="12.75">
      <c r="A170" s="190"/>
      <c r="B170" s="190"/>
      <c r="C170" s="190"/>
      <c r="D170" s="190"/>
      <c r="E170" s="190"/>
    </row>
    <row r="171" spans="1:5" ht="7.5" customHeight="1">
      <c r="A171" s="190"/>
      <c r="B171" s="190"/>
      <c r="C171" s="190"/>
      <c r="D171" s="190"/>
      <c r="E171" s="190"/>
    </row>
    <row r="172" spans="1:5" ht="12.75">
      <c r="A172" s="190"/>
      <c r="B172" s="190"/>
      <c r="C172" s="190"/>
      <c r="D172" s="190"/>
      <c r="E172" s="190"/>
    </row>
    <row r="173" spans="1:5" ht="12.75">
      <c r="A173" s="190"/>
      <c r="B173" s="190"/>
      <c r="C173" s="190"/>
      <c r="D173" s="190"/>
      <c r="E173" s="190"/>
    </row>
    <row r="174" spans="1:5" ht="12.75">
      <c r="A174" s="190"/>
      <c r="B174" s="190"/>
      <c r="C174" s="190"/>
      <c r="D174" s="190"/>
      <c r="E174" s="190"/>
    </row>
    <row r="175" spans="1:5" ht="12.75">
      <c r="A175" s="190"/>
      <c r="B175" s="190"/>
      <c r="C175" s="190"/>
      <c r="D175" s="190"/>
      <c r="E175" s="190"/>
    </row>
    <row r="176" spans="1:5" ht="12.75">
      <c r="A176" s="190"/>
      <c r="B176" s="190"/>
      <c r="C176" s="190"/>
      <c r="D176" s="190"/>
      <c r="E176" s="190"/>
    </row>
    <row r="177" spans="1:5" ht="12.75">
      <c r="A177" s="190"/>
      <c r="B177" s="190"/>
      <c r="C177" s="190"/>
      <c r="D177" s="190"/>
      <c r="E177" s="190"/>
    </row>
    <row r="178" spans="1:5" ht="12.75">
      <c r="A178" s="190"/>
      <c r="B178" s="190"/>
      <c r="C178" s="190"/>
      <c r="D178" s="190"/>
      <c r="E178" s="190"/>
    </row>
    <row r="179" spans="1:5" ht="12.75">
      <c r="A179" s="190"/>
      <c r="C179" s="190"/>
      <c r="D179" s="190"/>
      <c r="E179" s="190"/>
    </row>
    <row r="180" spans="1:5" ht="12.75">
      <c r="A180" s="190"/>
      <c r="C180" s="190"/>
      <c r="D180" s="190"/>
      <c r="E180" s="190"/>
    </row>
    <row r="181" spans="1:5" s="118" customFormat="1" ht="12.75">
      <c r="A181"/>
      <c r="B181"/>
      <c r="C181"/>
      <c r="D181"/>
      <c r="E181"/>
    </row>
    <row r="184" ht="12.75" customHeight="1"/>
    <row r="185" spans="1:5" s="118" customFormat="1" ht="12.75">
      <c r="A185"/>
      <c r="B185"/>
      <c r="C185"/>
      <c r="D185"/>
      <c r="E185"/>
    </row>
    <row r="188" spans="1:5" s="118" customFormat="1" ht="12.75">
      <c r="A188"/>
      <c r="B188"/>
      <c r="C188"/>
      <c r="D188"/>
      <c r="E188"/>
    </row>
    <row r="191" spans="1:5" s="118" customFormat="1" ht="12.75">
      <c r="A191"/>
      <c r="B191"/>
      <c r="C191"/>
      <c r="D191"/>
      <c r="E191"/>
    </row>
    <row r="200" ht="9" customHeight="1"/>
  </sheetData>
  <sheetProtection/>
  <mergeCells count="6">
    <mergeCell ref="A110:E110"/>
    <mergeCell ref="A111:E111"/>
    <mergeCell ref="A3:E3"/>
    <mergeCell ref="A55:E55"/>
    <mergeCell ref="A58:E58"/>
    <mergeCell ref="A107:E10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22" sqref="A1:E22"/>
    </sheetView>
  </sheetViews>
  <sheetFormatPr defaultColWidth="9.140625" defaultRowHeight="12.75"/>
  <cols>
    <col min="1" max="1" width="38.00390625" style="0" customWidth="1"/>
    <col min="2" max="3" width="11.421875" style="0" customWidth="1"/>
    <col min="4" max="4" width="10.8515625" style="0" customWidth="1"/>
    <col min="5" max="5" width="10.421875" style="0" customWidth="1"/>
  </cols>
  <sheetData>
    <row r="2" spans="1:5" ht="12.75">
      <c r="A2" s="2184"/>
      <c r="B2" s="2177"/>
      <c r="D2" s="2184" t="s">
        <v>254</v>
      </c>
      <c r="E2" s="2177"/>
    </row>
    <row r="3" spans="1:5" ht="12.75">
      <c r="A3" s="173"/>
      <c r="B3" s="11"/>
      <c r="D3" s="173"/>
      <c r="E3" s="11"/>
    </row>
    <row r="4" spans="1:5" ht="15.75">
      <c r="A4" s="2185" t="s">
        <v>255</v>
      </c>
      <c r="B4" s="2140"/>
      <c r="C4" s="2140"/>
      <c r="D4" s="2140"/>
      <c r="E4" s="2140"/>
    </row>
    <row r="5" spans="1:5" ht="15.75">
      <c r="A5" s="2185" t="s">
        <v>1470</v>
      </c>
      <c r="B5" s="2140"/>
      <c r="C5" s="2140"/>
      <c r="D5" s="2140"/>
      <c r="E5" s="2140"/>
    </row>
    <row r="6" spans="1:2" ht="15.75">
      <c r="A6" s="120"/>
      <c r="B6" s="120"/>
    </row>
    <row r="7" spans="2:4" ht="13.5" thickBot="1">
      <c r="B7" s="121"/>
      <c r="D7" s="121" t="s">
        <v>1208</v>
      </c>
    </row>
    <row r="8" spans="1:5" ht="31.5" customHeight="1" thickBot="1">
      <c r="A8" s="1203" t="s">
        <v>256</v>
      </c>
      <c r="B8" s="656" t="s">
        <v>1107</v>
      </c>
      <c r="C8" s="656" t="s">
        <v>1108</v>
      </c>
      <c r="D8" s="656" t="s">
        <v>1077</v>
      </c>
      <c r="E8" s="656" t="s">
        <v>1141</v>
      </c>
    </row>
    <row r="9" spans="1:5" ht="15.75">
      <c r="A9" s="1340" t="s">
        <v>265</v>
      </c>
      <c r="B9" s="1341"/>
      <c r="C9" s="880"/>
      <c r="D9" s="705"/>
      <c r="E9" s="880"/>
    </row>
    <row r="10" spans="1:5" ht="15.75">
      <c r="A10" s="1342" t="s">
        <v>804</v>
      </c>
      <c r="B10" s="1343">
        <v>15000</v>
      </c>
      <c r="C10" s="1167">
        <v>14011</v>
      </c>
      <c r="D10" s="1360">
        <v>0</v>
      </c>
      <c r="E10" s="1361">
        <f>D10/C10</f>
        <v>0</v>
      </c>
    </row>
    <row r="11" spans="1:5" ht="15.75">
      <c r="A11" s="1344" t="s">
        <v>653</v>
      </c>
      <c r="B11" s="1345">
        <v>1000</v>
      </c>
      <c r="C11" s="1167">
        <v>1000</v>
      </c>
      <c r="D11" s="1360">
        <v>0</v>
      </c>
      <c r="E11" s="1361">
        <f>D11/C11</f>
        <v>0</v>
      </c>
    </row>
    <row r="12" spans="1:5" ht="15" customHeight="1">
      <c r="A12" s="1344" t="s">
        <v>654</v>
      </c>
      <c r="B12" s="1346">
        <v>15000</v>
      </c>
      <c r="C12" s="1167">
        <v>15000</v>
      </c>
      <c r="D12" s="1360">
        <v>0</v>
      </c>
      <c r="E12" s="1361">
        <f>D12/C12</f>
        <v>0</v>
      </c>
    </row>
    <row r="13" spans="1:5" ht="16.5" thickBot="1">
      <c r="A13" s="1347"/>
      <c r="B13" s="1346"/>
      <c r="C13" s="1170"/>
      <c r="D13" s="1355"/>
      <c r="E13" s="652"/>
    </row>
    <row r="14" spans="1:5" ht="26.25" customHeight="1" thickBot="1">
      <c r="A14" s="1348" t="s">
        <v>266</v>
      </c>
      <c r="B14" s="1349">
        <f>SUM(B10:B12)</f>
        <v>31000</v>
      </c>
      <c r="C14" s="1350">
        <f>SUM(C10:C12)</f>
        <v>30011</v>
      </c>
      <c r="D14" s="1350">
        <f>SUM(D10:D12)</f>
        <v>0</v>
      </c>
      <c r="E14" s="1366">
        <f>D14/C14</f>
        <v>0</v>
      </c>
    </row>
    <row r="15" spans="1:5" ht="15.75">
      <c r="A15" s="1342"/>
      <c r="B15" s="1351"/>
      <c r="C15" s="1362"/>
      <c r="D15" s="1363"/>
      <c r="E15" s="1364"/>
    </row>
    <row r="16" spans="1:5" ht="15.75">
      <c r="A16" s="1352" t="s">
        <v>267</v>
      </c>
      <c r="B16" s="1353"/>
      <c r="C16" s="1167"/>
      <c r="D16" s="1360"/>
      <c r="E16" s="651"/>
    </row>
    <row r="17" spans="1:5" ht="21" customHeight="1">
      <c r="A17" s="1344" t="s">
        <v>655</v>
      </c>
      <c r="B17" s="1345">
        <v>500000</v>
      </c>
      <c r="C17" s="1167">
        <v>500000</v>
      </c>
      <c r="D17" s="1360">
        <v>0</v>
      </c>
      <c r="E17" s="1365">
        <f>D17/C17</f>
        <v>0</v>
      </c>
    </row>
    <row r="18" spans="1:5" ht="21" customHeight="1">
      <c r="A18" s="1344" t="s">
        <v>554</v>
      </c>
      <c r="B18" s="2019"/>
      <c r="C18" s="1170">
        <v>3000373</v>
      </c>
      <c r="D18" s="1355"/>
      <c r="E18" s="1365"/>
    </row>
    <row r="19" spans="1:5" ht="16.5" thickBot="1">
      <c r="A19" s="1347" t="s">
        <v>268</v>
      </c>
      <c r="B19" s="1354">
        <v>25000</v>
      </c>
      <c r="C19" s="1170">
        <v>59807</v>
      </c>
      <c r="D19" s="1355">
        <v>0</v>
      </c>
      <c r="E19" s="1365">
        <f>D19/C19</f>
        <v>0</v>
      </c>
    </row>
    <row r="20" spans="1:5" ht="16.5" thickBot="1">
      <c r="A20" s="1348" t="s">
        <v>269</v>
      </c>
      <c r="B20" s="1356">
        <f>SUM(B17:B19)</f>
        <v>525000</v>
      </c>
      <c r="C20" s="1357">
        <f>SUM(C17:C19)</f>
        <v>3560180</v>
      </c>
      <c r="D20" s="1357">
        <f>SUM(D17:D19)</f>
        <v>0</v>
      </c>
      <c r="E20" s="1366">
        <f>D20/C20</f>
        <v>0</v>
      </c>
    </row>
    <row r="21" spans="1:5" ht="16.5" thickBot="1">
      <c r="A21" s="1348"/>
      <c r="B21" s="1356"/>
      <c r="C21" s="1367"/>
      <c r="D21" s="1368"/>
      <c r="E21" s="1369"/>
    </row>
    <row r="22" spans="1:5" ht="16.5" thickBot="1">
      <c r="A22" s="1348" t="s">
        <v>270</v>
      </c>
      <c r="B22" s="1356">
        <f>B14+B20</f>
        <v>556000</v>
      </c>
      <c r="C22" s="1357">
        <f>C14+C20</f>
        <v>3590191</v>
      </c>
      <c r="D22" s="1357">
        <f>D14+D20</f>
        <v>0</v>
      </c>
      <c r="E22" s="1366">
        <f>D22/C22</f>
        <v>0</v>
      </c>
    </row>
  </sheetData>
  <sheetProtection/>
  <mergeCells count="4">
    <mergeCell ref="A2:B2"/>
    <mergeCell ref="D2:E2"/>
    <mergeCell ref="A4:E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24" sqref="A1:D24"/>
    </sheetView>
  </sheetViews>
  <sheetFormatPr defaultColWidth="9.140625" defaultRowHeight="12.75"/>
  <cols>
    <col min="1" max="1" width="41.140625" style="0" customWidth="1"/>
    <col min="2" max="2" width="14.00390625" style="0" customWidth="1"/>
    <col min="3" max="3" width="13.421875" style="0" customWidth="1"/>
    <col min="4" max="4" width="15.140625" style="0" customWidth="1"/>
  </cols>
  <sheetData>
    <row r="1" spans="2:3" ht="12.75">
      <c r="B1" s="121"/>
      <c r="C1" s="121" t="s">
        <v>271</v>
      </c>
    </row>
    <row r="2" spans="2:3" ht="12.75">
      <c r="B2" s="121"/>
      <c r="C2" s="121"/>
    </row>
    <row r="4" spans="1:4" ht="15.75">
      <c r="A4" s="2185" t="s">
        <v>272</v>
      </c>
      <c r="B4" s="2185"/>
      <c r="C4" s="2057"/>
      <c r="D4" s="2057"/>
    </row>
    <row r="5" spans="1:2" ht="15.75">
      <c r="A5" s="120"/>
      <c r="B5" s="120"/>
    </row>
    <row r="6" spans="1:2" ht="15.75">
      <c r="A6" s="120"/>
      <c r="B6" s="120"/>
    </row>
    <row r="7" ht="13.5" thickBot="1"/>
    <row r="8" spans="1:4" ht="41.25" customHeight="1" thickBot="1">
      <c r="A8" s="650" t="s">
        <v>273</v>
      </c>
      <c r="B8" s="654" t="s">
        <v>451</v>
      </c>
      <c r="C8" s="656" t="s">
        <v>1482</v>
      </c>
      <c r="D8" s="654" t="s">
        <v>1483</v>
      </c>
    </row>
    <row r="9" spans="1:4" ht="15.75">
      <c r="A9" s="651" t="s">
        <v>274</v>
      </c>
      <c r="B9" s="657">
        <v>62</v>
      </c>
      <c r="C9" s="1379">
        <v>62</v>
      </c>
      <c r="D9" s="1395">
        <v>66</v>
      </c>
    </row>
    <row r="10" spans="1:4" ht="15.75">
      <c r="A10" s="651" t="s">
        <v>275</v>
      </c>
      <c r="B10" s="658">
        <v>68</v>
      </c>
      <c r="C10" s="1380">
        <v>54</v>
      </c>
      <c r="D10" s="1396">
        <v>54</v>
      </c>
    </row>
    <row r="11" spans="1:4" ht="15.75">
      <c r="A11" s="651" t="s">
        <v>250</v>
      </c>
      <c r="B11" s="658">
        <v>90.5</v>
      </c>
      <c r="C11" s="1380">
        <v>77</v>
      </c>
      <c r="D11" s="1396">
        <v>77</v>
      </c>
    </row>
    <row r="12" spans="1:4" ht="15.75">
      <c r="A12" s="651" t="s">
        <v>249</v>
      </c>
      <c r="B12" s="658">
        <v>61</v>
      </c>
      <c r="C12" s="1380">
        <v>50</v>
      </c>
      <c r="D12" s="1396">
        <v>50</v>
      </c>
    </row>
    <row r="13" spans="1:4" ht="15.75">
      <c r="A13" s="651" t="s">
        <v>1274</v>
      </c>
      <c r="B13" s="658">
        <v>71</v>
      </c>
      <c r="C13" s="1380">
        <v>83</v>
      </c>
      <c r="D13" s="1396">
        <v>73</v>
      </c>
    </row>
    <row r="14" spans="1:4" ht="15.75">
      <c r="A14" s="651" t="s">
        <v>276</v>
      </c>
      <c r="B14" s="658">
        <v>30</v>
      </c>
      <c r="C14" s="1380">
        <v>24</v>
      </c>
      <c r="D14" s="1396">
        <v>20</v>
      </c>
    </row>
    <row r="15" spans="1:4" ht="15.75">
      <c r="A15" s="651" t="s">
        <v>277</v>
      </c>
      <c r="B15" s="658">
        <v>88</v>
      </c>
      <c r="C15" s="1380">
        <v>88</v>
      </c>
      <c r="D15" s="1396">
        <v>82</v>
      </c>
    </row>
    <row r="16" spans="1:4" ht="15.75">
      <c r="A16" s="651" t="s">
        <v>278</v>
      </c>
      <c r="B16" s="658">
        <v>1</v>
      </c>
      <c r="C16" s="1380">
        <v>1</v>
      </c>
      <c r="D16" s="1396">
        <v>1</v>
      </c>
    </row>
    <row r="17" spans="1:4" ht="15.75">
      <c r="A17" s="651" t="s">
        <v>721</v>
      </c>
      <c r="B17" s="658">
        <v>45</v>
      </c>
      <c r="C17" s="1380">
        <v>0</v>
      </c>
      <c r="D17" s="1396">
        <v>0</v>
      </c>
    </row>
    <row r="18" spans="1:4" ht="15.75">
      <c r="A18" s="651" t="s">
        <v>1355</v>
      </c>
      <c r="B18" s="658">
        <v>0</v>
      </c>
      <c r="C18" s="1380">
        <v>59</v>
      </c>
      <c r="D18" s="1396">
        <v>56</v>
      </c>
    </row>
    <row r="19" spans="1:4" ht="15.75">
      <c r="A19" s="651" t="s">
        <v>1262</v>
      </c>
      <c r="B19" s="658">
        <v>63</v>
      </c>
      <c r="C19" s="1380">
        <v>63</v>
      </c>
      <c r="D19" s="1396">
        <v>63</v>
      </c>
    </row>
    <row r="20" spans="1:4" ht="15.75">
      <c r="A20" s="651" t="s">
        <v>1263</v>
      </c>
      <c r="B20" s="658">
        <v>149.2</v>
      </c>
      <c r="C20" s="1380">
        <v>144.2</v>
      </c>
      <c r="D20" s="1396">
        <v>143.2</v>
      </c>
    </row>
    <row r="21" spans="1:4" ht="15.75">
      <c r="A21" s="651" t="s">
        <v>1264</v>
      </c>
      <c r="B21" s="658">
        <v>7.8</v>
      </c>
      <c r="C21" s="1380">
        <v>7.8</v>
      </c>
      <c r="D21" s="1396">
        <v>7.8</v>
      </c>
    </row>
    <row r="22" spans="1:4" ht="15.75">
      <c r="A22" s="651" t="s">
        <v>279</v>
      </c>
      <c r="B22" s="658">
        <v>21</v>
      </c>
      <c r="C22" s="1380">
        <v>21</v>
      </c>
      <c r="D22" s="1396">
        <v>21</v>
      </c>
    </row>
    <row r="23" spans="1:6" ht="16.5" thickBot="1">
      <c r="A23" s="652" t="s">
        <v>280</v>
      </c>
      <c r="B23" s="659">
        <v>2</v>
      </c>
      <c r="C23" s="1381">
        <v>2</v>
      </c>
      <c r="D23" s="1397">
        <v>2</v>
      </c>
      <c r="E23" s="1721"/>
      <c r="F23" s="1721"/>
    </row>
    <row r="24" spans="1:5" ht="16.5" thickBot="1">
      <c r="A24" s="653" t="s">
        <v>281</v>
      </c>
      <c r="B24" s="655">
        <f>SUM(B9:B23)</f>
        <v>759.5</v>
      </c>
      <c r="C24" s="1382">
        <f>SUM(C9:C23)</f>
        <v>736</v>
      </c>
      <c r="D24" s="1382">
        <f>SUM(D9:D23)</f>
        <v>716</v>
      </c>
      <c r="E24" s="1721"/>
    </row>
    <row r="25" spans="1:2" ht="12.75">
      <c r="A25" s="190"/>
      <c r="B25" s="190"/>
    </row>
  </sheetData>
  <sheetProtection/>
  <mergeCells count="1"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4"/>
  <sheetViews>
    <sheetView zoomScalePageLayoutView="0" workbookViewId="0" topLeftCell="A43">
      <selection activeCell="A153" sqref="A1:E153"/>
    </sheetView>
  </sheetViews>
  <sheetFormatPr defaultColWidth="9.140625" defaultRowHeight="12.75"/>
  <cols>
    <col min="1" max="1" width="29.57421875" style="0" customWidth="1"/>
    <col min="2" max="2" width="13.28125" style="0" customWidth="1"/>
    <col min="3" max="3" width="12.8515625" style="0" customWidth="1"/>
    <col min="4" max="4" width="13.7109375" style="0" customWidth="1"/>
    <col min="5" max="5" width="12.57421875" style="0" customWidth="1"/>
  </cols>
  <sheetData>
    <row r="1" spans="1:5" ht="15">
      <c r="A1" s="190"/>
      <c r="B1" s="190"/>
      <c r="C1" s="190"/>
      <c r="D1" s="485" t="s">
        <v>1237</v>
      </c>
      <c r="E1" s="190"/>
    </row>
    <row r="2" spans="1:5" ht="15.75">
      <c r="A2" s="2059" t="s">
        <v>1471</v>
      </c>
      <c r="B2" s="2060"/>
      <c r="C2" s="2060"/>
      <c r="D2" s="2060"/>
      <c r="E2" s="2060"/>
    </row>
    <row r="3" spans="1:5" ht="6.75" customHeight="1">
      <c r="A3" s="856"/>
      <c r="B3" s="857"/>
      <c r="C3" s="857"/>
      <c r="D3" s="857"/>
      <c r="E3" s="190"/>
    </row>
    <row r="4" spans="1:5" ht="16.5" thickBot="1">
      <c r="A4" s="830"/>
      <c r="B4" s="854"/>
      <c r="C4" s="190"/>
      <c r="D4" s="486" t="s">
        <v>1208</v>
      </c>
      <c r="E4" s="190"/>
    </row>
    <row r="5" spans="1:5" ht="13.5" thickBot="1">
      <c r="A5" s="2067" t="s">
        <v>1304</v>
      </c>
      <c r="B5" s="2064" t="s">
        <v>992</v>
      </c>
      <c r="C5" s="2065"/>
      <c r="D5" s="2065"/>
      <c r="E5" s="2066"/>
    </row>
    <row r="6" spans="1:5" ht="26.25" customHeight="1" thickBot="1">
      <c r="A6" s="2068"/>
      <c r="B6" s="1267" t="s">
        <v>1107</v>
      </c>
      <c r="C6" s="1267" t="s">
        <v>1108</v>
      </c>
      <c r="D6" s="1267" t="s">
        <v>1077</v>
      </c>
      <c r="E6" s="1267" t="s">
        <v>1143</v>
      </c>
    </row>
    <row r="7" spans="1:5" ht="12.75">
      <c r="A7" s="1312" t="s">
        <v>1211</v>
      </c>
      <c r="B7" s="876"/>
      <c r="C7" s="705"/>
      <c r="D7" s="200"/>
      <c r="E7" s="670"/>
    </row>
    <row r="8" spans="1:5" ht="12.75">
      <c r="A8" s="246" t="s">
        <v>1212</v>
      </c>
      <c r="B8" s="142">
        <f>'1.b.sz.melléklet'!B358</f>
        <v>1593809</v>
      </c>
      <c r="C8" s="142">
        <f>'1.b.sz.melléklet'!C358</f>
        <v>1043692</v>
      </c>
      <c r="D8" s="142">
        <f>'1.b.sz.melléklet'!D358</f>
        <v>995434</v>
      </c>
      <c r="E8" s="574">
        <f>D8/C8</f>
        <v>0.9537622210383906</v>
      </c>
    </row>
    <row r="9" spans="1:5" ht="12.75">
      <c r="A9" s="393" t="s">
        <v>1213</v>
      </c>
      <c r="B9" s="142">
        <f>'1.b.sz.melléklet'!B359</f>
        <v>496930</v>
      </c>
      <c r="C9" s="142">
        <f>'1.b.sz.melléklet'!C359</f>
        <v>325430</v>
      </c>
      <c r="D9" s="142">
        <f>'1.b.sz.melléklet'!D359</f>
        <v>314355</v>
      </c>
      <c r="E9" s="574">
        <f>D9/C9</f>
        <v>0.9659681037396676</v>
      </c>
    </row>
    <row r="10" spans="1:5" ht="12.75">
      <c r="A10" s="393" t="s">
        <v>1214</v>
      </c>
      <c r="B10" s="142">
        <f>'1.b.sz.melléklet'!B360</f>
        <v>478912</v>
      </c>
      <c r="C10" s="142">
        <f>'1.b.sz.melléklet'!C360</f>
        <v>379791</v>
      </c>
      <c r="D10" s="142">
        <f>'1.b.sz.melléklet'!D360</f>
        <v>355851</v>
      </c>
      <c r="E10" s="574">
        <f>D10/C10</f>
        <v>0.9369653309320126</v>
      </c>
    </row>
    <row r="11" spans="1:5" ht="12.75">
      <c r="A11" s="882" t="s">
        <v>1240</v>
      </c>
      <c r="B11" s="142">
        <f>'1.b.sz.melléklet'!B361</f>
        <v>-28</v>
      </c>
      <c r="C11" s="142">
        <f>'1.b.sz.melléklet'!C361</f>
        <v>-28</v>
      </c>
      <c r="D11" s="142">
        <f>'1.b.sz.melléklet'!D361</f>
        <v>-28</v>
      </c>
      <c r="E11" s="574">
        <f>D11/C11</f>
        <v>1</v>
      </c>
    </row>
    <row r="12" spans="1:5" ht="12.75">
      <c r="A12" s="393" t="s">
        <v>1215</v>
      </c>
      <c r="B12" s="142">
        <f>'1.b.sz.melléklet'!B362</f>
        <v>700</v>
      </c>
      <c r="C12" s="142">
        <f>'1.b.sz.melléklet'!C362</f>
        <v>3223</v>
      </c>
      <c r="D12" s="142">
        <f>'1.b.sz.melléklet'!D362</f>
        <v>3223</v>
      </c>
      <c r="E12" s="574">
        <f>D12/C12</f>
        <v>1</v>
      </c>
    </row>
    <row r="13" spans="1:5" ht="12.75">
      <c r="A13" s="393" t="s">
        <v>1216</v>
      </c>
      <c r="B13" s="142">
        <f>'1.b.sz.melléklet'!B363</f>
        <v>0</v>
      </c>
      <c r="C13" s="142">
        <f>'1.b.sz.melléklet'!C363</f>
        <v>0</v>
      </c>
      <c r="D13" s="142">
        <f>'1.b.sz.melléklet'!D363</f>
        <v>0</v>
      </c>
      <c r="E13" s="574">
        <v>0</v>
      </c>
    </row>
    <row r="14" spans="1:5" ht="13.5" thickBot="1">
      <c r="A14" s="1217" t="s">
        <v>631</v>
      </c>
      <c r="B14" s="527">
        <f>'1.b.sz.melléklet'!B365</f>
        <v>0</v>
      </c>
      <c r="C14" s="527">
        <f>'1.b.sz.melléklet'!C365</f>
        <v>0</v>
      </c>
      <c r="D14" s="527">
        <f>'1.b.sz.melléklet'!D365</f>
        <v>0</v>
      </c>
      <c r="E14" s="574">
        <v>0</v>
      </c>
    </row>
    <row r="15" spans="1:5" ht="18.75" customHeight="1" thickBot="1">
      <c r="A15" s="1316" t="s">
        <v>1218</v>
      </c>
      <c r="B15" s="587">
        <f>'1.b.sz.melléklet'!B366</f>
        <v>2570323</v>
      </c>
      <c r="C15" s="525">
        <f>'1.b.sz.melléklet'!C366</f>
        <v>1752108</v>
      </c>
      <c r="D15" s="742">
        <f>'1.b.sz.melléklet'!D366</f>
        <v>1668835</v>
      </c>
      <c r="E15" s="588">
        <f>D15/C15</f>
        <v>0.9524726786248336</v>
      </c>
    </row>
    <row r="16" spans="1:5" s="14" customFormat="1" ht="9" customHeight="1">
      <c r="A16" s="1313"/>
      <c r="B16" s="709"/>
      <c r="C16" s="680"/>
      <c r="D16" s="786"/>
      <c r="E16" s="880"/>
    </row>
    <row r="17" spans="1:5" ht="18" customHeight="1">
      <c r="A17" s="1314" t="s">
        <v>1219</v>
      </c>
      <c r="B17" s="571"/>
      <c r="C17" s="144"/>
      <c r="D17" s="894"/>
      <c r="E17" s="882"/>
    </row>
    <row r="18" spans="1:5" ht="12.75">
      <c r="A18" s="393" t="s">
        <v>1220</v>
      </c>
      <c r="B18" s="573">
        <f>'1.b.sz.melléklet'!B369</f>
        <v>31880</v>
      </c>
      <c r="C18" s="573">
        <f>'1.b.sz.melléklet'!C369</f>
        <v>20769</v>
      </c>
      <c r="D18" s="573">
        <f>'1.b.sz.melléklet'!D369</f>
        <v>20729</v>
      </c>
      <c r="E18" s="574">
        <f>D18/C18</f>
        <v>0.9980740526746593</v>
      </c>
    </row>
    <row r="19" spans="1:5" ht="12.75">
      <c r="A19" s="393" t="s">
        <v>1221</v>
      </c>
      <c r="B19" s="573">
        <f>'1.b.sz.melléklet'!B370</f>
        <v>0</v>
      </c>
      <c r="C19" s="573">
        <f>'1.b.sz.melléklet'!C370</f>
        <v>7896</v>
      </c>
      <c r="D19" s="573">
        <f>'1.b.sz.melléklet'!D370</f>
        <v>7896</v>
      </c>
      <c r="E19" s="574">
        <f>D19/C19</f>
        <v>1</v>
      </c>
    </row>
    <row r="20" spans="1:5" ht="12.75">
      <c r="A20" s="393" t="s">
        <v>1222</v>
      </c>
      <c r="B20" s="573">
        <f>'1.b.sz.melléklet'!B371</f>
        <v>0</v>
      </c>
      <c r="C20" s="573">
        <f>'1.b.sz.melléklet'!C371</f>
        <v>150</v>
      </c>
      <c r="D20" s="573">
        <f>'1.b.sz.melléklet'!D371</f>
        <v>150</v>
      </c>
      <c r="E20" s="574">
        <f>D20/C20</f>
        <v>1</v>
      </c>
    </row>
    <row r="21" spans="1:5" ht="12" customHeight="1" thickBot="1">
      <c r="A21" s="1315" t="s">
        <v>632</v>
      </c>
      <c r="B21" s="577">
        <f>-B11</f>
        <v>28</v>
      </c>
      <c r="C21" s="577">
        <f>-C11</f>
        <v>28</v>
      </c>
      <c r="D21" s="577">
        <f>-D11</f>
        <v>28</v>
      </c>
      <c r="E21" s="574">
        <f>D21/C21</f>
        <v>1</v>
      </c>
    </row>
    <row r="22" spans="1:5" ht="18.75" customHeight="1" thickBot="1">
      <c r="A22" s="1316" t="s">
        <v>994</v>
      </c>
      <c r="B22" s="587">
        <f>'1.b.sz.melléklet'!B374</f>
        <v>31908</v>
      </c>
      <c r="C22" s="525">
        <f>'1.b.sz.melléklet'!C374</f>
        <v>28843</v>
      </c>
      <c r="D22" s="742">
        <f>'1.b.sz.melléklet'!D374</f>
        <v>28803</v>
      </c>
      <c r="E22" s="588">
        <f>D22/C22</f>
        <v>0.9986131817078667</v>
      </c>
    </row>
    <row r="23" spans="1:5" ht="8.25" customHeight="1">
      <c r="A23" s="1313"/>
      <c r="B23" s="535"/>
      <c r="C23" s="535"/>
      <c r="D23" s="596"/>
      <c r="E23" s="876"/>
    </row>
    <row r="24" spans="1:5" ht="12.75">
      <c r="A24" s="1313" t="s">
        <v>1224</v>
      </c>
      <c r="B24" s="144"/>
      <c r="C24" s="144"/>
      <c r="D24" s="596"/>
      <c r="E24" s="882"/>
    </row>
    <row r="25" spans="1:5" ht="12.75">
      <c r="A25" s="246" t="s">
        <v>1225</v>
      </c>
      <c r="B25" s="142">
        <f>'1.b.sz.melléklet'!B377</f>
        <v>3977</v>
      </c>
      <c r="C25" s="142">
        <f>'1.b.sz.melléklet'!C377</f>
        <v>47521</v>
      </c>
      <c r="D25" s="142">
        <f>'1.b.sz.melléklet'!D377</f>
        <v>47521</v>
      </c>
      <c r="E25" s="574">
        <v>0</v>
      </c>
    </row>
    <row r="26" spans="1:5" ht="13.5" thickBot="1">
      <c r="A26" s="1317" t="s">
        <v>1226</v>
      </c>
      <c r="B26" s="527">
        <f>'1.b.sz.melléklet'!B378</f>
        <v>0</v>
      </c>
      <c r="C26" s="527">
        <f>'1.b.sz.melléklet'!C378</f>
        <v>0</v>
      </c>
      <c r="D26" s="527">
        <f>'1.b.sz.melléklet'!D378</f>
        <v>0</v>
      </c>
      <c r="E26" s="598">
        <v>0</v>
      </c>
    </row>
    <row r="27" spans="1:5" ht="13.5" thickBot="1">
      <c r="A27" s="1316" t="s">
        <v>996</v>
      </c>
      <c r="B27" s="525">
        <f>B25+B26</f>
        <v>3977</v>
      </c>
      <c r="C27" s="525">
        <f>C25+C26</f>
        <v>47521</v>
      </c>
      <c r="D27" s="525">
        <f>D25+D26</f>
        <v>47521</v>
      </c>
      <c r="E27" s="767">
        <v>0</v>
      </c>
    </row>
    <row r="28" spans="1:5" ht="12.75" customHeight="1">
      <c r="A28" s="1313"/>
      <c r="B28" s="535"/>
      <c r="C28" s="729"/>
      <c r="D28" s="709"/>
      <c r="E28" s="876"/>
    </row>
    <row r="29" spans="1:5" ht="12.75">
      <c r="A29" s="1313" t="s">
        <v>993</v>
      </c>
      <c r="B29" s="144"/>
      <c r="C29" s="578"/>
      <c r="D29" s="709"/>
      <c r="E29" s="882"/>
    </row>
    <row r="30" spans="1:5" ht="12.75">
      <c r="A30" s="246" t="s">
        <v>1225</v>
      </c>
      <c r="B30" s="142">
        <f>'1.b.sz.melléklet'!B382</f>
        <v>0</v>
      </c>
      <c r="C30" s="142">
        <f>'1.b.sz.melléklet'!C382</f>
        <v>0</v>
      </c>
      <c r="D30" s="142">
        <f>'1.b.sz.melléklet'!D382</f>
        <v>0</v>
      </c>
      <c r="E30" s="574">
        <v>0</v>
      </c>
    </row>
    <row r="31" spans="1:5" ht="13.5" thickBot="1">
      <c r="A31" s="1317" t="s">
        <v>1226</v>
      </c>
      <c r="B31" s="527">
        <f>'1.b.sz.melléklet'!B383</f>
        <v>0</v>
      </c>
      <c r="C31" s="527">
        <f>'1.b.sz.melléklet'!C383</f>
        <v>0</v>
      </c>
      <c r="D31" s="527">
        <f>'1.b.sz.melléklet'!D383</f>
        <v>0</v>
      </c>
      <c r="E31" s="598">
        <v>0</v>
      </c>
    </row>
    <row r="32" spans="1:5" ht="16.5" customHeight="1" thickBot="1">
      <c r="A32" s="1316" t="s">
        <v>1249</v>
      </c>
      <c r="B32" s="525">
        <f>'1.b.sz.melléklet'!B267</f>
        <v>0</v>
      </c>
      <c r="C32" s="525">
        <f>'1.b.sz.melléklet'!C267</f>
        <v>0</v>
      </c>
      <c r="D32" s="525">
        <f>'1.b.sz.melléklet'!D267</f>
        <v>0</v>
      </c>
      <c r="E32" s="767">
        <v>0</v>
      </c>
    </row>
    <row r="33" spans="1:5" ht="11.25" customHeight="1">
      <c r="A33" s="1313"/>
      <c r="B33" s="535"/>
      <c r="C33" s="729"/>
      <c r="D33" s="709"/>
      <c r="E33" s="876"/>
    </row>
    <row r="34" spans="1:5" ht="12.75">
      <c r="A34" s="1314" t="s">
        <v>1227</v>
      </c>
      <c r="B34" s="144"/>
      <c r="C34" s="578"/>
      <c r="D34" s="571"/>
      <c r="E34" s="882"/>
    </row>
    <row r="35" spans="1:5" ht="12.75">
      <c r="A35" s="393" t="s">
        <v>1228</v>
      </c>
      <c r="B35" s="142">
        <f>'1.b.sz.melléklet'!B386</f>
        <v>0</v>
      </c>
      <c r="C35" s="142">
        <f>'1.b.sz.melléklet'!C386</f>
        <v>0</v>
      </c>
      <c r="D35" s="142">
        <f>'1.b.sz.melléklet'!D386</f>
        <v>0</v>
      </c>
      <c r="E35" s="568">
        <v>0</v>
      </c>
    </row>
    <row r="36" spans="1:5" ht="13.5" thickBot="1">
      <c r="A36" s="1317" t="s">
        <v>1229</v>
      </c>
      <c r="B36" s="527">
        <f>'1.b.sz.melléklet'!B387</f>
        <v>0</v>
      </c>
      <c r="C36" s="527">
        <f>'1.b.sz.melléklet'!C387</f>
        <v>0</v>
      </c>
      <c r="D36" s="527">
        <f>'1.b.sz.melléklet'!D387</f>
        <v>0</v>
      </c>
      <c r="E36" s="598">
        <v>0</v>
      </c>
    </row>
    <row r="37" spans="1:5" ht="16.5" customHeight="1" thickBot="1">
      <c r="A37" s="1316" t="s">
        <v>1230</v>
      </c>
      <c r="B37" s="525">
        <f>'1.b.sz.melléklet'!B272</f>
        <v>0</v>
      </c>
      <c r="C37" s="525">
        <f>'1.b.sz.melléklet'!C272</f>
        <v>0</v>
      </c>
      <c r="D37" s="525">
        <f>'1.b.sz.melléklet'!D272</f>
        <v>0</v>
      </c>
      <c r="E37" s="767">
        <v>0</v>
      </c>
    </row>
    <row r="38" spans="1:5" ht="9.75" customHeight="1">
      <c r="A38" s="1318"/>
      <c r="B38" s="535"/>
      <c r="C38" s="596"/>
      <c r="D38" s="535"/>
      <c r="E38" s="876"/>
    </row>
    <row r="39" spans="1:5" ht="12.75">
      <c r="A39" s="1319" t="s">
        <v>1231</v>
      </c>
      <c r="B39" s="144"/>
      <c r="C39" s="578"/>
      <c r="D39" s="144"/>
      <c r="E39" s="882"/>
    </row>
    <row r="40" spans="1:5" ht="12.75">
      <c r="A40" s="266" t="s">
        <v>1232</v>
      </c>
      <c r="B40" s="142">
        <f>'1.b.sz.melléklet'!B391</f>
        <v>0</v>
      </c>
      <c r="C40" s="142">
        <f>'1.b.sz.melléklet'!C391</f>
        <v>0</v>
      </c>
      <c r="D40" s="142">
        <f>'1.b.sz.melléklet'!D391</f>
        <v>0</v>
      </c>
      <c r="E40" s="574">
        <v>0</v>
      </c>
    </row>
    <row r="41" spans="1:5" ht="13.5" thickBot="1">
      <c r="A41" s="590" t="s">
        <v>1233</v>
      </c>
      <c r="B41" s="527">
        <f>'1.b.sz.melléklet'!B392</f>
        <v>0</v>
      </c>
      <c r="C41" s="527">
        <f>'1.b.sz.melléklet'!C392</f>
        <v>0</v>
      </c>
      <c r="D41" s="527">
        <f>'1.b.sz.melléklet'!D392</f>
        <v>0</v>
      </c>
      <c r="E41" s="598">
        <v>0</v>
      </c>
    </row>
    <row r="42" spans="1:5" ht="15.75" customHeight="1" thickBot="1">
      <c r="A42" s="1316" t="s">
        <v>1234</v>
      </c>
      <c r="B42" s="525">
        <f>'1.b.sz.melléklet'!B277</f>
        <v>0</v>
      </c>
      <c r="C42" s="525">
        <f>'1.b.sz.melléklet'!C277</f>
        <v>0</v>
      </c>
      <c r="D42" s="525">
        <f>'1.b.sz.melléklet'!D277</f>
        <v>0</v>
      </c>
      <c r="E42" s="767">
        <v>0</v>
      </c>
    </row>
    <row r="43" spans="1:5" ht="14.25" customHeight="1" thickBot="1">
      <c r="A43" s="1313"/>
      <c r="B43" s="141"/>
      <c r="C43" s="596"/>
      <c r="D43" s="709"/>
      <c r="E43" s="880"/>
    </row>
    <row r="44" spans="1:5" ht="24" customHeight="1" thickBot="1">
      <c r="A44" s="1320" t="s">
        <v>1303</v>
      </c>
      <c r="B44" s="525">
        <f>'1.b.sz.melléklet'!B396</f>
        <v>2606208</v>
      </c>
      <c r="C44" s="525">
        <f>'1.b.sz.melléklet'!C396</f>
        <v>1828472</v>
      </c>
      <c r="D44" s="525">
        <f>'1.b.sz.melléklet'!D396</f>
        <v>1745159</v>
      </c>
      <c r="E44" s="588">
        <f>D44/C44</f>
        <v>0.9544357255675777</v>
      </c>
    </row>
    <row r="45" spans="1:5" ht="10.5" customHeight="1">
      <c r="A45" s="1321"/>
      <c r="B45" s="535"/>
      <c r="C45" s="729"/>
      <c r="D45" s="700"/>
      <c r="E45" s="876"/>
    </row>
    <row r="46" spans="1:5" ht="12.75">
      <c r="A46" s="1319" t="s">
        <v>1309</v>
      </c>
      <c r="B46" s="144"/>
      <c r="C46" s="882"/>
      <c r="D46" s="730"/>
      <c r="E46" s="880"/>
    </row>
    <row r="47" spans="1:5" s="91" customFormat="1" ht="12.75">
      <c r="A47" s="266" t="s">
        <v>1310</v>
      </c>
      <c r="B47" s="144">
        <f>'1.b.sz.melléklet'!B399</f>
        <v>0</v>
      </c>
      <c r="C47" s="144">
        <f>'1.b.sz.melléklet'!C399</f>
        <v>0</v>
      </c>
      <c r="D47" s="144">
        <f>'1.b.sz.melléklet'!D399</f>
        <v>0</v>
      </c>
      <c r="E47" s="574">
        <v>0</v>
      </c>
    </row>
    <row r="48" spans="1:5" s="91" customFormat="1" ht="18.75" customHeight="1" thickBot="1">
      <c r="A48" s="1322" t="s">
        <v>1311</v>
      </c>
      <c r="B48" s="530">
        <f>'1.b.sz.melléklet'!B400</f>
        <v>684</v>
      </c>
      <c r="C48" s="530">
        <f>'1.b.sz.melléklet'!C400</f>
        <v>684</v>
      </c>
      <c r="D48" s="530">
        <f>'1.b.sz.melléklet'!D400</f>
        <v>684</v>
      </c>
      <c r="E48" s="598">
        <f>D48/C48</f>
        <v>1</v>
      </c>
    </row>
    <row r="49" spans="1:5" ht="13.5" thickBot="1">
      <c r="A49" s="1316" t="s">
        <v>1312</v>
      </c>
      <c r="B49" s="525">
        <f>'1.b.sz.melléklet'!B401</f>
        <v>684</v>
      </c>
      <c r="C49" s="525">
        <f>'1.b.sz.melléklet'!C401</f>
        <v>684</v>
      </c>
      <c r="D49" s="525">
        <f>'1.b.sz.melléklet'!D401</f>
        <v>684</v>
      </c>
      <c r="E49" s="767">
        <f>D49/C49</f>
        <v>1</v>
      </c>
    </row>
    <row r="50" spans="1:5" ht="9" customHeight="1" thickBot="1">
      <c r="A50" s="1317"/>
      <c r="B50" s="144"/>
      <c r="C50" s="596"/>
      <c r="D50" s="571"/>
      <c r="E50" s="880"/>
    </row>
    <row r="51" spans="1:5" ht="24.75" customHeight="1" thickBot="1">
      <c r="A51" s="1320" t="s">
        <v>1257</v>
      </c>
      <c r="B51" s="207">
        <f>'1.b.sz.melléklet'!B403</f>
        <v>2606892</v>
      </c>
      <c r="C51" s="207">
        <f>'1.b.sz.melléklet'!C403</f>
        <v>1829156</v>
      </c>
      <c r="D51" s="207">
        <f>'1.b.sz.melléklet'!D403</f>
        <v>1745843</v>
      </c>
      <c r="E51" s="588">
        <f>D51/C51</f>
        <v>0.9544527640070065</v>
      </c>
    </row>
    <row r="52" spans="1:5" ht="12.75">
      <c r="A52" s="2058">
        <v>2</v>
      </c>
      <c r="B52" s="2058"/>
      <c r="C52" s="2058"/>
      <c r="D52" s="2058"/>
      <c r="E52" s="2058"/>
    </row>
    <row r="53" spans="1:5" ht="15">
      <c r="A53" s="190"/>
      <c r="B53" s="190"/>
      <c r="C53" s="190"/>
      <c r="D53" s="485" t="s">
        <v>1237</v>
      </c>
      <c r="E53" s="190"/>
    </row>
    <row r="54" spans="1:5" ht="15.75">
      <c r="A54" s="2059" t="s">
        <v>1351</v>
      </c>
      <c r="B54" s="2060"/>
      <c r="C54" s="2060"/>
      <c r="D54" s="2060"/>
      <c r="E54" s="2060"/>
    </row>
    <row r="55" spans="1:5" ht="6.75" customHeight="1">
      <c r="A55" s="856"/>
      <c r="B55" s="857"/>
      <c r="C55" s="857"/>
      <c r="D55" s="857"/>
      <c r="E55" s="190"/>
    </row>
    <row r="56" spans="1:5" ht="16.5" thickBot="1">
      <c r="A56" s="830"/>
      <c r="B56" s="854"/>
      <c r="C56" s="190"/>
      <c r="D56" s="486" t="s">
        <v>1208</v>
      </c>
      <c r="E56" s="190"/>
    </row>
    <row r="57" spans="1:5" ht="13.5" thickBot="1">
      <c r="A57" s="2067" t="s">
        <v>1304</v>
      </c>
      <c r="B57" s="2064" t="s">
        <v>1075</v>
      </c>
      <c r="C57" s="2065"/>
      <c r="D57" s="2065"/>
      <c r="E57" s="2066"/>
    </row>
    <row r="58" spans="1:5" ht="27" customHeight="1" thickBot="1">
      <c r="A58" s="2069"/>
      <c r="B58" s="487" t="s">
        <v>1107</v>
      </c>
      <c r="C58" s="1257" t="s">
        <v>1108</v>
      </c>
      <c r="D58" s="487" t="s">
        <v>1077</v>
      </c>
      <c r="E58" s="488" t="s">
        <v>1143</v>
      </c>
    </row>
    <row r="59" spans="1:5" ht="20.25" customHeight="1">
      <c r="A59" s="1323" t="s">
        <v>1211</v>
      </c>
      <c r="B59" s="880"/>
      <c r="C59" s="859"/>
      <c r="D59" s="876"/>
      <c r="E59" s="861"/>
    </row>
    <row r="60" spans="1:5" ht="12.75">
      <c r="A60" s="590" t="s">
        <v>1212</v>
      </c>
      <c r="B60" s="142">
        <f>'1.d.sz.melléklet'!B901</f>
        <v>272026</v>
      </c>
      <c r="C60" s="142">
        <f>'1.d.sz.melléklet'!C901</f>
        <v>902132</v>
      </c>
      <c r="D60" s="142">
        <f>'1.d.sz.melléklet'!D901</f>
        <v>846906</v>
      </c>
      <c r="E60" s="574">
        <f>D60/C60</f>
        <v>0.9387827945356112</v>
      </c>
    </row>
    <row r="61" spans="1:5" ht="12.75">
      <c r="A61" s="266" t="s">
        <v>1213</v>
      </c>
      <c r="B61" s="142">
        <f>'1.d.sz.melléklet'!B902</f>
        <v>90327</v>
      </c>
      <c r="C61" s="142">
        <f>'1.d.sz.melléklet'!C902</f>
        <v>284759</v>
      </c>
      <c r="D61" s="142">
        <f>'1.d.sz.melléklet'!D902</f>
        <v>266579</v>
      </c>
      <c r="E61" s="574">
        <f>D61/C61</f>
        <v>0.9361565393894486</v>
      </c>
    </row>
    <row r="62" spans="1:5" ht="12.75">
      <c r="A62" s="266" t="s">
        <v>1214</v>
      </c>
      <c r="B62" s="142">
        <f>'1.d.sz.melléklet'!B903</f>
        <v>482597</v>
      </c>
      <c r="C62" s="142">
        <f>'1.d.sz.melléklet'!C903</f>
        <v>729077</v>
      </c>
      <c r="D62" s="142">
        <f>'1.d.sz.melléklet'!D903</f>
        <v>703249</v>
      </c>
      <c r="E62" s="574">
        <f>D62/C62</f>
        <v>0.9645743865188451</v>
      </c>
    </row>
    <row r="63" spans="1:5" ht="12.75">
      <c r="A63" s="882" t="s">
        <v>1240</v>
      </c>
      <c r="B63" s="142">
        <f>'1.d.sz.melléklet'!B904</f>
        <v>-16772</v>
      </c>
      <c r="C63" s="142">
        <f>'1.d.sz.melléklet'!C904</f>
        <v>-17636</v>
      </c>
      <c r="D63" s="142">
        <f>'1.d.sz.melléklet'!D904</f>
        <v>-16629</v>
      </c>
      <c r="E63" s="574">
        <f>D63/C63</f>
        <v>0.9429008845543208</v>
      </c>
    </row>
    <row r="64" spans="1:5" ht="12.75">
      <c r="A64" s="266" t="s">
        <v>1215</v>
      </c>
      <c r="B64" s="142">
        <f>'1.d.sz.melléklet'!B905</f>
        <v>0</v>
      </c>
      <c r="C64" s="142">
        <f>'1.d.sz.melléklet'!C905</f>
        <v>3942</v>
      </c>
      <c r="D64" s="142">
        <f>'1.d.sz.melléklet'!D905</f>
        <v>3394</v>
      </c>
      <c r="E64" s="574">
        <v>0</v>
      </c>
    </row>
    <row r="65" spans="1:5" ht="12.75">
      <c r="A65" s="266" t="s">
        <v>1216</v>
      </c>
      <c r="B65" s="142">
        <f>'1.d.sz.melléklet'!B906</f>
        <v>229390</v>
      </c>
      <c r="C65" s="142">
        <f>'1.d.sz.melléklet'!C906</f>
        <v>261140</v>
      </c>
      <c r="D65" s="142">
        <f>'1.d.sz.melléklet'!D906</f>
        <v>261137</v>
      </c>
      <c r="E65" s="574">
        <f>D65/C65</f>
        <v>0.9999885119093207</v>
      </c>
    </row>
    <row r="66" spans="1:5" ht="13.5" thickBot="1">
      <c r="A66" s="1324" t="s">
        <v>631</v>
      </c>
      <c r="B66" s="142">
        <f>'1.d.sz.melléklet'!B907</f>
        <v>229390</v>
      </c>
      <c r="C66" s="142">
        <f>'1.d.sz.melléklet'!C907</f>
        <v>261140</v>
      </c>
      <c r="D66" s="142">
        <f>'1.d.sz.melléklet'!D907</f>
        <v>261137</v>
      </c>
      <c r="E66" s="574">
        <f>D66/C66</f>
        <v>0.9999885119093207</v>
      </c>
    </row>
    <row r="67" spans="1:5" ht="13.5" thickBot="1">
      <c r="A67" s="1214" t="s">
        <v>1218</v>
      </c>
      <c r="B67" s="525">
        <f>B60+B61+B62+B64+B65+B63</f>
        <v>1057568</v>
      </c>
      <c r="C67" s="525">
        <f>C60+C61+C62+C64+C65+C63</f>
        <v>2163414</v>
      </c>
      <c r="D67" s="525">
        <f>D60+D61+D62+D64+D65+D63</f>
        <v>2064636</v>
      </c>
      <c r="E67" s="588">
        <f>D67/C67</f>
        <v>0.9543416100663119</v>
      </c>
    </row>
    <row r="68" spans="1:5" ht="8.25" customHeight="1">
      <c r="A68" s="1318"/>
      <c r="B68" s="535"/>
      <c r="C68" s="537"/>
      <c r="D68" s="680"/>
      <c r="E68" s="737"/>
    </row>
    <row r="69" spans="1:5" ht="12.75">
      <c r="A69" s="1319" t="s">
        <v>1219</v>
      </c>
      <c r="B69" s="144"/>
      <c r="C69" s="578"/>
      <c r="D69" s="882"/>
      <c r="E69" s="894"/>
    </row>
    <row r="70" spans="1:5" ht="12.75">
      <c r="A70" s="266" t="s">
        <v>1220</v>
      </c>
      <c r="B70" s="142">
        <f>'1.d.sz.melléklet'!B911</f>
        <v>169547</v>
      </c>
      <c r="C70" s="142">
        <f>'1.d.sz.melléklet'!C911</f>
        <v>401657</v>
      </c>
      <c r="D70" s="142">
        <f>'1.d.sz.melléklet'!D911</f>
        <v>231283</v>
      </c>
      <c r="E70" s="574">
        <f>D70/C70</f>
        <v>0.5758221567158048</v>
      </c>
    </row>
    <row r="71" spans="1:5" ht="12.75">
      <c r="A71" s="266" t="s">
        <v>1221</v>
      </c>
      <c r="B71" s="142">
        <f>'1.d.sz.melléklet'!B912</f>
        <v>95036</v>
      </c>
      <c r="C71" s="142">
        <f>'1.d.sz.melléklet'!C912</f>
        <v>123499</v>
      </c>
      <c r="D71" s="142">
        <f>'1.d.sz.melléklet'!D912</f>
        <v>112633</v>
      </c>
      <c r="E71" s="574">
        <f>D71/C71</f>
        <v>0.9120154819067361</v>
      </c>
    </row>
    <row r="72" spans="1:5" ht="12.75">
      <c r="A72" s="266" t="s">
        <v>1222</v>
      </c>
      <c r="B72" s="142">
        <f>'1.d.sz.melléklet'!B913</f>
        <v>1500</v>
      </c>
      <c r="C72" s="142">
        <f>'1.d.sz.melléklet'!C913</f>
        <v>59500</v>
      </c>
      <c r="D72" s="142">
        <f>'1.d.sz.melléklet'!D913</f>
        <v>58500</v>
      </c>
      <c r="E72" s="574">
        <f>D72/C72</f>
        <v>0.9831932773109243</v>
      </c>
    </row>
    <row r="73" spans="1:5" ht="12.75" customHeight="1" thickBot="1">
      <c r="A73" s="1315" t="s">
        <v>632</v>
      </c>
      <c r="B73" s="142">
        <f>'1.d.sz.melléklet'!B914</f>
        <v>16772</v>
      </c>
      <c r="C73" s="142">
        <f>'1.d.sz.melléklet'!C914</f>
        <v>17636</v>
      </c>
      <c r="D73" s="142">
        <f>'1.d.sz.melléklet'!D914</f>
        <v>16629</v>
      </c>
      <c r="E73" s="574">
        <f>D73/C73</f>
        <v>0.9429008845543208</v>
      </c>
    </row>
    <row r="74" spans="1:5" ht="13.5" thickBot="1">
      <c r="A74" s="1214" t="s">
        <v>994</v>
      </c>
      <c r="B74" s="525">
        <f>B72+B71+B70+B73</f>
        <v>282855</v>
      </c>
      <c r="C74" s="525">
        <f>C72+C71+C70+C73</f>
        <v>602292</v>
      </c>
      <c r="D74" s="525">
        <f>D72+D71+D70+D73</f>
        <v>419045</v>
      </c>
      <c r="E74" s="588">
        <f>D74/C74</f>
        <v>0.6957505661705617</v>
      </c>
    </row>
    <row r="75" spans="1:5" ht="8.25" customHeight="1">
      <c r="A75" s="1318"/>
      <c r="B75" s="535"/>
      <c r="C75" s="710"/>
      <c r="D75" s="141"/>
      <c r="E75" s="737"/>
    </row>
    <row r="76" spans="1:5" ht="12.75">
      <c r="A76" s="1318" t="s">
        <v>1224</v>
      </c>
      <c r="B76" s="144"/>
      <c r="C76" s="578"/>
      <c r="D76" s="141"/>
      <c r="E76" s="894"/>
    </row>
    <row r="77" spans="1:5" ht="12.75">
      <c r="A77" s="590" t="s">
        <v>1225</v>
      </c>
      <c r="B77" s="142">
        <f>'1.d.sz.melléklet'!B919</f>
        <v>55720</v>
      </c>
      <c r="C77" s="142">
        <f>'1.d.sz.melléklet'!C919</f>
        <v>120089</v>
      </c>
      <c r="D77" s="142">
        <f>'1.d.sz.melléklet'!D919</f>
        <v>89731</v>
      </c>
      <c r="E77" s="574">
        <f>D77/C77</f>
        <v>0.7472041569169533</v>
      </c>
    </row>
    <row r="78" spans="1:5" ht="13.5" thickBot="1">
      <c r="A78" s="1322" t="s">
        <v>1226</v>
      </c>
      <c r="B78" s="142">
        <f>'1.d.sz.melléklet'!B920</f>
        <v>0</v>
      </c>
      <c r="C78" s="142">
        <f>'1.d.sz.melléklet'!C920</f>
        <v>0</v>
      </c>
      <c r="D78" s="142">
        <f>'1.d.sz.melléklet'!D920</f>
        <v>0</v>
      </c>
      <c r="E78" s="598">
        <v>0</v>
      </c>
    </row>
    <row r="79" spans="1:5" ht="18.75" customHeight="1" thickBot="1">
      <c r="A79" s="1214" t="s">
        <v>996</v>
      </c>
      <c r="B79" s="525">
        <f>SUM(B77:B78)</f>
        <v>55720</v>
      </c>
      <c r="C79" s="525">
        <f>SUM(C77:C78)</f>
        <v>120089</v>
      </c>
      <c r="D79" s="525">
        <f>SUM(D77:D78)</f>
        <v>89731</v>
      </c>
      <c r="E79" s="588">
        <f>D79/C79</f>
        <v>0.7472041569169533</v>
      </c>
    </row>
    <row r="80" spans="1:5" ht="14.25" customHeight="1">
      <c r="A80" s="1318"/>
      <c r="B80" s="535"/>
      <c r="C80" s="596"/>
      <c r="D80" s="141"/>
      <c r="E80" s="737"/>
    </row>
    <row r="81" spans="1:5" ht="12.75">
      <c r="A81" s="1318" t="s">
        <v>993</v>
      </c>
      <c r="B81" s="144"/>
      <c r="C81" s="578"/>
      <c r="D81" s="144"/>
      <c r="E81" s="894"/>
    </row>
    <row r="82" spans="1:5" ht="12.75">
      <c r="A82" s="590" t="s">
        <v>1225</v>
      </c>
      <c r="B82" s="142">
        <f>'1.d.sz.melléklet'!B924</f>
        <v>166103</v>
      </c>
      <c r="C82" s="142">
        <f>'1.d.sz.melléklet'!C924</f>
        <v>198849</v>
      </c>
      <c r="D82" s="142">
        <f>'1.d.sz.melléklet'!D924</f>
        <v>177586</v>
      </c>
      <c r="E82" s="574">
        <f>D82/C82</f>
        <v>0.8930696156379967</v>
      </c>
    </row>
    <row r="83" spans="1:5" ht="13.5" thickBot="1">
      <c r="A83" s="1322" t="s">
        <v>1226</v>
      </c>
      <c r="B83" s="142">
        <f>'1.d.sz.melléklet'!B925</f>
        <v>51486</v>
      </c>
      <c r="C83" s="142">
        <f>'1.d.sz.melléklet'!C925</f>
        <v>51646</v>
      </c>
      <c r="D83" s="142">
        <f>'1.d.sz.melléklet'!D925</f>
        <v>48398</v>
      </c>
      <c r="E83" s="598">
        <f>D83/C83</f>
        <v>0.9371103280021686</v>
      </c>
    </row>
    <row r="84" spans="1:5" ht="17.25" customHeight="1" thickBot="1">
      <c r="A84" s="1214" t="s">
        <v>995</v>
      </c>
      <c r="B84" s="525">
        <f>SUM(B82:B83)</f>
        <v>217589</v>
      </c>
      <c r="C84" s="525">
        <f>SUM(C82:C83)</f>
        <v>250495</v>
      </c>
      <c r="D84" s="525">
        <f>SUM(D82:D83)</f>
        <v>225984</v>
      </c>
      <c r="E84" s="588">
        <f>D84/C84</f>
        <v>0.9021497435078545</v>
      </c>
    </row>
    <row r="85" spans="1:5" ht="9" customHeight="1">
      <c r="A85" s="1318"/>
      <c r="B85" s="535"/>
      <c r="C85" s="596"/>
      <c r="D85" s="141"/>
      <c r="E85" s="737"/>
    </row>
    <row r="86" spans="1:5" ht="12.75">
      <c r="A86" s="1319" t="s">
        <v>1227</v>
      </c>
      <c r="B86" s="144"/>
      <c r="C86" s="578"/>
      <c r="D86" s="144"/>
      <c r="E86" s="894"/>
    </row>
    <row r="87" spans="1:5" ht="12.75">
      <c r="A87" s="266" t="s">
        <v>1228</v>
      </c>
      <c r="B87" s="142">
        <f>'1.d.sz.melléklet'!B929</f>
        <v>1000</v>
      </c>
      <c r="C87" s="142">
        <f>'1.d.sz.melléklet'!C929</f>
        <v>1000</v>
      </c>
      <c r="D87" s="142">
        <f>'1.d.sz.melléklet'!D929</f>
        <v>170</v>
      </c>
      <c r="E87" s="574">
        <f>D87/C87</f>
        <v>0.17</v>
      </c>
    </row>
    <row r="88" spans="1:5" ht="13.5" thickBot="1">
      <c r="A88" s="1322" t="s">
        <v>1229</v>
      </c>
      <c r="B88" s="142">
        <f>'1.d.sz.melléklet'!B930</f>
        <v>5000</v>
      </c>
      <c r="C88" s="142">
        <f>'1.d.sz.melléklet'!C930</f>
        <v>5000</v>
      </c>
      <c r="D88" s="142">
        <f>'1.d.sz.melléklet'!D930</f>
        <v>3400</v>
      </c>
      <c r="E88" s="598">
        <f>D88/C88</f>
        <v>0.68</v>
      </c>
    </row>
    <row r="89" spans="1:5" ht="17.25" customHeight="1" thickBot="1">
      <c r="A89" s="1214" t="s">
        <v>1230</v>
      </c>
      <c r="B89" s="525">
        <f>SUM(B87:B88)</f>
        <v>6000</v>
      </c>
      <c r="C89" s="525">
        <f>SUM(C87:C88)</f>
        <v>6000</v>
      </c>
      <c r="D89" s="525">
        <f>SUM(D87:D88)</f>
        <v>3570</v>
      </c>
      <c r="E89" s="588">
        <f>D89/C89</f>
        <v>0.595</v>
      </c>
    </row>
    <row r="90" spans="1:5" ht="13.5" customHeight="1">
      <c r="A90" s="1318"/>
      <c r="B90" s="535"/>
      <c r="C90" s="596"/>
      <c r="D90" s="535"/>
      <c r="E90" s="928"/>
    </row>
    <row r="91" spans="1:5" ht="12.75">
      <c r="A91" s="1319" t="s">
        <v>1231</v>
      </c>
      <c r="B91" s="144"/>
      <c r="C91" s="578"/>
      <c r="D91" s="144"/>
      <c r="E91" s="894"/>
    </row>
    <row r="92" spans="1:5" ht="12.75">
      <c r="A92" s="266" t="s">
        <v>1232</v>
      </c>
      <c r="B92" s="142">
        <f>'1.d.sz.melléklet'!B934</f>
        <v>15000</v>
      </c>
      <c r="C92" s="142">
        <f>'1.d.sz.melléklet'!C934</f>
        <v>3175</v>
      </c>
      <c r="D92" s="142">
        <f>'1.d.sz.melléklet'!D934</f>
        <v>0</v>
      </c>
      <c r="E92" s="574">
        <f>D92/C92</f>
        <v>0</v>
      </c>
    </row>
    <row r="93" spans="1:5" ht="13.5" thickBot="1">
      <c r="A93" s="590" t="s">
        <v>1233</v>
      </c>
      <c r="B93" s="142">
        <f>'1.d.sz.melléklet'!B935</f>
        <v>556000</v>
      </c>
      <c r="C93" s="142">
        <f>'1.d.sz.melléklet'!C935</f>
        <v>3590191</v>
      </c>
      <c r="D93" s="142">
        <f>'1.d.sz.melléklet'!D935</f>
        <v>0</v>
      </c>
      <c r="E93" s="598">
        <f>D93/C93</f>
        <v>0</v>
      </c>
    </row>
    <row r="94" spans="1:5" ht="13.5" thickBot="1">
      <c r="A94" s="1214" t="s">
        <v>1234</v>
      </c>
      <c r="B94" s="525">
        <f>SUM(B92:B93)</f>
        <v>571000</v>
      </c>
      <c r="C94" s="525">
        <f>SUM(C92:C93)</f>
        <v>3593366</v>
      </c>
      <c r="D94" s="525">
        <f>SUM(D92:D93)</f>
        <v>0</v>
      </c>
      <c r="E94" s="767">
        <f>D94/C94</f>
        <v>0</v>
      </c>
    </row>
    <row r="95" spans="1:5" ht="13.5" customHeight="1" thickBot="1">
      <c r="A95" s="1318"/>
      <c r="B95" s="141"/>
      <c r="C95" s="596"/>
      <c r="D95" s="141"/>
      <c r="E95" s="737"/>
    </row>
    <row r="96" spans="1:5" ht="26.25" thickBot="1">
      <c r="A96" s="1325" t="s">
        <v>1303</v>
      </c>
      <c r="B96" s="525">
        <f>B94+B89+B84+B79+B74+B67</f>
        <v>2190732</v>
      </c>
      <c r="C96" s="525">
        <f>C94+C89+C84+C79+C74+C67</f>
        <v>6735656</v>
      </c>
      <c r="D96" s="525">
        <f>D94+D89+D84+D79+D74+D67</f>
        <v>2802966</v>
      </c>
      <c r="E96" s="588">
        <f>D96/C96</f>
        <v>0.41613853201529294</v>
      </c>
    </row>
    <row r="97" spans="1:5" ht="12.75">
      <c r="A97" s="1319" t="s">
        <v>1309</v>
      </c>
      <c r="B97" s="144"/>
      <c r="C97" s="671"/>
      <c r="D97" s="144"/>
      <c r="E97" s="894"/>
    </row>
    <row r="98" spans="1:5" ht="12.75">
      <c r="A98" s="266" t="s">
        <v>1310</v>
      </c>
      <c r="B98" s="144">
        <f>'1.d.sz.melléklet'!B941</f>
        <v>0</v>
      </c>
      <c r="C98" s="144">
        <f>'1.d.sz.melléklet'!C941</f>
        <v>0</v>
      </c>
      <c r="D98" s="144">
        <f>'1.d.sz.melléklet'!D941</f>
        <v>0</v>
      </c>
      <c r="E98" s="574">
        <v>0</v>
      </c>
    </row>
    <row r="99" spans="1:5" ht="19.5" customHeight="1" thickBot="1">
      <c r="A99" s="1322" t="s">
        <v>1311</v>
      </c>
      <c r="B99" s="144">
        <f>'1.d.sz.melléklet'!B942</f>
        <v>56683</v>
      </c>
      <c r="C99" s="144">
        <f>'1.d.sz.melléklet'!C942</f>
        <v>406973</v>
      </c>
      <c r="D99" s="144">
        <f>'1.d.sz.melléklet'!D942</f>
        <v>406973</v>
      </c>
      <c r="E99" s="598">
        <f>D99/C99</f>
        <v>1</v>
      </c>
    </row>
    <row r="100" spans="1:5" ht="13.5" thickBot="1">
      <c r="A100" s="1214" t="s">
        <v>1312</v>
      </c>
      <c r="B100" s="525">
        <f>SUM(B98:B99)</f>
        <v>56683</v>
      </c>
      <c r="C100" s="525">
        <f>SUM(C98:C99)</f>
        <v>406973</v>
      </c>
      <c r="D100" s="525">
        <f>SUM(D98:D99)</f>
        <v>406973</v>
      </c>
      <c r="E100" s="588">
        <f>D100/C100</f>
        <v>1</v>
      </c>
    </row>
    <row r="101" spans="1:5" ht="13.5" thickBot="1">
      <c r="A101" s="1322"/>
      <c r="B101" s="144"/>
      <c r="C101" s="596"/>
      <c r="D101" s="144"/>
      <c r="E101" s="737"/>
    </row>
    <row r="102" spans="1:5" ht="13.5" thickBot="1">
      <c r="A102" s="1325" t="s">
        <v>1257</v>
      </c>
      <c r="B102" s="525">
        <f>B96+B100</f>
        <v>2247415</v>
      </c>
      <c r="C102" s="525">
        <f>C96+C100</f>
        <v>7142629</v>
      </c>
      <c r="D102" s="525">
        <f>D96+D100</f>
        <v>3209939</v>
      </c>
      <c r="E102" s="588">
        <f>D102/C102</f>
        <v>0.4494058140216999</v>
      </c>
    </row>
    <row r="103" spans="1:5" ht="14.25" customHeight="1">
      <c r="A103" s="2058">
        <v>3</v>
      </c>
      <c r="B103" s="2058"/>
      <c r="C103" s="2058"/>
      <c r="D103" s="2058"/>
      <c r="E103" s="2058"/>
    </row>
    <row r="104" spans="1:5" ht="12.75" customHeight="1">
      <c r="A104" s="190"/>
      <c r="B104" s="190"/>
      <c r="C104" s="190"/>
      <c r="D104" s="485" t="s">
        <v>1237</v>
      </c>
      <c r="E104" s="190"/>
    </row>
    <row r="105" spans="1:5" ht="15.75">
      <c r="A105" s="2059" t="s">
        <v>1351</v>
      </c>
      <c r="B105" s="2060"/>
      <c r="C105" s="2060"/>
      <c r="D105" s="2060"/>
      <c r="E105" s="2060"/>
    </row>
    <row r="106" spans="1:5" ht="4.5" customHeight="1">
      <c r="A106" s="856"/>
      <c r="B106" s="857"/>
      <c r="C106" s="857"/>
      <c r="D106" s="857"/>
      <c r="E106" s="190"/>
    </row>
    <row r="107" spans="1:5" ht="12.75" customHeight="1" thickBot="1">
      <c r="A107" s="830"/>
      <c r="B107" s="854"/>
      <c r="C107" s="190"/>
      <c r="D107" s="486" t="s">
        <v>1208</v>
      </c>
      <c r="E107" s="190"/>
    </row>
    <row r="108" spans="1:5" ht="13.5" thickBot="1">
      <c r="A108" s="2067" t="s">
        <v>1304</v>
      </c>
      <c r="B108" s="2061" t="s">
        <v>1144</v>
      </c>
      <c r="C108" s="2062"/>
      <c r="D108" s="2062"/>
      <c r="E108" s="2063"/>
    </row>
    <row r="109" spans="1:5" ht="30.75" customHeight="1" thickBot="1">
      <c r="A109" s="2069"/>
      <c r="B109" s="487" t="s">
        <v>1107</v>
      </c>
      <c r="C109" s="1257" t="s">
        <v>1108</v>
      </c>
      <c r="D109" s="1267" t="s">
        <v>1077</v>
      </c>
      <c r="E109" s="488" t="s">
        <v>382</v>
      </c>
    </row>
    <row r="110" spans="1:5" ht="21.75" customHeight="1">
      <c r="A110" s="1323" t="s">
        <v>1211</v>
      </c>
      <c r="B110" s="876"/>
      <c r="C110" s="859"/>
      <c r="D110" s="876"/>
      <c r="E110" s="861"/>
    </row>
    <row r="111" spans="1:5" ht="15.75" customHeight="1">
      <c r="A111" s="590" t="s">
        <v>1212</v>
      </c>
      <c r="B111" s="142">
        <f aca="true" t="shared" si="0" ref="B111:D113">B60+B8</f>
        <v>1865835</v>
      </c>
      <c r="C111" s="142">
        <f t="shared" si="0"/>
        <v>1945824</v>
      </c>
      <c r="D111" s="142">
        <f t="shared" si="0"/>
        <v>1842340</v>
      </c>
      <c r="E111" s="574">
        <f aca="true" t="shared" si="1" ref="E111:E118">D111/C111</f>
        <v>0.9468173894452941</v>
      </c>
    </row>
    <row r="112" spans="1:5" ht="12.75">
      <c r="A112" s="266" t="s">
        <v>1213</v>
      </c>
      <c r="B112" s="142">
        <f t="shared" si="0"/>
        <v>587257</v>
      </c>
      <c r="C112" s="142">
        <f t="shared" si="0"/>
        <v>610189</v>
      </c>
      <c r="D112" s="142">
        <f t="shared" si="0"/>
        <v>580934</v>
      </c>
      <c r="E112" s="574">
        <f t="shared" si="1"/>
        <v>0.9520558384369433</v>
      </c>
    </row>
    <row r="113" spans="1:5" ht="12.75">
      <c r="A113" s="266" t="s">
        <v>1214</v>
      </c>
      <c r="B113" s="142">
        <f t="shared" si="0"/>
        <v>961509</v>
      </c>
      <c r="C113" s="142">
        <f t="shared" si="0"/>
        <v>1108868</v>
      </c>
      <c r="D113" s="142">
        <f t="shared" si="0"/>
        <v>1059100</v>
      </c>
      <c r="E113" s="574">
        <f t="shared" si="1"/>
        <v>0.9551181926072355</v>
      </c>
    </row>
    <row r="114" spans="1:5" ht="12.75">
      <c r="A114" s="882" t="s">
        <v>1240</v>
      </c>
      <c r="B114" s="142">
        <f>B63+B11</f>
        <v>-16800</v>
      </c>
      <c r="C114" s="142">
        <f>C63+C11</f>
        <v>-17664</v>
      </c>
      <c r="D114" s="142">
        <f>D63+D11</f>
        <v>-16657</v>
      </c>
      <c r="E114" s="574">
        <f t="shared" si="1"/>
        <v>0.9429913949275363</v>
      </c>
    </row>
    <row r="115" spans="1:5" ht="12.75">
      <c r="A115" s="266" t="s">
        <v>1215</v>
      </c>
      <c r="B115" s="142">
        <f aca="true" t="shared" si="2" ref="B115:D117">B64+B12</f>
        <v>700</v>
      </c>
      <c r="C115" s="142">
        <f t="shared" si="2"/>
        <v>7165</v>
      </c>
      <c r="D115" s="142">
        <f t="shared" si="2"/>
        <v>6617</v>
      </c>
      <c r="E115" s="574">
        <f t="shared" si="1"/>
        <v>0.9235170969993022</v>
      </c>
    </row>
    <row r="116" spans="1:5" ht="12.75">
      <c r="A116" s="266" t="s">
        <v>1216</v>
      </c>
      <c r="B116" s="142">
        <f t="shared" si="2"/>
        <v>229390</v>
      </c>
      <c r="C116" s="142">
        <f t="shared" si="2"/>
        <v>261140</v>
      </c>
      <c r="D116" s="142">
        <f t="shared" si="2"/>
        <v>261137</v>
      </c>
      <c r="E116" s="574">
        <f t="shared" si="1"/>
        <v>0.9999885119093207</v>
      </c>
    </row>
    <row r="117" spans="1:5" ht="13.5" thickBot="1">
      <c r="A117" s="1324" t="s">
        <v>631</v>
      </c>
      <c r="B117" s="527">
        <f t="shared" si="2"/>
        <v>229390</v>
      </c>
      <c r="C117" s="527">
        <f t="shared" si="2"/>
        <v>261140</v>
      </c>
      <c r="D117" s="527">
        <f t="shared" si="2"/>
        <v>261137</v>
      </c>
      <c r="E117" s="574">
        <f t="shared" si="1"/>
        <v>0.9999885119093207</v>
      </c>
    </row>
    <row r="118" spans="1:5" ht="13.5" thickBot="1">
      <c r="A118" s="1214" t="s">
        <v>1218</v>
      </c>
      <c r="B118" s="525">
        <f>B111+B112+B113+B115+B116+B114</f>
        <v>3627891</v>
      </c>
      <c r="C118" s="525">
        <f>C111+C112+C113+C115+C116+C114</f>
        <v>3915522</v>
      </c>
      <c r="D118" s="525">
        <f>D111+D112+D113+D115+D116+D114</f>
        <v>3733471</v>
      </c>
      <c r="E118" s="588">
        <f t="shared" si="1"/>
        <v>0.9535053052951816</v>
      </c>
    </row>
    <row r="119" spans="1:5" ht="9" customHeight="1">
      <c r="A119" s="1318"/>
      <c r="B119" s="141"/>
      <c r="C119" s="537"/>
      <c r="D119" s="680"/>
      <c r="E119" s="737"/>
    </row>
    <row r="120" spans="1:5" ht="12.75">
      <c r="A120" s="1319" t="s">
        <v>1219</v>
      </c>
      <c r="B120" s="144"/>
      <c r="C120" s="578"/>
      <c r="D120" s="882"/>
      <c r="E120" s="894"/>
    </row>
    <row r="121" spans="1:5" ht="12.75">
      <c r="A121" s="266" t="s">
        <v>1220</v>
      </c>
      <c r="B121" s="144">
        <f aca="true" t="shared" si="3" ref="B121:D123">B70+B18</f>
        <v>201427</v>
      </c>
      <c r="C121" s="144">
        <f t="shared" si="3"/>
        <v>422426</v>
      </c>
      <c r="D121" s="144">
        <f t="shared" si="3"/>
        <v>252012</v>
      </c>
      <c r="E121" s="574">
        <f>D121/C121</f>
        <v>0.5965825967151643</v>
      </c>
    </row>
    <row r="122" spans="1:5" ht="12.75">
      <c r="A122" s="266" t="s">
        <v>1221</v>
      </c>
      <c r="B122" s="142">
        <f t="shared" si="3"/>
        <v>95036</v>
      </c>
      <c r="C122" s="142">
        <f t="shared" si="3"/>
        <v>131395</v>
      </c>
      <c r="D122" s="142">
        <f t="shared" si="3"/>
        <v>120529</v>
      </c>
      <c r="E122" s="574">
        <f>D122/C122</f>
        <v>0.9173027892994406</v>
      </c>
    </row>
    <row r="123" spans="1:5" ht="12.75">
      <c r="A123" s="266" t="s">
        <v>1222</v>
      </c>
      <c r="B123" s="142">
        <f t="shared" si="3"/>
        <v>1500</v>
      </c>
      <c r="C123" s="142">
        <f t="shared" si="3"/>
        <v>59650</v>
      </c>
      <c r="D123" s="142">
        <f t="shared" si="3"/>
        <v>58650</v>
      </c>
      <c r="E123" s="574">
        <f>D123/C123</f>
        <v>0.9832355406538139</v>
      </c>
    </row>
    <row r="124" spans="1:5" ht="12.75" customHeight="1" thickBot="1">
      <c r="A124" s="1315" t="s">
        <v>632</v>
      </c>
      <c r="B124" s="530">
        <f>-B114</f>
        <v>16800</v>
      </c>
      <c r="C124" s="530">
        <f>-C114</f>
        <v>17664</v>
      </c>
      <c r="D124" s="530">
        <f>-D114</f>
        <v>16657</v>
      </c>
      <c r="E124" s="574">
        <f>D124/C124</f>
        <v>0.9429913949275363</v>
      </c>
    </row>
    <row r="125" spans="1:5" ht="13.5" thickBot="1">
      <c r="A125" s="1214" t="s">
        <v>994</v>
      </c>
      <c r="B125" s="525">
        <f>SUM(B121:B124)</f>
        <v>314763</v>
      </c>
      <c r="C125" s="525">
        <f>SUM(C121:C124)</f>
        <v>631135</v>
      </c>
      <c r="D125" s="525">
        <f>SUM(D121:D124)</f>
        <v>447848</v>
      </c>
      <c r="E125" s="588">
        <f>D125/C125</f>
        <v>0.7095914503236234</v>
      </c>
    </row>
    <row r="126" spans="1:5" ht="9" customHeight="1">
      <c r="A126" s="1318"/>
      <c r="B126" s="535"/>
      <c r="C126" s="710"/>
      <c r="D126" s="141"/>
      <c r="E126" s="737"/>
    </row>
    <row r="127" spans="1:5" ht="12.75">
      <c r="A127" s="1318" t="s">
        <v>1224</v>
      </c>
      <c r="B127" s="144"/>
      <c r="C127" s="578"/>
      <c r="D127" s="144"/>
      <c r="E127" s="894"/>
    </row>
    <row r="128" spans="1:5" ht="12.75">
      <c r="A128" s="590" t="s">
        <v>1225</v>
      </c>
      <c r="B128" s="144">
        <f aca="true" t="shared" si="4" ref="B128:D129">B77+B25</f>
        <v>59697</v>
      </c>
      <c r="C128" s="144">
        <f t="shared" si="4"/>
        <v>167610</v>
      </c>
      <c r="D128" s="144">
        <f t="shared" si="4"/>
        <v>137252</v>
      </c>
      <c r="E128" s="574">
        <f>D128/C128</f>
        <v>0.8188771553009964</v>
      </c>
    </row>
    <row r="129" spans="1:5" ht="13.5" thickBot="1">
      <c r="A129" s="1322" t="s">
        <v>1226</v>
      </c>
      <c r="B129" s="530">
        <f t="shared" si="4"/>
        <v>0</v>
      </c>
      <c r="C129" s="530">
        <f t="shared" si="4"/>
        <v>0</v>
      </c>
      <c r="D129" s="530">
        <f t="shared" si="4"/>
        <v>0</v>
      </c>
      <c r="E129" s="598">
        <v>0</v>
      </c>
    </row>
    <row r="130" spans="1:5" ht="19.5" customHeight="1" thickBot="1">
      <c r="A130" s="1214" t="s">
        <v>996</v>
      </c>
      <c r="B130" s="525">
        <f>SUM(B128:B129)</f>
        <v>59697</v>
      </c>
      <c r="C130" s="525">
        <f>C79+C27</f>
        <v>167610</v>
      </c>
      <c r="D130" s="525">
        <f>D79+D27</f>
        <v>137252</v>
      </c>
      <c r="E130" s="588">
        <f>D130/C130</f>
        <v>0.8188771553009964</v>
      </c>
    </row>
    <row r="131" spans="1:5" ht="9" customHeight="1">
      <c r="A131" s="1318"/>
      <c r="B131" s="535"/>
      <c r="C131" s="596"/>
      <c r="D131" s="141"/>
      <c r="E131" s="737"/>
    </row>
    <row r="132" spans="1:5" ht="12.75">
      <c r="A132" s="1318" t="s">
        <v>993</v>
      </c>
      <c r="B132" s="144"/>
      <c r="C132" s="578"/>
      <c r="D132" s="144"/>
      <c r="E132" s="894"/>
    </row>
    <row r="133" spans="1:5" ht="12.75">
      <c r="A133" s="590" t="s">
        <v>1225</v>
      </c>
      <c r="B133" s="144">
        <f aca="true" t="shared" si="5" ref="B133:D135">B82+B30</f>
        <v>166103</v>
      </c>
      <c r="C133" s="144">
        <f t="shared" si="5"/>
        <v>198849</v>
      </c>
      <c r="D133" s="144">
        <f t="shared" si="5"/>
        <v>177586</v>
      </c>
      <c r="E133" s="574">
        <f>D133/C133</f>
        <v>0.8930696156379967</v>
      </c>
    </row>
    <row r="134" spans="1:5" ht="13.5" thickBot="1">
      <c r="A134" s="1322" t="s">
        <v>1226</v>
      </c>
      <c r="B134" s="530">
        <f t="shared" si="5"/>
        <v>51486</v>
      </c>
      <c r="C134" s="530">
        <f t="shared" si="5"/>
        <v>51646</v>
      </c>
      <c r="D134" s="530">
        <f t="shared" si="5"/>
        <v>48398</v>
      </c>
      <c r="E134" s="598">
        <f>D134/C134</f>
        <v>0.9371103280021686</v>
      </c>
    </row>
    <row r="135" spans="1:5" ht="13.5" thickBot="1">
      <c r="A135" s="1214" t="s">
        <v>995</v>
      </c>
      <c r="B135" s="525">
        <f t="shared" si="5"/>
        <v>217589</v>
      </c>
      <c r="C135" s="525">
        <f t="shared" si="5"/>
        <v>250495</v>
      </c>
      <c r="D135" s="525">
        <f t="shared" si="5"/>
        <v>225984</v>
      </c>
      <c r="E135" s="588">
        <f>D135/C135</f>
        <v>0.9021497435078545</v>
      </c>
    </row>
    <row r="136" spans="1:5" ht="9.75" customHeight="1">
      <c r="A136" s="1318"/>
      <c r="B136" s="535"/>
      <c r="C136" s="596"/>
      <c r="D136" s="141"/>
      <c r="E136" s="737"/>
    </row>
    <row r="137" spans="1:5" ht="12.75">
      <c r="A137" s="1319" t="s">
        <v>1227</v>
      </c>
      <c r="B137" s="144"/>
      <c r="C137" s="578"/>
      <c r="D137" s="144"/>
      <c r="E137" s="894"/>
    </row>
    <row r="138" spans="1:5" ht="12.75">
      <c r="A138" s="266" t="s">
        <v>1228</v>
      </c>
      <c r="B138" s="144">
        <f aca="true" t="shared" si="6" ref="B138:D140">B87+B35</f>
        <v>1000</v>
      </c>
      <c r="C138" s="144">
        <f t="shared" si="6"/>
        <v>1000</v>
      </c>
      <c r="D138" s="144">
        <f t="shared" si="6"/>
        <v>170</v>
      </c>
      <c r="E138" s="574">
        <f>D138/C138</f>
        <v>0.17</v>
      </c>
    </row>
    <row r="139" spans="1:5" ht="13.5" thickBot="1">
      <c r="A139" s="1322" t="s">
        <v>1229</v>
      </c>
      <c r="B139" s="527">
        <f t="shared" si="6"/>
        <v>5000</v>
      </c>
      <c r="C139" s="527">
        <f t="shared" si="6"/>
        <v>5000</v>
      </c>
      <c r="D139" s="527">
        <f t="shared" si="6"/>
        <v>3400</v>
      </c>
      <c r="E139" s="598">
        <f>D139/C139</f>
        <v>0.68</v>
      </c>
    </row>
    <row r="140" spans="1:5" ht="16.5" customHeight="1" thickBot="1">
      <c r="A140" s="1214" t="s">
        <v>1230</v>
      </c>
      <c r="B140" s="525">
        <f t="shared" si="6"/>
        <v>6000</v>
      </c>
      <c r="C140" s="525">
        <f t="shared" si="6"/>
        <v>6000</v>
      </c>
      <c r="D140" s="525">
        <f t="shared" si="6"/>
        <v>3570</v>
      </c>
      <c r="E140" s="588">
        <f>D140/C140</f>
        <v>0.595</v>
      </c>
    </row>
    <row r="141" spans="1:5" ht="9" customHeight="1">
      <c r="A141" s="1318"/>
      <c r="B141" s="535"/>
      <c r="C141" s="596"/>
      <c r="D141" s="535"/>
      <c r="E141" s="928"/>
    </row>
    <row r="142" spans="1:5" ht="12.75">
      <c r="A142" s="1319" t="s">
        <v>1231</v>
      </c>
      <c r="B142" s="144"/>
      <c r="C142" s="578"/>
      <c r="D142" s="144"/>
      <c r="E142" s="894"/>
    </row>
    <row r="143" spans="1:5" ht="12.75">
      <c r="A143" s="266" t="s">
        <v>1232</v>
      </c>
      <c r="B143" s="144">
        <f aca="true" t="shared" si="7" ref="B143:D145">B92+B40</f>
        <v>15000</v>
      </c>
      <c r="C143" s="144">
        <f t="shared" si="7"/>
        <v>3175</v>
      </c>
      <c r="D143" s="144">
        <f t="shared" si="7"/>
        <v>0</v>
      </c>
      <c r="E143" s="574">
        <f>D143/C143</f>
        <v>0</v>
      </c>
    </row>
    <row r="144" spans="1:5" ht="13.5" thickBot="1">
      <c r="A144" s="590" t="s">
        <v>1233</v>
      </c>
      <c r="B144" s="527">
        <f t="shared" si="7"/>
        <v>556000</v>
      </c>
      <c r="C144" s="527">
        <f t="shared" si="7"/>
        <v>3590191</v>
      </c>
      <c r="D144" s="527">
        <f t="shared" si="7"/>
        <v>0</v>
      </c>
      <c r="E144" s="598">
        <f>D144/C144</f>
        <v>0</v>
      </c>
    </row>
    <row r="145" spans="1:5" ht="18" customHeight="1" thickBot="1">
      <c r="A145" s="1214" t="s">
        <v>1234</v>
      </c>
      <c r="B145" s="525">
        <f t="shared" si="7"/>
        <v>571000</v>
      </c>
      <c r="C145" s="525">
        <f t="shared" si="7"/>
        <v>3593366</v>
      </c>
      <c r="D145" s="525">
        <f t="shared" si="7"/>
        <v>0</v>
      </c>
      <c r="E145" s="588">
        <f>D145/C145</f>
        <v>0</v>
      </c>
    </row>
    <row r="146" spans="1:5" ht="10.5" customHeight="1" thickBot="1">
      <c r="A146" s="1318"/>
      <c r="B146" s="141"/>
      <c r="C146" s="596"/>
      <c r="D146" s="141"/>
      <c r="E146" s="737"/>
    </row>
    <row r="147" spans="1:5" ht="26.25" thickBot="1">
      <c r="A147" s="1325" t="s">
        <v>1303</v>
      </c>
      <c r="B147" s="525">
        <f>B96+B44</f>
        <v>4796940</v>
      </c>
      <c r="C147" s="525">
        <f>C96+C44</f>
        <v>8564128</v>
      </c>
      <c r="D147" s="525">
        <f>D96+D44</f>
        <v>4548125</v>
      </c>
      <c r="E147" s="588">
        <f>D147/C147</f>
        <v>0.5310669107234268</v>
      </c>
    </row>
    <row r="148" spans="1:5" ht="12.75">
      <c r="A148" s="1319" t="s">
        <v>1309</v>
      </c>
      <c r="B148" s="144"/>
      <c r="C148" s="671"/>
      <c r="D148" s="144"/>
      <c r="E148" s="894"/>
    </row>
    <row r="149" spans="1:5" ht="12.75">
      <c r="A149" s="266" t="s">
        <v>1310</v>
      </c>
      <c r="B149" s="144">
        <f aca="true" t="shared" si="8" ref="B149:D151">B98+B47</f>
        <v>0</v>
      </c>
      <c r="C149" s="144">
        <f t="shared" si="8"/>
        <v>0</v>
      </c>
      <c r="D149" s="144">
        <f t="shared" si="8"/>
        <v>0</v>
      </c>
      <c r="E149" s="574">
        <v>0</v>
      </c>
    </row>
    <row r="150" spans="1:5" ht="20.25" customHeight="1" thickBot="1">
      <c r="A150" s="1322" t="s">
        <v>1311</v>
      </c>
      <c r="B150" s="527">
        <f t="shared" si="8"/>
        <v>57367</v>
      </c>
      <c r="C150" s="527">
        <f t="shared" si="8"/>
        <v>407657</v>
      </c>
      <c r="D150" s="527">
        <f t="shared" si="8"/>
        <v>407657</v>
      </c>
      <c r="E150" s="598">
        <f>D150/C150</f>
        <v>1</v>
      </c>
    </row>
    <row r="151" spans="1:5" ht="13.5" thickBot="1">
      <c r="A151" s="1214" t="s">
        <v>1312</v>
      </c>
      <c r="B151" s="525">
        <f t="shared" si="8"/>
        <v>57367</v>
      </c>
      <c r="C151" s="525">
        <f t="shared" si="8"/>
        <v>407657</v>
      </c>
      <c r="D151" s="525">
        <f t="shared" si="8"/>
        <v>407657</v>
      </c>
      <c r="E151" s="588">
        <f>D151/C151</f>
        <v>1</v>
      </c>
    </row>
    <row r="152" spans="1:5" ht="13.5" thickBot="1">
      <c r="A152" s="1322"/>
      <c r="B152" s="141"/>
      <c r="C152" s="596"/>
      <c r="D152" s="144"/>
      <c r="E152" s="737"/>
    </row>
    <row r="153" spans="1:5" ht="13.5" thickBot="1">
      <c r="A153" s="1325" t="s">
        <v>1257</v>
      </c>
      <c r="B153" s="525">
        <f>B102+B51</f>
        <v>4854307</v>
      </c>
      <c r="C153" s="525">
        <f>C102+C51</f>
        <v>8971785</v>
      </c>
      <c r="D153" s="525">
        <f>D102+D51</f>
        <v>4955782</v>
      </c>
      <c r="E153" s="588">
        <f>D153/C153</f>
        <v>0.552374137365084</v>
      </c>
    </row>
    <row r="154" spans="1:5" ht="12.75">
      <c r="A154" s="190"/>
      <c r="B154" s="190"/>
      <c r="C154" s="190"/>
      <c r="D154" s="190"/>
      <c r="E154" s="190"/>
    </row>
  </sheetData>
  <sheetProtection/>
  <mergeCells count="11">
    <mergeCell ref="B57:E57"/>
    <mergeCell ref="A52:E52"/>
    <mergeCell ref="A54:E54"/>
    <mergeCell ref="A2:E2"/>
    <mergeCell ref="B108:E108"/>
    <mergeCell ref="A103:E103"/>
    <mergeCell ref="A105:E105"/>
    <mergeCell ref="B5:E5"/>
    <mergeCell ref="A5:A6"/>
    <mergeCell ref="A57:A58"/>
    <mergeCell ref="A108:A10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133"/>
  <sheetViews>
    <sheetView zoomScalePageLayoutView="0" workbookViewId="0" topLeftCell="A1">
      <selection activeCell="J29" sqref="A1:J29"/>
    </sheetView>
  </sheetViews>
  <sheetFormatPr defaultColWidth="9.140625" defaultRowHeight="12.75"/>
  <cols>
    <col min="1" max="1" width="21.421875" style="0" customWidth="1"/>
    <col min="2" max="2" width="10.140625" style="0" customWidth="1"/>
    <col min="3" max="3" width="10.57421875" style="0" customWidth="1"/>
    <col min="4" max="4" width="9.7109375" style="0" customWidth="1"/>
    <col min="5" max="5" width="10.7109375" style="0" customWidth="1"/>
    <col min="6" max="6" width="23.00390625" style="0" customWidth="1"/>
    <col min="7" max="7" width="10.00390625" style="0" customWidth="1"/>
    <col min="8" max="8" width="10.140625" style="0" customWidth="1"/>
    <col min="9" max="9" width="10.421875" style="0" customWidth="1"/>
    <col min="10" max="10" width="10.00390625" style="0" customWidth="1"/>
  </cols>
  <sheetData>
    <row r="2" spans="1:9" ht="12.75">
      <c r="A2" s="127"/>
      <c r="B2" s="127"/>
      <c r="C2" s="127"/>
      <c r="D2" s="127"/>
      <c r="E2" s="127"/>
      <c r="F2" s="128"/>
      <c r="G2" s="129"/>
      <c r="I2" s="128" t="s">
        <v>282</v>
      </c>
    </row>
    <row r="3" spans="1:10" ht="15.75">
      <c r="A3" s="2188" t="s">
        <v>283</v>
      </c>
      <c r="B3" s="2057"/>
      <c r="C3" s="2057"/>
      <c r="D3" s="2057"/>
      <c r="E3" s="2057"/>
      <c r="F3" s="2057"/>
      <c r="G3" s="2057"/>
      <c r="H3" s="2057"/>
      <c r="I3" s="2057"/>
      <c r="J3" s="2057"/>
    </row>
    <row r="4" spans="1:7" ht="9" customHeight="1">
      <c r="A4" s="127"/>
      <c r="B4" s="127"/>
      <c r="C4" s="127"/>
      <c r="D4" s="127"/>
      <c r="E4" s="127"/>
      <c r="F4" s="127"/>
      <c r="G4" s="127"/>
    </row>
    <row r="5" spans="1:9" ht="13.5" thickBot="1">
      <c r="A5" s="127"/>
      <c r="B5" s="127"/>
      <c r="C5" s="127"/>
      <c r="D5" s="127"/>
      <c r="E5" s="127"/>
      <c r="F5" s="129"/>
      <c r="G5" s="129"/>
      <c r="I5" s="129" t="s">
        <v>1208</v>
      </c>
    </row>
    <row r="6" spans="1:10" ht="13.5" thickBot="1">
      <c r="A6" s="130" t="s">
        <v>1438</v>
      </c>
      <c r="B6" s="131"/>
      <c r="C6" s="430"/>
      <c r="D6" s="430"/>
      <c r="E6" s="430"/>
      <c r="F6" s="2186" t="s">
        <v>284</v>
      </c>
      <c r="G6" s="2085"/>
      <c r="H6" s="2085"/>
      <c r="I6" s="2085"/>
      <c r="J6" s="2086"/>
    </row>
    <row r="7" spans="1:10" ht="25.5" customHeight="1" thickBot="1">
      <c r="A7" s="259" t="s">
        <v>256</v>
      </c>
      <c r="B7" s="450" t="s">
        <v>1107</v>
      </c>
      <c r="C7" s="450" t="s">
        <v>1108</v>
      </c>
      <c r="D7" s="472" t="s">
        <v>1113</v>
      </c>
      <c r="E7" s="473" t="s">
        <v>1138</v>
      </c>
      <c r="F7" s="259" t="s">
        <v>256</v>
      </c>
      <c r="G7" s="452" t="s">
        <v>1107</v>
      </c>
      <c r="H7" s="450" t="s">
        <v>1108</v>
      </c>
      <c r="I7" s="472" t="s">
        <v>1113</v>
      </c>
      <c r="J7" s="473" t="s">
        <v>1138</v>
      </c>
    </row>
    <row r="8" spans="1:10" ht="12.75">
      <c r="A8" s="432" t="s">
        <v>790</v>
      </c>
      <c r="B8" s="134">
        <f>'2.sz. melléklet'!B103</f>
        <v>1460306</v>
      </c>
      <c r="C8" s="134">
        <f>'2.sz. melléklet'!C103</f>
        <v>1476084</v>
      </c>
      <c r="D8" s="134">
        <f>'2.sz. melléklet'!D103</f>
        <v>1490309</v>
      </c>
      <c r="E8" s="483">
        <f>D8/C8</f>
        <v>1.0096369854290135</v>
      </c>
      <c r="F8" s="432" t="s">
        <v>285</v>
      </c>
      <c r="G8" s="133">
        <f>'1.a.sz. melléklet'!B111</f>
        <v>1865835</v>
      </c>
      <c r="H8" s="133">
        <f>'1.a.sz. melléklet'!C111</f>
        <v>1945824</v>
      </c>
      <c r="I8" s="133">
        <f>'1.a.sz. melléklet'!D111</f>
        <v>1842340</v>
      </c>
      <c r="J8" s="483">
        <f>I8/H8</f>
        <v>0.9468173894452941</v>
      </c>
    </row>
    <row r="9" spans="1:10" ht="12.75">
      <c r="A9" s="432" t="s">
        <v>286</v>
      </c>
      <c r="B9" s="132">
        <v>0</v>
      </c>
      <c r="C9" s="132">
        <v>0</v>
      </c>
      <c r="D9" s="132">
        <v>-1160</v>
      </c>
      <c r="E9" s="483">
        <v>0</v>
      </c>
      <c r="F9" s="432" t="s">
        <v>287</v>
      </c>
      <c r="G9" s="133">
        <f>'1.a.sz. melléklet'!B112</f>
        <v>587257</v>
      </c>
      <c r="H9" s="133">
        <f>'1.a.sz. melléklet'!C112</f>
        <v>610189</v>
      </c>
      <c r="I9" s="133">
        <f>'1.a.sz. melléklet'!D112</f>
        <v>580934</v>
      </c>
      <c r="J9" s="483">
        <f aca="true" t="shared" si="0" ref="J9:J22">I9/H9</f>
        <v>0.9520558384369433</v>
      </c>
    </row>
    <row r="10" spans="1:10" ht="14.25" customHeight="1">
      <c r="A10" s="432" t="s">
        <v>975</v>
      </c>
      <c r="B10" s="134">
        <f>-'2.a-d.sz. melléklet'!B82</f>
        <v>0</v>
      </c>
      <c r="C10" s="134">
        <f>-'2.a-d.sz. melléklet'!C82</f>
        <v>-33</v>
      </c>
      <c r="D10" s="134">
        <f>-'2.a-d.sz. melléklet'!D82</f>
        <v>-24</v>
      </c>
      <c r="E10" s="483">
        <f aca="true" t="shared" si="1" ref="E10:E16">D10/C10</f>
        <v>0.7272727272727273</v>
      </c>
      <c r="F10" s="432" t="s">
        <v>288</v>
      </c>
      <c r="G10" s="133">
        <f>'1.a.sz. melléklet'!B113</f>
        <v>961509</v>
      </c>
      <c r="H10" s="133">
        <f>'1.a.sz. melléklet'!C113</f>
        <v>1108868</v>
      </c>
      <c r="I10" s="133">
        <f>'1.a.sz. melléklet'!D113</f>
        <v>1059100</v>
      </c>
      <c r="J10" s="483">
        <f t="shared" si="0"/>
        <v>0.9551181926072355</v>
      </c>
    </row>
    <row r="11" spans="1:10" ht="16.5" customHeight="1">
      <c r="A11" s="432" t="s">
        <v>289</v>
      </c>
      <c r="B11" s="134">
        <v>-3400</v>
      </c>
      <c r="C11" s="134">
        <v>-9367</v>
      </c>
      <c r="D11" s="134">
        <v>-5285</v>
      </c>
      <c r="E11" s="483">
        <f t="shared" si="1"/>
        <v>0.5642147966264546</v>
      </c>
      <c r="F11" s="432" t="s">
        <v>787</v>
      </c>
      <c r="G11" s="133">
        <v>3536</v>
      </c>
      <c r="H11" s="133">
        <v>10561</v>
      </c>
      <c r="I11" s="133">
        <v>15739</v>
      </c>
      <c r="J11" s="483">
        <f t="shared" si="0"/>
        <v>1.4902944796894233</v>
      </c>
    </row>
    <row r="12" spans="1:10" ht="12.75">
      <c r="A12" s="432" t="s">
        <v>791</v>
      </c>
      <c r="B12" s="132">
        <f>'2.sz. melléklet'!B110</f>
        <v>2296255.195</v>
      </c>
      <c r="C12" s="132">
        <f>'2.sz. melléklet'!C110-'2.f-h.sz. melléklet'!C24</f>
        <v>2873972.195</v>
      </c>
      <c r="D12" s="132">
        <f>'2.sz. melléklet'!D110</f>
        <v>2840441.195</v>
      </c>
      <c r="E12" s="483">
        <f t="shared" si="1"/>
        <v>0.9883328725106194</v>
      </c>
      <c r="F12" s="432" t="s">
        <v>976</v>
      </c>
      <c r="G12" s="133">
        <f>'1.a.sz. melléklet'!B114</f>
        <v>-16800</v>
      </c>
      <c r="H12" s="133">
        <f>'1.a.sz. melléklet'!C114</f>
        <v>-17664</v>
      </c>
      <c r="I12" s="133">
        <f>'1.a.sz. melléklet'!D114</f>
        <v>-16657</v>
      </c>
      <c r="J12" s="483">
        <f t="shared" si="0"/>
        <v>0.9429913949275363</v>
      </c>
    </row>
    <row r="13" spans="1:10" ht="22.5">
      <c r="A13" s="432" t="s">
        <v>792</v>
      </c>
      <c r="B13" s="134">
        <v>-27593</v>
      </c>
      <c r="C13" s="134">
        <v>-27593</v>
      </c>
      <c r="D13" s="134">
        <v>-27593</v>
      </c>
      <c r="E13" s="483">
        <f t="shared" si="1"/>
        <v>1</v>
      </c>
      <c r="F13" s="432" t="s">
        <v>788</v>
      </c>
      <c r="G13" s="133">
        <v>0</v>
      </c>
      <c r="H13" s="133">
        <v>-629</v>
      </c>
      <c r="I13" s="133">
        <v>-629</v>
      </c>
      <c r="J13" s="483">
        <f t="shared" si="0"/>
        <v>1</v>
      </c>
    </row>
    <row r="14" spans="1:10" ht="12.75">
      <c r="A14" s="433" t="s">
        <v>793</v>
      </c>
      <c r="B14" s="132">
        <f>-('2.sz. melléklet'!B122+'2.sz. melléklet'!B116)</f>
        <v>-121809</v>
      </c>
      <c r="C14" s="132">
        <f>-('2.sz. melléklet'!C122+'2.sz. melléklet'!C116+'2.f-h.sz. melléklet'!C11+'2.f-h.sz. melléklet'!C27+'2.f-h.sz. melléklet'!C30+'2.f-h.sz. melléklet'!C31+3631)</f>
        <v>-319151</v>
      </c>
      <c r="D14" s="132">
        <f>-('2.sz. melléklet'!D122+'2.sz. melléklet'!D116+'2.f-h.sz. melléklet'!D11+'2.f-h.sz. melléklet'!D27+'2.f-h.sz. melléklet'!D30+'2.f-h.sz. melléklet'!D31+3631+'2.f-h.sz. melléklet'!D24)</f>
        <v>-233315</v>
      </c>
      <c r="E14" s="483">
        <f t="shared" si="1"/>
        <v>0.7310489392168598</v>
      </c>
      <c r="F14" s="432" t="s">
        <v>822</v>
      </c>
      <c r="G14" s="133">
        <f>'1.a.sz. melléklet'!B116</f>
        <v>229390</v>
      </c>
      <c r="H14" s="133">
        <f>'1.a.sz. melléklet'!C116</f>
        <v>261140</v>
      </c>
      <c r="I14" s="133">
        <f>'1.a.sz. melléklet'!D116</f>
        <v>261137</v>
      </c>
      <c r="J14" s="483">
        <f t="shared" si="0"/>
        <v>0.9999885119093207</v>
      </c>
    </row>
    <row r="15" spans="1:10" ht="15.75" customHeight="1">
      <c r="A15" s="433" t="s">
        <v>977</v>
      </c>
      <c r="B15" s="132">
        <f>'2.sz. melléklet'!B133</f>
        <v>250</v>
      </c>
      <c r="C15" s="132">
        <f>'2.sz. melléklet'!C133</f>
        <v>250</v>
      </c>
      <c r="D15" s="132">
        <f>'2.sz. melléklet'!D133</f>
        <v>148</v>
      </c>
      <c r="E15" s="483">
        <f t="shared" si="1"/>
        <v>0.592</v>
      </c>
      <c r="F15" s="433" t="s">
        <v>290</v>
      </c>
      <c r="G15" s="133">
        <v>229390</v>
      </c>
      <c r="H15" s="133">
        <v>229390</v>
      </c>
      <c r="I15" s="133">
        <v>122091</v>
      </c>
      <c r="J15" s="483">
        <f t="shared" si="0"/>
        <v>0.5322420332185361</v>
      </c>
    </row>
    <row r="16" spans="1:10" ht="17.25" customHeight="1">
      <c r="A16" s="433" t="s">
        <v>294</v>
      </c>
      <c r="B16" s="132">
        <f>'2.sz. melléklet'!B138</f>
        <v>0</v>
      </c>
      <c r="C16" s="132">
        <f>'2.sz. melléklet'!C138</f>
        <v>113503</v>
      </c>
      <c r="D16" s="132">
        <f>'2.sz. melléklet'!D138</f>
        <v>270535</v>
      </c>
      <c r="E16" s="483">
        <f t="shared" si="1"/>
        <v>2.383505281798719</v>
      </c>
      <c r="F16" s="433" t="s">
        <v>291</v>
      </c>
      <c r="G16" s="133">
        <f>'1.a.sz. melléklet'!B115</f>
        <v>700</v>
      </c>
      <c r="H16" s="133">
        <f>'1.a.sz. melléklet'!C115</f>
        <v>7165</v>
      </c>
      <c r="I16" s="133">
        <f>'1.a.sz. melléklet'!D115</f>
        <v>6617</v>
      </c>
      <c r="J16" s="483">
        <f t="shared" si="0"/>
        <v>0.9235170969993022</v>
      </c>
    </row>
    <row r="17" spans="1:10" ht="12.75">
      <c r="A17" s="433" t="s">
        <v>821</v>
      </c>
      <c r="B17" s="132">
        <v>0</v>
      </c>
      <c r="C17" s="132">
        <v>0</v>
      </c>
      <c r="D17" s="132">
        <v>0</v>
      </c>
      <c r="E17" s="483">
        <v>0</v>
      </c>
      <c r="F17" s="433" t="s">
        <v>818</v>
      </c>
      <c r="G17" s="133">
        <f>'1.a.sz. melléklet'!B128</f>
        <v>59697</v>
      </c>
      <c r="H17" s="133">
        <f>'1.a.sz. melléklet'!C128</f>
        <v>167610</v>
      </c>
      <c r="I17" s="133">
        <f>'1.a.sz. melléklet'!D128</f>
        <v>137252</v>
      </c>
      <c r="J17" s="483">
        <f t="shared" si="0"/>
        <v>0.8188771553009964</v>
      </c>
    </row>
    <row r="18" spans="1:10" ht="12.75">
      <c r="A18" s="433"/>
      <c r="B18" s="132"/>
      <c r="C18" s="132"/>
      <c r="D18" s="132"/>
      <c r="E18" s="483"/>
      <c r="F18" s="433" t="s">
        <v>292</v>
      </c>
      <c r="G18" s="133">
        <f>'1.a.sz. melléklet'!B138</f>
        <v>1000</v>
      </c>
      <c r="H18" s="133">
        <f>'1.a.sz. melléklet'!C138</f>
        <v>1000</v>
      </c>
      <c r="I18" s="133">
        <f>'1.a.sz. melléklet'!D138</f>
        <v>170</v>
      </c>
      <c r="J18" s="483">
        <f t="shared" si="0"/>
        <v>0.17</v>
      </c>
    </row>
    <row r="19" spans="1:10" ht="12.75">
      <c r="A19" s="433"/>
      <c r="B19" s="132"/>
      <c r="C19" s="431"/>
      <c r="D19" s="431"/>
      <c r="E19" s="483"/>
      <c r="F19" s="436" t="s">
        <v>823</v>
      </c>
      <c r="G19" s="133">
        <f>'1.a.sz. melléklet'!B133</f>
        <v>166103</v>
      </c>
      <c r="H19" s="133">
        <f>'1.a.sz. melléklet'!C133</f>
        <v>198849</v>
      </c>
      <c r="I19" s="133">
        <f>'1.a.sz. melléklet'!D133</f>
        <v>177586</v>
      </c>
      <c r="J19" s="483">
        <f t="shared" si="0"/>
        <v>0.8930696156379967</v>
      </c>
    </row>
    <row r="20" spans="1:10" ht="12.75">
      <c r="A20" s="433"/>
      <c r="B20" s="132"/>
      <c r="C20" s="132"/>
      <c r="D20" s="132"/>
      <c r="E20" s="483"/>
      <c r="F20" s="433" t="s">
        <v>293</v>
      </c>
      <c r="G20" s="133">
        <f>G21+G22</f>
        <v>46000</v>
      </c>
      <c r="H20" s="133">
        <f>H21+H22</f>
        <v>33186</v>
      </c>
      <c r="I20" s="133">
        <f>I21+I22</f>
        <v>0</v>
      </c>
      <c r="J20" s="483">
        <f t="shared" si="0"/>
        <v>0</v>
      </c>
    </row>
    <row r="21" spans="1:10" ht="12.75">
      <c r="A21" s="433"/>
      <c r="B21" s="132"/>
      <c r="C21" s="132"/>
      <c r="D21" s="132"/>
      <c r="E21" s="483"/>
      <c r="F21" s="433" t="s">
        <v>295</v>
      </c>
      <c r="G21" s="133">
        <f>'1.a.sz. melléklet'!B143</f>
        <v>15000</v>
      </c>
      <c r="H21" s="133">
        <f>'1.a.sz. melléklet'!C143</f>
        <v>3175</v>
      </c>
      <c r="I21" s="133">
        <f>'1.a.sz. melléklet'!D143</f>
        <v>0</v>
      </c>
      <c r="J21" s="483">
        <f t="shared" si="0"/>
        <v>0</v>
      </c>
    </row>
    <row r="22" spans="1:10" ht="13.5" thickBot="1">
      <c r="A22" s="470"/>
      <c r="B22" s="471"/>
      <c r="C22" s="471"/>
      <c r="D22" s="471"/>
      <c r="E22" s="484"/>
      <c r="F22" s="470" t="s">
        <v>296</v>
      </c>
      <c r="G22" s="474">
        <f>'5.sz. melléklet'!B14</f>
        <v>31000</v>
      </c>
      <c r="H22" s="474">
        <f>'5.sz. melléklet'!C14</f>
        <v>30011</v>
      </c>
      <c r="I22" s="474">
        <f>'5.sz. melléklet'!D14</f>
        <v>0</v>
      </c>
      <c r="J22" s="483">
        <f t="shared" si="0"/>
        <v>0</v>
      </c>
    </row>
    <row r="23" spans="1:10" ht="13.5" thickBot="1">
      <c r="A23" s="447" t="s">
        <v>297</v>
      </c>
      <c r="B23" s="188">
        <f>SUM(B8:B21)</f>
        <v>3604009.195</v>
      </c>
      <c r="C23" s="188">
        <f>SUM(C8:C21)</f>
        <v>4107665.1950000003</v>
      </c>
      <c r="D23" s="188">
        <f>SUM(D8:D21)</f>
        <v>4334056.195</v>
      </c>
      <c r="E23" s="482">
        <f>D23/C23</f>
        <v>1.055114277637713</v>
      </c>
      <c r="F23" s="447" t="s">
        <v>298</v>
      </c>
      <c r="G23" s="189">
        <f>G8+G9+G10+G13+G14+G16+G19+G12+G17+G18+G20</f>
        <v>3900691</v>
      </c>
      <c r="H23" s="189">
        <f>H8+H9+H10+H13+H14+H16+H19+H12+H17+H18+H20</f>
        <v>4315538</v>
      </c>
      <c r="I23" s="189">
        <f>I8+I9+I10+I13+I14+I16+I19+I12+I17+I18+I20</f>
        <v>4047850</v>
      </c>
      <c r="J23" s="482">
        <f>I23/H23</f>
        <v>0.9379711173902304</v>
      </c>
    </row>
    <row r="24" spans="1:10" ht="6.75" customHeight="1" thickBot="1">
      <c r="A24" s="434"/>
      <c r="B24" s="135"/>
      <c r="C24" s="135"/>
      <c r="D24" s="135"/>
      <c r="E24" s="481"/>
      <c r="F24" s="437"/>
      <c r="G24" s="189"/>
      <c r="H24" s="135"/>
      <c r="I24" s="135"/>
      <c r="J24" s="481"/>
    </row>
    <row r="25" spans="1:10" ht="7.5" customHeight="1">
      <c r="A25" s="435"/>
      <c r="B25" s="137"/>
      <c r="C25" s="137"/>
      <c r="D25" s="137"/>
      <c r="E25" s="483"/>
      <c r="F25" s="435"/>
      <c r="G25" s="136"/>
      <c r="H25" s="137"/>
      <c r="I25" s="137"/>
      <c r="J25" s="483"/>
    </row>
    <row r="26" spans="1:10" ht="12.75">
      <c r="A26" s="433" t="s">
        <v>299</v>
      </c>
      <c r="B26" s="132">
        <f>G23+G26-B23</f>
        <v>296681.80500000017</v>
      </c>
      <c r="C26" s="132">
        <f>H23+H26-C23</f>
        <v>207872.8049999997</v>
      </c>
      <c r="D26" s="132">
        <v>0</v>
      </c>
      <c r="E26" s="483">
        <f>D26/C26</f>
        <v>0</v>
      </c>
      <c r="F26" s="433" t="s">
        <v>300</v>
      </c>
      <c r="G26" s="134">
        <f>'1.a.sz. melléklet'!B149</f>
        <v>0</v>
      </c>
      <c r="H26" s="134">
        <f>'1.a.sz. melléklet'!C149</f>
        <v>0</v>
      </c>
      <c r="I26" s="134">
        <v>0</v>
      </c>
      <c r="J26" s="483">
        <v>0</v>
      </c>
    </row>
    <row r="27" spans="1:10" ht="12.75">
      <c r="A27" s="433" t="s">
        <v>675</v>
      </c>
      <c r="B27" s="132">
        <v>296685</v>
      </c>
      <c r="C27" s="132"/>
      <c r="D27" s="132">
        <v>0</v>
      </c>
      <c r="E27" s="483">
        <v>0</v>
      </c>
      <c r="F27" s="433"/>
      <c r="G27" s="132"/>
      <c r="H27" s="132"/>
      <c r="I27" s="132"/>
      <c r="J27" s="483"/>
    </row>
    <row r="28" spans="1:10" ht="13.5" thickBot="1">
      <c r="A28" s="470"/>
      <c r="B28" s="471"/>
      <c r="C28" s="471"/>
      <c r="D28" s="471"/>
      <c r="E28" s="484"/>
      <c r="F28" s="470"/>
      <c r="G28" s="471"/>
      <c r="H28" s="471"/>
      <c r="I28" s="471"/>
      <c r="J28" s="484"/>
    </row>
    <row r="29" spans="1:10" ht="23.25" thickBot="1">
      <c r="A29" s="447" t="s">
        <v>731</v>
      </c>
      <c r="B29" s="188">
        <f>B23+B26</f>
        <v>3900691</v>
      </c>
      <c r="C29" s="188">
        <f>C23+C26</f>
        <v>4315538</v>
      </c>
      <c r="D29" s="188">
        <f>D23+D26</f>
        <v>4334056.195</v>
      </c>
      <c r="E29" s="482">
        <f>D29/C29</f>
        <v>1.0042910513127217</v>
      </c>
      <c r="F29" s="447" t="s">
        <v>732</v>
      </c>
      <c r="G29" s="188">
        <f>G23+G25+G26</f>
        <v>3900691</v>
      </c>
      <c r="H29" s="188">
        <f>H23+H25+H26</f>
        <v>4315538</v>
      </c>
      <c r="I29" s="188">
        <f>I23+I25+I26</f>
        <v>4047850</v>
      </c>
      <c r="J29" s="482">
        <f>I29/H29</f>
        <v>0.9379711173902304</v>
      </c>
    </row>
    <row r="30" spans="1:10" ht="12.75">
      <c r="A30" s="453"/>
      <c r="B30" s="454"/>
      <c r="C30" s="454"/>
      <c r="D30" s="454"/>
      <c r="E30" s="454"/>
      <c r="F30" s="453"/>
      <c r="G30" s="454"/>
      <c r="H30" s="454"/>
      <c r="I30" s="454"/>
      <c r="J30" s="454"/>
    </row>
    <row r="31" spans="1:10" ht="12.75">
      <c r="A31" s="453"/>
      <c r="B31" s="454"/>
      <c r="C31" s="454"/>
      <c r="D31" s="454"/>
      <c r="E31" s="454"/>
      <c r="F31" s="453"/>
      <c r="G31" s="454"/>
      <c r="H31" s="454"/>
      <c r="I31" s="454"/>
      <c r="J31" s="454"/>
    </row>
    <row r="32" spans="1:10" ht="12.75">
      <c r="A32" s="453"/>
      <c r="B32" s="454"/>
      <c r="C32" s="454"/>
      <c r="D32" s="454"/>
      <c r="E32" s="454"/>
      <c r="F32" s="453"/>
      <c r="G32" s="454"/>
      <c r="H32" s="454"/>
      <c r="I32" s="454"/>
      <c r="J32" s="454"/>
    </row>
    <row r="33" spans="1:10" ht="12.75">
      <c r="A33" s="453"/>
      <c r="B33" s="454"/>
      <c r="C33" s="454"/>
      <c r="D33" s="454"/>
      <c r="E33" s="454"/>
      <c r="F33" s="453"/>
      <c r="G33" s="454"/>
      <c r="H33" s="454"/>
      <c r="I33" s="454"/>
      <c r="J33" s="454"/>
    </row>
    <row r="34" spans="1:10" ht="12.75">
      <c r="A34" s="453"/>
      <c r="B34" s="454"/>
      <c r="C34" s="454"/>
      <c r="D34" s="454"/>
      <c r="E34" s="454"/>
      <c r="F34" s="453"/>
      <c r="G34" s="454"/>
      <c r="H34" s="454"/>
      <c r="I34" s="454"/>
      <c r="J34" s="454"/>
    </row>
    <row r="35" spans="1:10" ht="12.75">
      <c r="A35" s="2187">
        <v>2</v>
      </c>
      <c r="B35" s="2057"/>
      <c r="C35" s="2057"/>
      <c r="D35" s="2057"/>
      <c r="E35" s="2057"/>
      <c r="F35" s="2057"/>
      <c r="G35" s="2057"/>
      <c r="H35" s="2057"/>
      <c r="I35" s="2057"/>
      <c r="J35" s="2057"/>
    </row>
    <row r="36" spans="1:9" ht="15" customHeight="1">
      <c r="A36" s="127"/>
      <c r="B36" s="127"/>
      <c r="C36" s="127"/>
      <c r="D36" s="127"/>
      <c r="E36" s="127"/>
      <c r="F36" s="127"/>
      <c r="G36" s="128"/>
      <c r="I36" s="128" t="s">
        <v>282</v>
      </c>
    </row>
    <row r="37" spans="1:10" ht="15.75">
      <c r="A37" s="2188" t="s">
        <v>733</v>
      </c>
      <c r="B37" s="2057"/>
      <c r="C37" s="2057"/>
      <c r="D37" s="2057"/>
      <c r="E37" s="2057"/>
      <c r="F37" s="2057"/>
      <c r="G37" s="2057"/>
      <c r="H37" s="2057"/>
      <c r="I37" s="2057"/>
      <c r="J37" s="2057"/>
    </row>
    <row r="38" spans="1:7" ht="9.75" customHeight="1">
      <c r="A38" s="127"/>
      <c r="B38" s="127"/>
      <c r="C38" s="127"/>
      <c r="D38" s="127"/>
      <c r="E38" s="127"/>
      <c r="F38" s="127"/>
      <c r="G38" s="127"/>
    </row>
    <row r="39" spans="1:7" ht="13.5" thickBot="1">
      <c r="A39" s="127"/>
      <c r="B39" s="127"/>
      <c r="C39" s="127"/>
      <c r="D39" s="127"/>
      <c r="E39" s="127"/>
      <c r="F39" s="129" t="s">
        <v>1208</v>
      </c>
      <c r="G39" s="129"/>
    </row>
    <row r="40" spans="1:10" ht="13.5" thickBot="1">
      <c r="A40" s="130" t="s">
        <v>1438</v>
      </c>
      <c r="B40" s="131"/>
      <c r="C40" s="430"/>
      <c r="D40" s="430"/>
      <c r="E40" s="430"/>
      <c r="F40" s="2186" t="s">
        <v>284</v>
      </c>
      <c r="G40" s="2085"/>
      <c r="H40" s="2085"/>
      <c r="I40" s="2085"/>
      <c r="J40" s="2086"/>
    </row>
    <row r="41" spans="1:10" ht="34.5" customHeight="1" thickBot="1">
      <c r="A41" s="259" t="s">
        <v>256</v>
      </c>
      <c r="B41" s="451" t="s">
        <v>1107</v>
      </c>
      <c r="C41" s="451" t="s">
        <v>1108</v>
      </c>
      <c r="D41" s="451" t="s">
        <v>1113</v>
      </c>
      <c r="E41" s="452" t="s">
        <v>1126</v>
      </c>
      <c r="F41" s="259" t="s">
        <v>256</v>
      </c>
      <c r="G41" s="452" t="s">
        <v>1107</v>
      </c>
      <c r="H41" s="451" t="s">
        <v>1108</v>
      </c>
      <c r="I41" s="451" t="s">
        <v>1113</v>
      </c>
      <c r="J41" s="452" t="s">
        <v>1126</v>
      </c>
    </row>
    <row r="42" spans="1:10" ht="12.75">
      <c r="A42" s="439" t="s">
        <v>734</v>
      </c>
      <c r="B42" s="134">
        <f>'2.sz. melléklet'!B125</f>
        <v>175540</v>
      </c>
      <c r="C42" s="134">
        <f>'2.sz. melléklet'!C125</f>
        <v>347803</v>
      </c>
      <c r="D42" s="134">
        <f>'2.sz. melléklet'!D125</f>
        <v>342049</v>
      </c>
      <c r="E42" s="479">
        <f>D42/C42</f>
        <v>0.9834561519020825</v>
      </c>
      <c r="F42" s="445" t="s">
        <v>735</v>
      </c>
      <c r="G42" s="133">
        <f>'1.a.sz. melléklet'!B121</f>
        <v>201427</v>
      </c>
      <c r="H42" s="133">
        <f>'1.a.sz. melléklet'!C121</f>
        <v>422426</v>
      </c>
      <c r="I42" s="133">
        <f>'1.a.sz. melléklet'!D121</f>
        <v>252012</v>
      </c>
      <c r="J42" s="479">
        <f>I42/H42</f>
        <v>0.5965825967151643</v>
      </c>
    </row>
    <row r="43" spans="1:10" ht="12.75">
      <c r="A43" s="439" t="s">
        <v>819</v>
      </c>
      <c r="B43" s="134">
        <f>'2.sz. melléklet'!B116</f>
        <v>2200</v>
      </c>
      <c r="C43" s="134">
        <f>'2.sz. melléklet'!C116+'2.f-h.sz. melléklet'!C11+'2.f-h.sz. melléklet'!C24+'2.f-h.sz. melléklet'!C27+'2.f-h.sz. melléklet'!C30+'2.f-h.sz. melléklet'!C31+3631</f>
        <v>183991</v>
      </c>
      <c r="D43" s="134">
        <f>'2.sz. melléklet'!D116+'2.f-h.sz. melléklet'!D11+'2.f-h.sz. melléklet'!D24+'2.f-h.sz. melléklet'!D27+'2.f-h.sz. melléklet'!D30+'2.f-h.sz. melléklet'!D31+3631</f>
        <v>183991</v>
      </c>
      <c r="E43" s="479">
        <f aca="true" t="shared" si="2" ref="E43:E51">D43/C43</f>
        <v>1</v>
      </c>
      <c r="F43" s="445" t="s">
        <v>736</v>
      </c>
      <c r="G43" s="138">
        <f>'1.a.sz. melléklet'!B122</f>
        <v>95036</v>
      </c>
      <c r="H43" s="138">
        <f>'1.a.sz. melléklet'!C122</f>
        <v>131395</v>
      </c>
      <c r="I43" s="138">
        <f>'1.a.sz. melléklet'!D122</f>
        <v>120529</v>
      </c>
      <c r="J43" s="479">
        <f aca="true" t="shared" si="3" ref="J43:J50">I43/H43</f>
        <v>0.9173027892994406</v>
      </c>
    </row>
    <row r="44" spans="1:10" ht="16.5" customHeight="1">
      <c r="A44" s="440" t="s">
        <v>820</v>
      </c>
      <c r="B44" s="132">
        <f>'2.sz. melléklet'!B122</f>
        <v>119609</v>
      </c>
      <c r="C44" s="132">
        <f>'2.sz. melléklet'!C122</f>
        <v>135265</v>
      </c>
      <c r="D44" s="132">
        <f>'2.sz. melléklet'!D122</f>
        <v>49324</v>
      </c>
      <c r="E44" s="479">
        <f t="shared" si="2"/>
        <v>0.36464717406572283</v>
      </c>
      <c r="F44" s="446" t="s">
        <v>737</v>
      </c>
      <c r="G44" s="138">
        <f>'1.a.sz. melléklet'!B123</f>
        <v>1500</v>
      </c>
      <c r="H44" s="138">
        <f>'1.a.sz. melléklet'!C123</f>
        <v>59650</v>
      </c>
      <c r="I44" s="138">
        <f>'1.a.sz. melléklet'!D123</f>
        <v>58650</v>
      </c>
      <c r="J44" s="479">
        <f t="shared" si="3"/>
        <v>0.9832355406538139</v>
      </c>
    </row>
    <row r="45" spans="1:10" ht="22.5">
      <c r="A45" s="438" t="s">
        <v>738</v>
      </c>
      <c r="B45" s="132">
        <v>0</v>
      </c>
      <c r="C45" s="132">
        <v>0</v>
      </c>
      <c r="D45" s="132">
        <v>0</v>
      </c>
      <c r="E45" s="479">
        <v>0</v>
      </c>
      <c r="F45" s="446" t="s">
        <v>825</v>
      </c>
      <c r="G45" s="138">
        <f>'1.a.sz. melléklet'!B134</f>
        <v>51486</v>
      </c>
      <c r="H45" s="138">
        <f>'1.a.sz. melléklet'!C134</f>
        <v>51646</v>
      </c>
      <c r="I45" s="138">
        <f>'1.a.sz. melléklet'!D134</f>
        <v>48398</v>
      </c>
      <c r="J45" s="479">
        <f t="shared" si="3"/>
        <v>0.9371103280021686</v>
      </c>
    </row>
    <row r="46" spans="1:10" ht="15" customHeight="1">
      <c r="A46" s="438" t="s">
        <v>739</v>
      </c>
      <c r="B46" s="132">
        <f>'2.sz. melléklet'!B139</f>
        <v>0</v>
      </c>
      <c r="C46" s="132">
        <f>'2.sz. melléklet'!C139</f>
        <v>36667</v>
      </c>
      <c r="D46" s="132">
        <f>'2.sz. melléklet'!D139</f>
        <v>35350</v>
      </c>
      <c r="E46" s="479">
        <f>D46/C47</f>
        <v>0.010769693382107199</v>
      </c>
      <c r="F46" s="446" t="s">
        <v>292</v>
      </c>
      <c r="G46" s="138">
        <f>'1.a.sz. melléklet'!B139</f>
        <v>5000</v>
      </c>
      <c r="H46" s="138">
        <f>'1.a.sz. melléklet'!C139</f>
        <v>5000</v>
      </c>
      <c r="I46" s="138">
        <f>'1.a.sz. melléklet'!D139</f>
        <v>3400</v>
      </c>
      <c r="J46" s="479">
        <f t="shared" si="3"/>
        <v>0.68</v>
      </c>
    </row>
    <row r="47" spans="1:10" ht="12.75">
      <c r="A47" s="438" t="s">
        <v>740</v>
      </c>
      <c r="B47" s="132">
        <f>'2.sz. melléklet'!B134+'2.sz. melléklet'!B135</f>
        <v>4500</v>
      </c>
      <c r="C47" s="132">
        <f>'2.sz. melléklet'!C134+'2.sz. melléklet'!C135</f>
        <v>3282359</v>
      </c>
      <c r="D47" s="132">
        <f>'2.sz. melléklet'!D134+'2.sz. melléklet'!D135</f>
        <v>3286765</v>
      </c>
      <c r="E47" s="479">
        <f t="shared" si="2"/>
        <v>1.0013423272713313</v>
      </c>
      <c r="F47" s="446" t="s">
        <v>741</v>
      </c>
      <c r="G47" s="138">
        <f>-G12</f>
        <v>16800</v>
      </c>
      <c r="H47" s="138">
        <f>-H12</f>
        <v>17664</v>
      </c>
      <c r="I47" s="138">
        <f>-I12</f>
        <v>16657</v>
      </c>
      <c r="J47" s="479">
        <f t="shared" si="3"/>
        <v>0.9429913949275363</v>
      </c>
    </row>
    <row r="48" spans="1:10" ht="12.75">
      <c r="A48" s="438" t="s">
        <v>742</v>
      </c>
      <c r="B48" s="132">
        <f>B49</f>
        <v>27593</v>
      </c>
      <c r="C48" s="132">
        <f>C49</f>
        <v>27593</v>
      </c>
      <c r="D48" s="132">
        <f>D49</f>
        <v>27593</v>
      </c>
      <c r="E48" s="479">
        <f t="shared" si="2"/>
        <v>1</v>
      </c>
      <c r="F48" s="446" t="s">
        <v>293</v>
      </c>
      <c r="G48" s="138">
        <f>G49+G50</f>
        <v>525000</v>
      </c>
      <c r="H48" s="138">
        <f>H49+H50</f>
        <v>3560180</v>
      </c>
      <c r="I48" s="138">
        <f>I49+I50</f>
        <v>0</v>
      </c>
      <c r="J48" s="479">
        <f t="shared" si="3"/>
        <v>0</v>
      </c>
    </row>
    <row r="49" spans="1:10" ht="22.5">
      <c r="A49" s="438" t="s">
        <v>974</v>
      </c>
      <c r="B49" s="132">
        <f>-B13</f>
        <v>27593</v>
      </c>
      <c r="C49" s="132">
        <f>-C13</f>
        <v>27593</v>
      </c>
      <c r="D49" s="132">
        <f>-D13</f>
        <v>27593</v>
      </c>
      <c r="E49" s="479">
        <f t="shared" si="2"/>
        <v>1</v>
      </c>
      <c r="F49" s="446" t="s">
        <v>743</v>
      </c>
      <c r="G49" s="138">
        <v>0</v>
      </c>
      <c r="H49" s="138">
        <v>0</v>
      </c>
      <c r="I49" s="138">
        <v>0</v>
      </c>
      <c r="J49" s="479">
        <v>0</v>
      </c>
    </row>
    <row r="50" spans="1:10" ht="20.25" customHeight="1">
      <c r="A50" s="438" t="s">
        <v>1172</v>
      </c>
      <c r="B50" s="132">
        <f aca="true" t="shared" si="4" ref="B50:D51">-B10</f>
        <v>0</v>
      </c>
      <c r="C50" s="132">
        <f t="shared" si="4"/>
        <v>33</v>
      </c>
      <c r="D50" s="132">
        <f t="shared" si="4"/>
        <v>24</v>
      </c>
      <c r="E50" s="479">
        <f t="shared" si="2"/>
        <v>0.7272727272727273</v>
      </c>
      <c r="F50" s="446" t="s">
        <v>744</v>
      </c>
      <c r="G50" s="138">
        <f>'5.sz. melléklet'!B20</f>
        <v>525000</v>
      </c>
      <c r="H50" s="138">
        <f>'5.sz. melléklet'!C20</f>
        <v>3560180</v>
      </c>
      <c r="I50" s="138">
        <f>'5.sz. melléklet'!D20</f>
        <v>0</v>
      </c>
      <c r="J50" s="479">
        <f t="shared" si="3"/>
        <v>0</v>
      </c>
    </row>
    <row r="51" spans="1:10" ht="21" customHeight="1">
      <c r="A51" s="438" t="s">
        <v>1173</v>
      </c>
      <c r="B51" s="76">
        <f t="shared" si="4"/>
        <v>3400</v>
      </c>
      <c r="C51" s="76">
        <f t="shared" si="4"/>
        <v>9367</v>
      </c>
      <c r="D51" s="76">
        <f t="shared" si="4"/>
        <v>5285</v>
      </c>
      <c r="E51" s="479">
        <f t="shared" si="2"/>
        <v>0.5642147966264546</v>
      </c>
      <c r="F51" s="446" t="s">
        <v>789</v>
      </c>
      <c r="G51" s="138">
        <f>-G13</f>
        <v>0</v>
      </c>
      <c r="H51" s="138">
        <f>-H13</f>
        <v>629</v>
      </c>
      <c r="I51" s="138">
        <f>-I13</f>
        <v>629</v>
      </c>
      <c r="J51" s="479">
        <v>0</v>
      </c>
    </row>
    <row r="52" spans="1:10" ht="12.75">
      <c r="A52" s="441" t="s">
        <v>821</v>
      </c>
      <c r="B52" s="132">
        <v>0</v>
      </c>
      <c r="C52" s="132">
        <v>0</v>
      </c>
      <c r="D52" s="132">
        <v>0</v>
      </c>
      <c r="E52" s="479">
        <v>0</v>
      </c>
      <c r="F52" s="446" t="s">
        <v>824</v>
      </c>
      <c r="G52" s="138">
        <f>'1.a.sz. melléklet'!B129</f>
        <v>0</v>
      </c>
      <c r="H52" s="138">
        <f>'1.a.sz. melléklet'!C129</f>
        <v>0</v>
      </c>
      <c r="I52" s="138">
        <f>'1.a.sz. melléklet'!D129</f>
        <v>0</v>
      </c>
      <c r="J52" s="479">
        <v>0</v>
      </c>
    </row>
    <row r="53" spans="1:10" ht="15.75" customHeight="1" thickBot="1">
      <c r="A53" s="441" t="s">
        <v>745</v>
      </c>
      <c r="B53" s="132">
        <f>-B9</f>
        <v>0</v>
      </c>
      <c r="C53" s="132">
        <f>-C9</f>
        <v>0</v>
      </c>
      <c r="D53" s="132">
        <f>-D9</f>
        <v>1160</v>
      </c>
      <c r="E53" s="480">
        <v>0</v>
      </c>
      <c r="F53" s="446"/>
      <c r="G53" s="138"/>
      <c r="H53" s="138"/>
      <c r="I53" s="138"/>
      <c r="J53" s="480"/>
    </row>
    <row r="54" spans="1:10" ht="23.25" thickBot="1">
      <c r="A54" s="442" t="s">
        <v>746</v>
      </c>
      <c r="B54" s="188">
        <f>B42+B43+B44+B45+B46+B47+B48+B50+B51+B52+B53</f>
        <v>332842</v>
      </c>
      <c r="C54" s="188">
        <f>C42+C43+C44+C45+C46+C47+C48+C50+C51+C52+C53</f>
        <v>4023078</v>
      </c>
      <c r="D54" s="188">
        <f>D42+D43+D44+D45+D46+D47+D48+D50+D51+D52+D53</f>
        <v>3931541</v>
      </c>
      <c r="E54" s="482">
        <f>D54/C54</f>
        <v>0.977247023299076</v>
      </c>
      <c r="F54" s="447" t="s">
        <v>778</v>
      </c>
      <c r="G54" s="189">
        <f>SUM(G42:G48)+G51+G52</f>
        <v>896249</v>
      </c>
      <c r="H54" s="189">
        <f>SUM(H42:H48)+H51+H52</f>
        <v>4248590</v>
      </c>
      <c r="I54" s="189">
        <f>SUM(I42:I48)+I51+I52</f>
        <v>500275</v>
      </c>
      <c r="J54" s="482">
        <f>I54/H54</f>
        <v>0.11775083027545609</v>
      </c>
    </row>
    <row r="55" spans="1:10" ht="6.75" customHeight="1" thickBot="1">
      <c r="A55" s="442"/>
      <c r="B55" s="188"/>
      <c r="C55" s="188"/>
      <c r="D55" s="188"/>
      <c r="E55" s="479"/>
      <c r="F55" s="447"/>
      <c r="G55" s="189"/>
      <c r="H55" s="188"/>
      <c r="I55" s="188"/>
      <c r="J55" s="479"/>
    </row>
    <row r="56" spans="1:10" ht="13.5" thickBot="1">
      <c r="A56" s="443" t="s">
        <v>779</v>
      </c>
      <c r="B56" s="260">
        <f>G57-B54</f>
        <v>620774</v>
      </c>
      <c r="C56" s="260">
        <f>H57-C54</f>
        <v>633169</v>
      </c>
      <c r="D56" s="260">
        <v>21198</v>
      </c>
      <c r="E56" s="480">
        <f aca="true" t="shared" si="5" ref="E56:E61">D56/C56</f>
        <v>0.033479213290606456</v>
      </c>
      <c r="F56" s="448" t="s">
        <v>300</v>
      </c>
      <c r="G56" s="261">
        <f>'1.a.sz. melléklet'!B150</f>
        <v>57367</v>
      </c>
      <c r="H56" s="261">
        <f>'1.a.sz. melléklet'!C150</f>
        <v>407657</v>
      </c>
      <c r="I56" s="261">
        <v>407657</v>
      </c>
      <c r="J56" s="480">
        <f aca="true" t="shared" si="6" ref="J56:J61">I56/H56</f>
        <v>1</v>
      </c>
    </row>
    <row r="57" spans="1:10" ht="13.5" thickBot="1">
      <c r="A57" s="442" t="s">
        <v>780</v>
      </c>
      <c r="B57" s="188">
        <f>SUM(B54:B56)</f>
        <v>953616</v>
      </c>
      <c r="C57" s="188">
        <f>SUM(C54:C56)</f>
        <v>4656247</v>
      </c>
      <c r="D57" s="188">
        <f>SUM(D54:D56)</f>
        <v>3952739</v>
      </c>
      <c r="E57" s="482">
        <v>0</v>
      </c>
      <c r="F57" s="447" t="s">
        <v>781</v>
      </c>
      <c r="G57" s="189">
        <f>SUM(G54:G56)</f>
        <v>953616</v>
      </c>
      <c r="H57" s="189">
        <f>SUM(H54:H56)</f>
        <v>4656247</v>
      </c>
      <c r="I57" s="189">
        <f>SUM(I54:I56)</f>
        <v>907932</v>
      </c>
      <c r="J57" s="482">
        <f t="shared" si="6"/>
        <v>0.19499223301513</v>
      </c>
    </row>
    <row r="58" spans="1:10" ht="9.75" customHeight="1" thickBot="1">
      <c r="A58" s="444"/>
      <c r="B58" s="139"/>
      <c r="C58" s="139"/>
      <c r="D58" s="139"/>
      <c r="E58" s="480"/>
      <c r="F58" s="449"/>
      <c r="G58" s="140"/>
      <c r="H58" s="139"/>
      <c r="I58" s="139"/>
      <c r="J58" s="480"/>
    </row>
    <row r="59" spans="1:10" ht="23.25" thickBot="1">
      <c r="A59" s="442" t="s">
        <v>782</v>
      </c>
      <c r="B59" s="188">
        <f>B23+B54</f>
        <v>3936851.195</v>
      </c>
      <c r="C59" s="188">
        <f>C23+C54</f>
        <v>8130743.195</v>
      </c>
      <c r="D59" s="188">
        <f>D23+D54</f>
        <v>8265597.195</v>
      </c>
      <c r="E59" s="482">
        <f t="shared" si="5"/>
        <v>1.0165856917093297</v>
      </c>
      <c r="F59" s="447" t="s">
        <v>783</v>
      </c>
      <c r="G59" s="189">
        <f>G23+G54</f>
        <v>4796940</v>
      </c>
      <c r="H59" s="189">
        <f>H23+H54</f>
        <v>8564128</v>
      </c>
      <c r="I59" s="189">
        <f>I23+I54</f>
        <v>4548125</v>
      </c>
      <c r="J59" s="482">
        <f t="shared" si="6"/>
        <v>0.5310669107234268</v>
      </c>
    </row>
    <row r="60" spans="1:10" ht="18" customHeight="1" thickBot="1">
      <c r="A60" s="478" t="s">
        <v>299</v>
      </c>
      <c r="B60" s="477">
        <f>B56+B26</f>
        <v>917455.8050000002</v>
      </c>
      <c r="C60" s="477">
        <f>C56+C26</f>
        <v>841041.8049999997</v>
      </c>
      <c r="D60" s="477">
        <f>D56+D26</f>
        <v>21198</v>
      </c>
      <c r="E60" s="636">
        <f t="shared" si="5"/>
        <v>0.02520445461090963</v>
      </c>
      <c r="F60" s="475" t="s">
        <v>784</v>
      </c>
      <c r="G60" s="476">
        <f>G26+G56</f>
        <v>57367</v>
      </c>
      <c r="H60" s="476">
        <f>H26+H56</f>
        <v>407657</v>
      </c>
      <c r="I60" s="476">
        <f>I26+I56</f>
        <v>407657</v>
      </c>
      <c r="J60" s="636">
        <f t="shared" si="6"/>
        <v>1</v>
      </c>
    </row>
    <row r="61" spans="1:10" ht="20.25" customHeight="1" thickBot="1">
      <c r="A61" s="442" t="s">
        <v>785</v>
      </c>
      <c r="B61" s="188">
        <f>SUM(B59:B60)</f>
        <v>4854307</v>
      </c>
      <c r="C61" s="188">
        <f>SUM(C59:C60)</f>
        <v>8971785</v>
      </c>
      <c r="D61" s="188">
        <f>SUM(D59:D60)</f>
        <v>8286795.195</v>
      </c>
      <c r="E61" s="482">
        <f t="shared" si="5"/>
        <v>0.9236506665061636</v>
      </c>
      <c r="F61" s="447" t="s">
        <v>786</v>
      </c>
      <c r="G61" s="189">
        <f>SUM(G59:G60)</f>
        <v>4854307</v>
      </c>
      <c r="H61" s="189">
        <f>SUM(H59:H60)</f>
        <v>8971785</v>
      </c>
      <c r="I61" s="189">
        <f>SUM(I59:I60)</f>
        <v>4955782</v>
      </c>
      <c r="J61" s="482">
        <f t="shared" si="6"/>
        <v>0.552374137365084</v>
      </c>
    </row>
    <row r="63" spans="1:7" ht="12.75">
      <c r="A63" s="14"/>
      <c r="B63" s="14"/>
      <c r="C63" s="14"/>
      <c r="D63" s="14"/>
      <c r="E63" s="14"/>
      <c r="F63" s="14"/>
      <c r="G63" s="14"/>
    </row>
    <row r="64" spans="1:7" ht="12.75">
      <c r="A64" s="14"/>
      <c r="B64" s="14"/>
      <c r="C64" s="14"/>
      <c r="D64" s="14"/>
      <c r="E64" s="14"/>
      <c r="F64" s="14"/>
      <c r="G64" s="14"/>
    </row>
    <row r="65" spans="1:7" ht="12.75">
      <c r="A65" s="14"/>
      <c r="B65" s="14"/>
      <c r="C65" s="14"/>
      <c r="D65" s="14"/>
      <c r="E65" s="14"/>
      <c r="F65" s="14"/>
      <c r="G65" s="14"/>
    </row>
    <row r="66" spans="1:7" ht="12.75">
      <c r="A66" s="14"/>
      <c r="B66" s="14"/>
      <c r="C66" s="14"/>
      <c r="D66" s="14"/>
      <c r="E66" s="14"/>
      <c r="F66" s="14"/>
      <c r="G66" s="14"/>
    </row>
    <row r="67" spans="1:7" ht="12.75">
      <c r="A67" s="455"/>
      <c r="B67" s="455"/>
      <c r="C67" s="455"/>
      <c r="D67" s="455"/>
      <c r="E67" s="455"/>
      <c r="F67" s="456"/>
      <c r="G67" s="457"/>
    </row>
    <row r="68" spans="1:7" ht="15.75">
      <c r="A68" s="458"/>
      <c r="B68" s="458"/>
      <c r="C68" s="458"/>
      <c r="D68" s="458"/>
      <c r="E68" s="458"/>
      <c r="F68" s="458"/>
      <c r="G68" s="458"/>
    </row>
    <row r="69" spans="1:7" ht="12.75">
      <c r="A69" s="455"/>
      <c r="B69" s="455"/>
      <c r="C69" s="455"/>
      <c r="D69" s="455"/>
      <c r="E69" s="455"/>
      <c r="F69" s="455"/>
      <c r="G69" s="455"/>
    </row>
    <row r="70" spans="1:7" ht="12.75">
      <c r="A70" s="455"/>
      <c r="B70" s="455"/>
      <c r="C70" s="455"/>
      <c r="D70" s="455"/>
      <c r="E70" s="455"/>
      <c r="F70" s="457"/>
      <c r="G70" s="457"/>
    </row>
    <row r="71" spans="1:7" ht="12.75">
      <c r="A71" s="457"/>
      <c r="B71" s="457"/>
      <c r="C71" s="457"/>
      <c r="D71" s="457"/>
      <c r="E71" s="457"/>
      <c r="F71" s="457"/>
      <c r="G71" s="457"/>
    </row>
    <row r="72" spans="1:7" ht="12.75">
      <c r="A72" s="459"/>
      <c r="B72" s="460"/>
      <c r="C72" s="460"/>
      <c r="D72" s="460"/>
      <c r="E72" s="460"/>
      <c r="F72" s="459"/>
      <c r="G72" s="460"/>
    </row>
    <row r="73" spans="1:7" ht="12.75">
      <c r="A73" s="461"/>
      <c r="B73" s="462"/>
      <c r="C73" s="462"/>
      <c r="D73" s="462"/>
      <c r="E73" s="462"/>
      <c r="F73" s="455"/>
      <c r="G73" s="462"/>
    </row>
    <row r="74" spans="1:7" ht="12.75">
      <c r="A74" s="455"/>
      <c r="B74" s="462"/>
      <c r="C74" s="462"/>
      <c r="D74" s="462"/>
      <c r="E74" s="462"/>
      <c r="F74" s="455"/>
      <c r="G74" s="462"/>
    </row>
    <row r="75" spans="1:7" ht="12.75">
      <c r="A75" s="461"/>
      <c r="B75" s="462"/>
      <c r="C75" s="462"/>
      <c r="D75" s="462"/>
      <c r="E75" s="462"/>
      <c r="F75" s="455"/>
      <c r="G75" s="462"/>
    </row>
    <row r="76" spans="1:7" ht="12.75">
      <c r="A76" s="455"/>
      <c r="B76" s="462"/>
      <c r="C76" s="462"/>
      <c r="D76" s="462"/>
      <c r="E76" s="462"/>
      <c r="F76" s="461"/>
      <c r="G76" s="462"/>
    </row>
    <row r="77" spans="1:7" ht="12.75">
      <c r="A77" s="461"/>
      <c r="B77" s="462"/>
      <c r="C77" s="462"/>
      <c r="D77" s="462"/>
      <c r="E77" s="462"/>
      <c r="F77" s="461"/>
      <c r="G77" s="462"/>
    </row>
    <row r="78" spans="1:7" ht="12.75">
      <c r="A78" s="463"/>
      <c r="B78" s="462"/>
      <c r="C78" s="462"/>
      <c r="D78" s="462"/>
      <c r="E78" s="462"/>
      <c r="F78" s="461"/>
      <c r="G78" s="462"/>
    </row>
    <row r="79" spans="1:7" ht="12.75">
      <c r="A79" s="461"/>
      <c r="B79" s="462"/>
      <c r="C79" s="462"/>
      <c r="D79" s="462"/>
      <c r="E79" s="462"/>
      <c r="F79" s="461"/>
      <c r="G79" s="462"/>
    </row>
    <row r="80" spans="1:7" ht="12.75">
      <c r="A80" s="455"/>
      <c r="B80" s="462"/>
      <c r="C80" s="462"/>
      <c r="D80" s="462"/>
      <c r="E80" s="462"/>
      <c r="F80" s="455"/>
      <c r="G80" s="462"/>
    </row>
    <row r="81" spans="1:7" ht="12.75">
      <c r="A81" s="455"/>
      <c r="B81" s="462"/>
      <c r="C81" s="462"/>
      <c r="D81" s="462"/>
      <c r="E81" s="462"/>
      <c r="F81" s="455"/>
      <c r="G81" s="462"/>
    </row>
    <row r="82" spans="1:7" ht="12.75">
      <c r="A82" s="461"/>
      <c r="B82" s="462"/>
      <c r="C82" s="462"/>
      <c r="D82" s="462"/>
      <c r="E82" s="462"/>
      <c r="F82" s="461"/>
      <c r="G82" s="462"/>
    </row>
    <row r="83" spans="1:7" ht="12.75">
      <c r="A83" s="455"/>
      <c r="B83" s="462"/>
      <c r="C83" s="462"/>
      <c r="D83" s="462"/>
      <c r="E83" s="462"/>
      <c r="F83" s="455"/>
      <c r="G83" s="462"/>
    </row>
    <row r="84" spans="1:7" ht="12.75">
      <c r="A84" s="455"/>
      <c r="B84" s="462"/>
      <c r="C84" s="462"/>
      <c r="D84" s="462"/>
      <c r="E84" s="462"/>
      <c r="F84" s="464"/>
      <c r="G84" s="462"/>
    </row>
    <row r="85" spans="1:7" ht="12.75">
      <c r="A85" s="455"/>
      <c r="B85" s="462"/>
      <c r="C85" s="462"/>
      <c r="D85" s="462"/>
      <c r="E85" s="462"/>
      <c r="F85" s="455"/>
      <c r="G85" s="462"/>
    </row>
    <row r="86" spans="1:7" ht="12.75">
      <c r="A86" s="455"/>
      <c r="B86" s="462"/>
      <c r="C86" s="462"/>
      <c r="D86" s="462"/>
      <c r="E86" s="462"/>
      <c r="F86" s="455"/>
      <c r="G86" s="462"/>
    </row>
    <row r="87" spans="1:7" ht="12.75">
      <c r="A87" s="455"/>
      <c r="B87" s="462"/>
      <c r="C87" s="462"/>
      <c r="D87" s="462"/>
      <c r="E87" s="462"/>
      <c r="F87" s="455"/>
      <c r="G87" s="462"/>
    </row>
    <row r="88" spans="1:7" ht="12.75">
      <c r="A88" s="465"/>
      <c r="B88" s="454"/>
      <c r="C88" s="454"/>
      <c r="D88" s="454"/>
      <c r="E88" s="454"/>
      <c r="F88" s="465"/>
      <c r="G88" s="454"/>
    </row>
    <row r="89" spans="1:7" ht="12.75">
      <c r="A89" s="465"/>
      <c r="B89" s="454"/>
      <c r="C89" s="454"/>
      <c r="D89" s="454"/>
      <c r="E89" s="454"/>
      <c r="F89" s="465"/>
      <c r="G89" s="454"/>
    </row>
    <row r="90" spans="1:7" ht="12.75">
      <c r="A90" s="455"/>
      <c r="B90" s="462"/>
      <c r="C90" s="462"/>
      <c r="D90" s="462"/>
      <c r="E90" s="462"/>
      <c r="F90" s="455"/>
      <c r="G90" s="455"/>
    </row>
    <row r="91" spans="1:7" ht="12.75">
      <c r="A91" s="455"/>
      <c r="B91" s="462"/>
      <c r="C91" s="462"/>
      <c r="D91" s="462"/>
      <c r="E91" s="462"/>
      <c r="F91" s="455"/>
      <c r="G91" s="462"/>
    </row>
    <row r="92" spans="1:7" ht="12.75">
      <c r="A92" s="461"/>
      <c r="B92" s="462"/>
      <c r="C92" s="462"/>
      <c r="D92" s="462"/>
      <c r="E92" s="462"/>
      <c r="F92" s="455"/>
      <c r="G92" s="462"/>
    </row>
    <row r="93" spans="1:7" ht="12.75">
      <c r="A93" s="461"/>
      <c r="B93" s="462"/>
      <c r="C93" s="462"/>
      <c r="D93" s="462"/>
      <c r="E93" s="462"/>
      <c r="F93" s="455"/>
      <c r="G93" s="462"/>
    </row>
    <row r="94" spans="1:7" ht="12.75">
      <c r="A94" s="465"/>
      <c r="B94" s="454"/>
      <c r="C94" s="454"/>
      <c r="D94" s="454"/>
      <c r="E94" s="454"/>
      <c r="F94" s="465"/>
      <c r="G94" s="454"/>
    </row>
    <row r="95" spans="1:7" ht="12.75">
      <c r="A95" s="455"/>
      <c r="B95" s="455"/>
      <c r="C95" s="455"/>
      <c r="D95" s="455"/>
      <c r="E95" s="455"/>
      <c r="F95" s="455"/>
      <c r="G95" s="455"/>
    </row>
    <row r="96" spans="1:7" ht="15.75">
      <c r="A96" s="458"/>
      <c r="B96" s="458"/>
      <c r="C96" s="458"/>
      <c r="D96" s="458"/>
      <c r="E96" s="458"/>
      <c r="F96" s="458"/>
      <c r="G96" s="458"/>
    </row>
    <row r="97" spans="1:7" ht="12.75">
      <c r="A97" s="455"/>
      <c r="B97" s="455"/>
      <c r="C97" s="455"/>
      <c r="D97" s="455"/>
      <c r="E97" s="455"/>
      <c r="F97" s="455"/>
      <c r="G97" s="455"/>
    </row>
    <row r="98" spans="1:7" ht="12.75">
      <c r="A98" s="455"/>
      <c r="B98" s="455"/>
      <c r="C98" s="455"/>
      <c r="D98" s="455"/>
      <c r="E98" s="455"/>
      <c r="F98" s="457"/>
      <c r="G98" s="457"/>
    </row>
    <row r="99" spans="1:7" ht="12.75">
      <c r="A99" s="457"/>
      <c r="B99" s="457"/>
      <c r="C99" s="457"/>
      <c r="D99" s="457"/>
      <c r="E99" s="457"/>
      <c r="F99" s="457"/>
      <c r="G99" s="457"/>
    </row>
    <row r="100" spans="1:7" ht="12.75">
      <c r="A100" s="459"/>
      <c r="B100" s="460"/>
      <c r="C100" s="460"/>
      <c r="D100" s="460"/>
      <c r="E100" s="460"/>
      <c r="F100" s="459"/>
      <c r="G100" s="460"/>
    </row>
    <row r="101" spans="1:7" ht="12.75">
      <c r="A101" s="455"/>
      <c r="B101" s="462"/>
      <c r="C101" s="462"/>
      <c r="D101" s="462"/>
      <c r="E101" s="462"/>
      <c r="F101" s="455"/>
      <c r="G101" s="462"/>
    </row>
    <row r="102" spans="1:7" ht="12.75">
      <c r="A102" s="461"/>
      <c r="B102" s="462"/>
      <c r="C102" s="462"/>
      <c r="D102" s="462"/>
      <c r="E102" s="462"/>
      <c r="F102" s="455"/>
      <c r="G102" s="462"/>
    </row>
    <row r="103" spans="1:7" ht="12.75">
      <c r="A103" s="466"/>
      <c r="B103" s="462"/>
      <c r="C103" s="462"/>
      <c r="D103" s="462"/>
      <c r="E103" s="462"/>
      <c r="F103" s="455"/>
      <c r="G103" s="462"/>
    </row>
    <row r="104" spans="1:7" ht="12.75">
      <c r="A104" s="455"/>
      <c r="B104" s="462"/>
      <c r="C104" s="462"/>
      <c r="D104" s="462"/>
      <c r="E104" s="462"/>
      <c r="F104" s="461"/>
      <c r="G104" s="462"/>
    </row>
    <row r="105" spans="1:7" ht="12.75">
      <c r="A105" s="455"/>
      <c r="B105" s="462"/>
      <c r="C105" s="462"/>
      <c r="D105" s="462"/>
      <c r="E105" s="462"/>
      <c r="F105" s="455"/>
      <c r="G105" s="462"/>
    </row>
    <row r="106" spans="1:7" ht="12.75">
      <c r="A106" s="455"/>
      <c r="B106" s="462"/>
      <c r="C106" s="462"/>
      <c r="D106" s="462"/>
      <c r="E106" s="462"/>
      <c r="F106" s="455"/>
      <c r="G106" s="462"/>
    </row>
    <row r="107" spans="1:7" ht="12.75">
      <c r="A107" s="455"/>
      <c r="B107" s="462"/>
      <c r="C107" s="462"/>
      <c r="D107" s="462"/>
      <c r="E107" s="462"/>
      <c r="F107" s="455"/>
      <c r="G107" s="462"/>
    </row>
    <row r="108" spans="1:7" ht="12.75">
      <c r="A108" s="467"/>
      <c r="B108" s="462"/>
      <c r="C108" s="462"/>
      <c r="D108" s="462"/>
      <c r="E108" s="462"/>
      <c r="F108" s="455"/>
      <c r="G108" s="462"/>
    </row>
    <row r="109" spans="1:7" ht="12.75">
      <c r="A109" s="455"/>
      <c r="B109" s="462"/>
      <c r="C109" s="462"/>
      <c r="D109" s="462"/>
      <c r="E109" s="462"/>
      <c r="F109" s="455"/>
      <c r="G109" s="462"/>
    </row>
    <row r="110" spans="1:7" ht="12.75">
      <c r="A110" s="461"/>
      <c r="B110" s="80"/>
      <c r="C110" s="80"/>
      <c r="D110" s="80"/>
      <c r="E110" s="80"/>
      <c r="F110" s="461"/>
      <c r="G110" s="462"/>
    </row>
    <row r="111" spans="1:7" ht="12.75">
      <c r="A111" s="461"/>
      <c r="B111" s="462"/>
      <c r="C111" s="462"/>
      <c r="D111" s="462"/>
      <c r="E111" s="462"/>
      <c r="F111" s="461"/>
      <c r="G111" s="462"/>
    </row>
    <row r="112" spans="1:7" ht="12.75">
      <c r="A112" s="455"/>
      <c r="B112" s="462"/>
      <c r="C112" s="462"/>
      <c r="D112" s="462"/>
      <c r="E112" s="462"/>
      <c r="F112" s="455"/>
      <c r="G112" s="462"/>
    </row>
    <row r="113" spans="1:7" ht="12.75">
      <c r="A113" s="465"/>
      <c r="B113" s="454"/>
      <c r="C113" s="454"/>
      <c r="D113" s="454"/>
      <c r="E113" s="454"/>
      <c r="F113" s="465"/>
      <c r="G113" s="454"/>
    </row>
    <row r="114" spans="1:7" ht="12.75">
      <c r="A114" s="465"/>
      <c r="B114" s="454"/>
      <c r="C114" s="454"/>
      <c r="D114" s="454"/>
      <c r="E114" s="454"/>
      <c r="F114" s="465"/>
      <c r="G114" s="454"/>
    </row>
    <row r="115" spans="1:7" ht="12.75">
      <c r="A115" s="468"/>
      <c r="B115" s="469"/>
      <c r="C115" s="469"/>
      <c r="D115" s="469"/>
      <c r="E115" s="469"/>
      <c r="F115" s="465"/>
      <c r="G115" s="462"/>
    </row>
    <row r="116" spans="1:7" ht="12.75">
      <c r="A116" s="465"/>
      <c r="B116" s="454"/>
      <c r="C116" s="454"/>
      <c r="D116" s="454"/>
      <c r="E116" s="454"/>
      <c r="F116" s="465"/>
      <c r="G116" s="454"/>
    </row>
    <row r="117" spans="1:7" ht="12.75">
      <c r="A117" s="468"/>
      <c r="B117" s="469"/>
      <c r="C117" s="469"/>
      <c r="D117" s="469"/>
      <c r="E117" s="469"/>
      <c r="F117" s="468"/>
      <c r="G117" s="469"/>
    </row>
    <row r="118" spans="1:7" ht="12.75">
      <c r="A118" s="465"/>
      <c r="B118" s="454"/>
      <c r="C118" s="454"/>
      <c r="D118" s="454"/>
      <c r="E118" s="454"/>
      <c r="F118" s="465"/>
      <c r="G118" s="454"/>
    </row>
    <row r="119" spans="1:7" ht="12.75">
      <c r="A119" s="465"/>
      <c r="B119" s="454"/>
      <c r="C119" s="454"/>
      <c r="D119" s="454"/>
      <c r="E119" s="454"/>
      <c r="F119" s="465"/>
      <c r="G119" s="454"/>
    </row>
    <row r="120" spans="1:7" ht="12.75">
      <c r="A120" s="465"/>
      <c r="B120" s="454"/>
      <c r="C120" s="454"/>
      <c r="D120" s="454"/>
      <c r="E120" s="454"/>
      <c r="F120" s="465"/>
      <c r="G120" s="454"/>
    </row>
    <row r="121" spans="1:7" ht="12.75">
      <c r="A121" s="14"/>
      <c r="B121" s="14"/>
      <c r="C121" s="14"/>
      <c r="D121" s="14"/>
      <c r="E121" s="14"/>
      <c r="F121" s="14"/>
      <c r="G121" s="14"/>
    </row>
    <row r="122" spans="1:7" ht="12.75">
      <c r="A122" s="14"/>
      <c r="B122" s="14"/>
      <c r="C122" s="14"/>
      <c r="D122" s="14"/>
      <c r="E122" s="14"/>
      <c r="F122" s="14"/>
      <c r="G122" s="14"/>
    </row>
    <row r="123" spans="1:7" ht="12.75">
      <c r="A123" s="14"/>
      <c r="B123" s="14"/>
      <c r="C123" s="14"/>
      <c r="D123" s="14"/>
      <c r="E123" s="14"/>
      <c r="F123" s="14"/>
      <c r="G123" s="14"/>
    </row>
    <row r="124" spans="1:7" ht="12.75">
      <c r="A124" s="14"/>
      <c r="B124" s="14"/>
      <c r="C124" s="14"/>
      <c r="D124" s="14"/>
      <c r="E124" s="14"/>
      <c r="F124" s="14"/>
      <c r="G124" s="14"/>
    </row>
    <row r="125" spans="1:7" ht="12.75">
      <c r="A125" s="14"/>
      <c r="B125" s="14"/>
      <c r="C125" s="14"/>
      <c r="D125" s="14"/>
      <c r="E125" s="14"/>
      <c r="F125" s="14"/>
      <c r="G125" s="14"/>
    </row>
    <row r="126" spans="1:7" ht="12.75">
      <c r="A126" s="14"/>
      <c r="B126" s="14"/>
      <c r="C126" s="14"/>
      <c r="D126" s="14"/>
      <c r="E126" s="14"/>
      <c r="F126" s="14"/>
      <c r="G126" s="14"/>
    </row>
    <row r="127" spans="1:7" ht="12.75">
      <c r="A127" s="14"/>
      <c r="B127" s="14"/>
      <c r="C127" s="14"/>
      <c r="D127" s="14"/>
      <c r="E127" s="14"/>
      <c r="F127" s="14"/>
      <c r="G127" s="14"/>
    </row>
    <row r="128" spans="1:7" ht="12.75">
      <c r="A128" s="14"/>
      <c r="B128" s="14"/>
      <c r="C128" s="14"/>
      <c r="D128" s="14"/>
      <c r="E128" s="14"/>
      <c r="F128" s="14"/>
      <c r="G128" s="14"/>
    </row>
    <row r="129" spans="1:7" ht="12.75">
      <c r="A129" s="14"/>
      <c r="B129" s="14"/>
      <c r="C129" s="14"/>
      <c r="D129" s="14"/>
      <c r="E129" s="14"/>
      <c r="F129" s="14"/>
      <c r="G129" s="14"/>
    </row>
    <row r="130" spans="1:7" ht="12.75">
      <c r="A130" s="14"/>
      <c r="B130" s="14"/>
      <c r="C130" s="14"/>
      <c r="D130" s="14"/>
      <c r="E130" s="14"/>
      <c r="F130" s="14"/>
      <c r="G130" s="14"/>
    </row>
    <row r="131" spans="1:7" ht="12.75">
      <c r="A131" s="14"/>
      <c r="B131" s="14"/>
      <c r="C131" s="14"/>
      <c r="D131" s="14"/>
      <c r="E131" s="14"/>
      <c r="F131" s="14"/>
      <c r="G131" s="14"/>
    </row>
    <row r="132" spans="1:7" ht="12.75">
      <c r="A132" s="14"/>
      <c r="B132" s="14"/>
      <c r="C132" s="14"/>
      <c r="D132" s="14"/>
      <c r="E132" s="14"/>
      <c r="F132" s="14"/>
      <c r="G132" s="14"/>
    </row>
    <row r="133" spans="1:7" ht="12.75">
      <c r="A133" s="14"/>
      <c r="B133" s="14"/>
      <c r="C133" s="14"/>
      <c r="D133" s="14"/>
      <c r="E133" s="14"/>
      <c r="F133" s="14"/>
      <c r="G133" s="14"/>
    </row>
  </sheetData>
  <sheetProtection/>
  <mergeCells count="5">
    <mergeCell ref="F6:J6"/>
    <mergeCell ref="F40:J40"/>
    <mergeCell ref="A35:J35"/>
    <mergeCell ref="A3:J3"/>
    <mergeCell ref="A37:J3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D57" sqref="A1:D57"/>
    </sheetView>
  </sheetViews>
  <sheetFormatPr defaultColWidth="9.140625" defaultRowHeight="12.75"/>
  <cols>
    <col min="1" max="1" width="48.7109375" style="0" customWidth="1"/>
    <col min="2" max="2" width="13.140625" style="0" customWidth="1"/>
    <col min="3" max="3" width="12.421875" style="0" customWidth="1"/>
    <col min="4" max="4" width="11.8515625" style="0" customWidth="1"/>
  </cols>
  <sheetData>
    <row r="1" spans="1:4" ht="12.75">
      <c r="A1" s="2118" t="s">
        <v>882</v>
      </c>
      <c r="B1" s="2118"/>
      <c r="C1" s="2118"/>
      <c r="D1" s="2118"/>
    </row>
    <row r="2" spans="1:4" s="91" customFormat="1" ht="12.75">
      <c r="A2" s="202" t="s">
        <v>881</v>
      </c>
      <c r="B2" s="203"/>
      <c r="C2" s="203"/>
      <c r="D2" s="203"/>
    </row>
    <row r="3" ht="13.5" thickBot="1">
      <c r="D3" s="262" t="s">
        <v>1208</v>
      </c>
    </row>
    <row r="4" spans="1:4" s="190" customFormat="1" ht="15.75" customHeight="1" thickBot="1">
      <c r="A4" s="200" t="s">
        <v>880</v>
      </c>
      <c r="B4" s="204" t="s">
        <v>1342</v>
      </c>
      <c r="C4" s="205" t="s">
        <v>1343</v>
      </c>
      <c r="D4" s="204" t="s">
        <v>1344</v>
      </c>
    </row>
    <row r="5" spans="1:4" s="190" customFormat="1" ht="13.5" thickBot="1">
      <c r="A5" s="199" t="s">
        <v>826</v>
      </c>
      <c r="B5" s="145"/>
      <c r="C5" s="206"/>
      <c r="D5" s="145"/>
    </row>
    <row r="6" spans="1:4" ht="12.75">
      <c r="A6" s="191" t="s">
        <v>827</v>
      </c>
      <c r="B6" s="1489">
        <f>'[3]2_sz_ melléklet'!D7-'[3]2_a_d_sz_ melléklet'!D10</f>
        <v>250622</v>
      </c>
      <c r="C6" s="1489">
        <v>328185</v>
      </c>
      <c r="D6" s="1490">
        <v>317600</v>
      </c>
    </row>
    <row r="7" spans="1:4" ht="12.75">
      <c r="A7" s="192" t="s">
        <v>828</v>
      </c>
      <c r="B7" s="1490">
        <v>823626</v>
      </c>
      <c r="C7" s="1490">
        <v>526772</v>
      </c>
      <c r="D7" s="1490">
        <v>473200</v>
      </c>
    </row>
    <row r="8" spans="1:4" ht="12.75">
      <c r="A8" s="192" t="s">
        <v>829</v>
      </c>
      <c r="B8" s="1490">
        <v>1998809</v>
      </c>
      <c r="C8" s="1490">
        <v>2410062</v>
      </c>
      <c r="D8" s="1490">
        <v>2415600</v>
      </c>
    </row>
    <row r="9" spans="1:4" ht="12.75">
      <c r="A9" s="192" t="s">
        <v>830</v>
      </c>
      <c r="B9" s="1490">
        <f>'[3]2_a_d_sz_ melléklet'!D10</f>
        <v>2648</v>
      </c>
      <c r="C9" s="1490">
        <v>2254</v>
      </c>
      <c r="D9" s="1490">
        <v>2220</v>
      </c>
    </row>
    <row r="10" spans="1:4" ht="12.75">
      <c r="A10" s="193" t="s">
        <v>831</v>
      </c>
      <c r="B10" s="1490">
        <v>559047</v>
      </c>
      <c r="C10" s="1490">
        <v>430500</v>
      </c>
      <c r="D10" s="1490">
        <v>407300</v>
      </c>
    </row>
    <row r="11" spans="1:4" ht="12.75">
      <c r="A11" s="193" t="s">
        <v>832</v>
      </c>
      <c r="B11" s="1490">
        <v>0</v>
      </c>
      <c r="C11" s="1490">
        <v>0</v>
      </c>
      <c r="D11" s="1490">
        <v>0</v>
      </c>
    </row>
    <row r="12" spans="1:4" ht="12.75">
      <c r="A12" s="193" t="s">
        <v>839</v>
      </c>
      <c r="B12" s="1490">
        <f>'[3]2_sz_ melléklet'!D34</f>
        <v>250</v>
      </c>
      <c r="C12" s="1490">
        <v>500</v>
      </c>
      <c r="D12" s="1490">
        <v>500</v>
      </c>
    </row>
    <row r="13" spans="1:4" ht="12.75">
      <c r="A13" s="193" t="s">
        <v>840</v>
      </c>
      <c r="B13" s="1490">
        <f>'[3]2_sz_ melléklet'!D43</f>
        <v>296681.80500000017</v>
      </c>
      <c r="C13" s="1490">
        <v>418000</v>
      </c>
      <c r="D13" s="1490">
        <v>427000</v>
      </c>
    </row>
    <row r="14" spans="1:4" ht="12.75">
      <c r="A14" s="193" t="s">
        <v>841</v>
      </c>
      <c r="B14" s="1490">
        <v>0</v>
      </c>
      <c r="C14" s="1490">
        <v>0</v>
      </c>
      <c r="D14" s="1490">
        <v>0</v>
      </c>
    </row>
    <row r="15" spans="1:4" ht="13.5" thickBot="1">
      <c r="A15" s="194" t="s">
        <v>842</v>
      </c>
      <c r="B15" s="1491">
        <f>'[3]2_sz_ melléklet'!D39</f>
        <v>0</v>
      </c>
      <c r="C15" s="1491">
        <v>0</v>
      </c>
      <c r="D15" s="1491">
        <v>0</v>
      </c>
    </row>
    <row r="16" spans="1:4" s="183" customFormat="1" ht="13.5" thickBot="1">
      <c r="A16" s="198" t="s">
        <v>843</v>
      </c>
      <c r="B16" s="1492">
        <f>SUM(B6:B15)</f>
        <v>3931683.805</v>
      </c>
      <c r="C16" s="1492">
        <f>SUM(C6:C15)</f>
        <v>4116273</v>
      </c>
      <c r="D16" s="1492">
        <f>SUM(D6:D15)</f>
        <v>4043420</v>
      </c>
    </row>
    <row r="17" spans="1:4" ht="12.75">
      <c r="A17" s="195" t="s">
        <v>285</v>
      </c>
      <c r="B17" s="1490">
        <f>'1.a.sz. melléklet'!B111</f>
        <v>1865835</v>
      </c>
      <c r="C17" s="1490">
        <v>1820100</v>
      </c>
      <c r="D17" s="1490">
        <v>1860100</v>
      </c>
    </row>
    <row r="18" spans="1:4" ht="12.75">
      <c r="A18" s="192" t="s">
        <v>287</v>
      </c>
      <c r="B18" s="1490">
        <f>'1.a.sz. melléklet'!B112</f>
        <v>587257</v>
      </c>
      <c r="C18" s="1490">
        <v>582432</v>
      </c>
      <c r="D18" s="1490">
        <v>595232</v>
      </c>
    </row>
    <row r="19" spans="1:4" ht="12.75">
      <c r="A19" s="192" t="s">
        <v>844</v>
      </c>
      <c r="B19" s="1490">
        <v>929709</v>
      </c>
      <c r="C19" s="1490">
        <v>965800</v>
      </c>
      <c r="D19" s="1490">
        <v>983400</v>
      </c>
    </row>
    <row r="20" spans="1:4" ht="12.75">
      <c r="A20" s="192" t="s">
        <v>845</v>
      </c>
      <c r="B20" s="1490">
        <v>395493</v>
      </c>
      <c r="C20" s="1490">
        <v>377000</v>
      </c>
      <c r="D20" s="1490">
        <v>381000</v>
      </c>
    </row>
    <row r="21" spans="1:4" ht="12.75">
      <c r="A21" s="193" t="s">
        <v>846</v>
      </c>
      <c r="B21" s="1490">
        <f>'1.a.sz. melléklet'!B128</f>
        <v>59697</v>
      </c>
      <c r="C21" s="1490">
        <v>6000</v>
      </c>
      <c r="D21" s="1490">
        <v>6500</v>
      </c>
    </row>
    <row r="22" spans="1:4" ht="12.75">
      <c r="A22" s="193" t="s">
        <v>847</v>
      </c>
      <c r="B22" s="1490"/>
      <c r="C22" s="1490">
        <v>0</v>
      </c>
      <c r="D22" s="1490">
        <v>0</v>
      </c>
    </row>
    <row r="23" spans="1:4" ht="12.75">
      <c r="A23" s="192" t="s">
        <v>848</v>
      </c>
      <c r="B23" s="1490">
        <f>'[3]1_a_sz_ melléklet'!D12</f>
        <v>700</v>
      </c>
      <c r="C23" s="1490">
        <v>680</v>
      </c>
      <c r="D23" s="1490">
        <v>678</v>
      </c>
    </row>
    <row r="24" spans="1:4" ht="12.75">
      <c r="A24" s="193" t="s">
        <v>849</v>
      </c>
      <c r="B24" s="1490">
        <f>'[3]1_a_sz_ melléklet'!D34</f>
        <v>1000</v>
      </c>
      <c r="C24" s="1490">
        <v>1000</v>
      </c>
      <c r="D24" s="1490">
        <v>1000</v>
      </c>
    </row>
    <row r="25" spans="1:4" ht="12.75">
      <c r="A25" s="193" t="s">
        <v>850</v>
      </c>
      <c r="B25" s="1493">
        <f>'[3]1_a_sz_ melléklet'!D46</f>
        <v>0</v>
      </c>
      <c r="C25" s="1493">
        <v>296682</v>
      </c>
      <c r="D25" s="1493">
        <v>150000</v>
      </c>
    </row>
    <row r="26" spans="1:4" ht="12.75">
      <c r="A26" s="193" t="s">
        <v>851</v>
      </c>
      <c r="B26" s="1493">
        <f>'[3]7_sz_ melléklet'!D10</f>
        <v>15000</v>
      </c>
      <c r="C26" s="1493">
        <v>17000</v>
      </c>
      <c r="D26" s="1493">
        <v>15000</v>
      </c>
    </row>
    <row r="27" spans="1:4" ht="12.75">
      <c r="A27" s="193" t="s">
        <v>852</v>
      </c>
      <c r="B27" s="1493">
        <v>0</v>
      </c>
      <c r="C27" s="1493">
        <v>0</v>
      </c>
      <c r="D27" s="1493">
        <v>0</v>
      </c>
    </row>
    <row r="28" spans="1:4" ht="13.5" thickBot="1">
      <c r="A28" s="193" t="s">
        <v>293</v>
      </c>
      <c r="B28" s="1494">
        <f>'[3]7_sz_ melléklet'!D19</f>
        <v>46000</v>
      </c>
      <c r="C28" s="1494">
        <v>40000</v>
      </c>
      <c r="D28" s="1494">
        <v>38000</v>
      </c>
    </row>
    <row r="29" spans="1:4" s="183" customFormat="1" ht="13.5" thickBot="1">
      <c r="A29" s="198" t="s">
        <v>853</v>
      </c>
      <c r="B29" s="1492">
        <f>SUM(B17:B28)</f>
        <v>3900691</v>
      </c>
      <c r="C29" s="1492">
        <f>SUM(C17:C28)</f>
        <v>4106694</v>
      </c>
      <c r="D29" s="1492">
        <f>SUM(D17:D28)</f>
        <v>4030910</v>
      </c>
    </row>
    <row r="30" spans="1:4" s="183" customFormat="1" ht="13.5" thickBot="1">
      <c r="A30" s="199" t="s">
        <v>854</v>
      </c>
      <c r="B30" s="1495"/>
      <c r="C30" s="1495"/>
      <c r="D30" s="1496"/>
    </row>
    <row r="31" spans="1:4" ht="12.75">
      <c r="A31" s="191" t="s">
        <v>855</v>
      </c>
      <c r="B31" s="1489">
        <v>400</v>
      </c>
      <c r="C31" s="1490">
        <v>125000</v>
      </c>
      <c r="D31" s="1490">
        <v>123700</v>
      </c>
    </row>
    <row r="32" spans="1:4" ht="12.75">
      <c r="A32" s="193" t="s">
        <v>856</v>
      </c>
      <c r="B32" s="1490">
        <f>'[3]2_sz_ melléklet'!D29</f>
        <v>147765</v>
      </c>
      <c r="C32" s="1490">
        <v>155792</v>
      </c>
      <c r="D32" s="1490">
        <v>179628</v>
      </c>
    </row>
    <row r="33" spans="1:4" ht="12.75">
      <c r="A33" s="192" t="s">
        <v>857</v>
      </c>
      <c r="B33" s="1490">
        <f>'2.sz. melléklet'!B116</f>
        <v>2200</v>
      </c>
      <c r="C33" s="1490">
        <v>81700</v>
      </c>
      <c r="D33" s="1490">
        <v>79300</v>
      </c>
    </row>
    <row r="34" spans="1:4" ht="12.75">
      <c r="A34" s="192" t="s">
        <v>858</v>
      </c>
      <c r="B34" s="1490">
        <f>'[3]2_sz_ melléklet'!D32</f>
        <v>27375</v>
      </c>
      <c r="C34" s="1490">
        <v>74700</v>
      </c>
      <c r="D34" s="1490">
        <v>74000</v>
      </c>
    </row>
    <row r="35" spans="1:4" ht="12.75">
      <c r="A35" s="196" t="s">
        <v>859</v>
      </c>
      <c r="B35" s="1490">
        <f>'2.f-h.sz. melléklet'!B137</f>
        <v>119609</v>
      </c>
      <c r="C35" s="1490">
        <v>133900</v>
      </c>
      <c r="D35" s="1490">
        <v>98400</v>
      </c>
    </row>
    <row r="36" spans="1:4" ht="12.75">
      <c r="A36" s="193" t="s">
        <v>860</v>
      </c>
      <c r="B36" s="1493">
        <v>0</v>
      </c>
      <c r="C36" s="1493">
        <v>0</v>
      </c>
      <c r="D36" s="1493">
        <v>0</v>
      </c>
    </row>
    <row r="37" spans="1:4" ht="12.75">
      <c r="A37" s="193" t="s">
        <v>861</v>
      </c>
      <c r="B37" s="1493">
        <f>'[3]7_sz_ melléklet'!B46</f>
        <v>0</v>
      </c>
      <c r="C37" s="1493">
        <v>0</v>
      </c>
      <c r="D37" s="1493">
        <v>0</v>
      </c>
    </row>
    <row r="38" spans="1:4" ht="12.75">
      <c r="A38" s="193" t="s">
        <v>862</v>
      </c>
      <c r="B38" s="1493">
        <v>0</v>
      </c>
      <c r="C38" s="1493">
        <v>0</v>
      </c>
      <c r="D38" s="1493">
        <v>0</v>
      </c>
    </row>
    <row r="39" spans="1:4" ht="12.75">
      <c r="A39" s="193" t="s">
        <v>863</v>
      </c>
      <c r="B39" s="1493">
        <f>'[3]2_sz_ melléklet'!D35</f>
        <v>4500</v>
      </c>
      <c r="C39" s="1493">
        <v>4500</v>
      </c>
      <c r="D39" s="1493">
        <v>4000</v>
      </c>
    </row>
    <row r="40" spans="1:4" ht="12.75">
      <c r="A40" s="193" t="s">
        <v>884</v>
      </c>
      <c r="B40" s="1493">
        <f>'2.sz. melléklet'!B143</f>
        <v>620774</v>
      </c>
      <c r="C40" s="1493">
        <v>21000</v>
      </c>
      <c r="D40" s="1493">
        <v>20000</v>
      </c>
    </row>
    <row r="41" spans="1:4" ht="12.75">
      <c r="A41" s="192" t="s">
        <v>864</v>
      </c>
      <c r="B41" s="1490">
        <f>'[3]2_sz_ melléklet'!D36</f>
        <v>0</v>
      </c>
      <c r="C41" s="1490">
        <v>0</v>
      </c>
      <c r="D41" s="1490">
        <v>0</v>
      </c>
    </row>
    <row r="42" spans="1:4" ht="13.5" thickBot="1">
      <c r="A42" s="194" t="s">
        <v>865</v>
      </c>
      <c r="B42" s="1491">
        <f>'[3]2_sz_ melléklet'!D40</f>
        <v>0</v>
      </c>
      <c r="C42" s="1494">
        <v>0</v>
      </c>
      <c r="D42" s="1494">
        <v>0</v>
      </c>
    </row>
    <row r="43" spans="1:4" s="183" customFormat="1" ht="13.5" thickBot="1">
      <c r="A43" s="198" t="s">
        <v>866</v>
      </c>
      <c r="B43" s="1492">
        <f>SUM(B31:B42)</f>
        <v>922623</v>
      </c>
      <c r="C43" s="1492">
        <f>SUM(C31:C42)</f>
        <v>596592</v>
      </c>
      <c r="D43" s="1492">
        <f>SUM(D31:D42)</f>
        <v>579028</v>
      </c>
    </row>
    <row r="44" spans="1:4" ht="12.75">
      <c r="A44" s="191" t="s">
        <v>867</v>
      </c>
      <c r="B44" s="1490">
        <f>'[3]7_sz_ melléklet'!D35</f>
        <v>201427</v>
      </c>
      <c r="C44" s="1490">
        <v>307800</v>
      </c>
      <c r="D44" s="1490">
        <v>293973</v>
      </c>
    </row>
    <row r="45" spans="1:4" ht="12.75">
      <c r="A45" s="192" t="s">
        <v>868</v>
      </c>
      <c r="B45" s="1490">
        <f>'[3]7_sz_ melléklet'!D36</f>
        <v>95036</v>
      </c>
      <c r="C45" s="1490">
        <v>81200</v>
      </c>
      <c r="D45" s="1490">
        <v>80700</v>
      </c>
    </row>
    <row r="46" spans="1:4" ht="12.75">
      <c r="A46" s="192" t="s">
        <v>869</v>
      </c>
      <c r="B46" s="1490">
        <f>'[3]7_sz_ melléklet'!D44</f>
        <v>0</v>
      </c>
      <c r="C46" s="1490">
        <v>0</v>
      </c>
      <c r="D46" s="1490">
        <v>0</v>
      </c>
    </row>
    <row r="47" spans="1:4" ht="12.75">
      <c r="A47" s="192" t="s">
        <v>870</v>
      </c>
      <c r="B47" s="1490">
        <f>'[3]7_sz_ melléklet'!D38</f>
        <v>51486</v>
      </c>
      <c r="C47" s="1490">
        <v>68500</v>
      </c>
      <c r="D47" s="1490">
        <v>68500</v>
      </c>
    </row>
    <row r="48" spans="1:4" ht="12.75">
      <c r="A48" s="192" t="s">
        <v>871</v>
      </c>
      <c r="B48" s="1490">
        <f>'[3]7_sz_ melléklet'!D45</f>
        <v>0</v>
      </c>
      <c r="C48" s="1490">
        <v>0</v>
      </c>
      <c r="D48" s="1490">
        <v>0</v>
      </c>
    </row>
    <row r="49" spans="1:4" ht="12.75">
      <c r="A49" s="193" t="s">
        <v>872</v>
      </c>
      <c r="B49" s="1490"/>
      <c r="C49" s="1490">
        <v>0</v>
      </c>
      <c r="D49" s="1490">
        <v>0</v>
      </c>
    </row>
    <row r="50" spans="1:4" ht="12.75">
      <c r="A50" s="192" t="s">
        <v>873</v>
      </c>
      <c r="B50" s="1490">
        <f>'[3]7_sz_ melléklet'!D39</f>
        <v>5000</v>
      </c>
      <c r="C50" s="1490">
        <v>52278</v>
      </c>
      <c r="D50" s="1490">
        <v>52278</v>
      </c>
    </row>
    <row r="51" spans="1:4" ht="12.75">
      <c r="A51" s="192" t="s">
        <v>874</v>
      </c>
      <c r="B51" s="1490">
        <f>'1.a.sz. melléklet'!B150</f>
        <v>57367</v>
      </c>
      <c r="C51" s="1490">
        <v>43546</v>
      </c>
      <c r="D51" s="1490">
        <v>51787</v>
      </c>
    </row>
    <row r="52" spans="1:4" ht="12.75">
      <c r="A52" s="192" t="s">
        <v>875</v>
      </c>
      <c r="B52" s="1490">
        <f>'1.a.sz. melléklet'!B124</f>
        <v>16800</v>
      </c>
      <c r="C52" s="1490">
        <v>22847</v>
      </c>
      <c r="D52" s="1490">
        <v>19300</v>
      </c>
    </row>
    <row r="53" spans="1:4" ht="12.75">
      <c r="A53" s="192" t="s">
        <v>883</v>
      </c>
      <c r="B53" s="1490">
        <f>'[3]7_sz_ melléklet'!D37</f>
        <v>1500</v>
      </c>
      <c r="C53" s="1490">
        <v>0</v>
      </c>
      <c r="D53" s="1490">
        <v>0</v>
      </c>
    </row>
    <row r="54" spans="1:4" ht="13.5" thickBot="1">
      <c r="A54" s="197" t="s">
        <v>876</v>
      </c>
      <c r="B54" s="1490">
        <f>'[3]5_sz_ melléklet'!B20</f>
        <v>525000</v>
      </c>
      <c r="C54" s="1490">
        <v>30000</v>
      </c>
      <c r="D54" s="1490">
        <v>25000</v>
      </c>
    </row>
    <row r="55" spans="1:4" s="183" customFormat="1" ht="13.5" thickBot="1">
      <c r="A55" s="198" t="s">
        <v>877</v>
      </c>
      <c r="B55" s="1492">
        <f>SUM(B44:B54)</f>
        <v>953616</v>
      </c>
      <c r="C55" s="1492">
        <f>SUM(C44:C54)</f>
        <v>606171</v>
      </c>
      <c r="D55" s="1492">
        <f>SUM(D44:D54)</f>
        <v>591538</v>
      </c>
    </row>
    <row r="56" spans="1:4" s="183" customFormat="1" ht="13.5" thickBot="1">
      <c r="A56" s="198" t="s">
        <v>878</v>
      </c>
      <c r="B56" s="1492">
        <f>B43+B16</f>
        <v>4854306.805</v>
      </c>
      <c r="C56" s="1492">
        <f>C43+C16</f>
        <v>4712865</v>
      </c>
      <c r="D56" s="1492">
        <f>D43+D16</f>
        <v>4622448</v>
      </c>
    </row>
    <row r="57" spans="1:4" s="183" customFormat="1" ht="13.5" thickBot="1">
      <c r="A57" s="201" t="s">
        <v>879</v>
      </c>
      <c r="B57" s="1497">
        <f>B55+B29</f>
        <v>4854307</v>
      </c>
      <c r="C57" s="1497">
        <f>C55+C29</f>
        <v>4712865</v>
      </c>
      <c r="D57" s="1497">
        <f>D55+D29</f>
        <v>4622448</v>
      </c>
    </row>
  </sheetData>
  <sheetProtection/>
  <mergeCells count="1">
    <mergeCell ref="A1:D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38"/>
  <sheetViews>
    <sheetView zoomScalePageLayoutView="0" workbookViewId="0" topLeftCell="A1">
      <selection activeCell="I14" sqref="I14"/>
    </sheetView>
  </sheetViews>
  <sheetFormatPr defaultColWidth="9.140625" defaultRowHeight="12.75"/>
  <cols>
    <col min="4" max="4" width="22.00390625" style="0" customWidth="1"/>
    <col min="5" max="5" width="18.8515625" style="0" customWidth="1"/>
  </cols>
  <sheetData>
    <row r="2" ht="12.75">
      <c r="E2" s="99"/>
    </row>
    <row r="3" ht="12.75">
      <c r="E3" s="99"/>
    </row>
    <row r="5" ht="15.75">
      <c r="B5" s="10"/>
    </row>
    <row r="6" spans="2:5" ht="15.75">
      <c r="B6" s="10"/>
      <c r="C6" s="10"/>
      <c r="D6" s="10"/>
      <c r="E6" s="10"/>
    </row>
    <row r="7" spans="2:5" ht="15.75">
      <c r="B7" s="10"/>
      <c r="C7" s="10"/>
      <c r="D7" s="10"/>
      <c r="E7" s="10"/>
    </row>
    <row r="8" spans="2:5" ht="15.75">
      <c r="B8" s="10"/>
      <c r="C8" s="10"/>
      <c r="D8" s="10"/>
      <c r="E8" s="10"/>
    </row>
    <row r="9" spans="2:5" ht="15.75">
      <c r="B9" s="10"/>
      <c r="C9" s="10"/>
      <c r="D9" s="10"/>
      <c r="E9" s="10"/>
    </row>
    <row r="10" spans="2:5" ht="15.75">
      <c r="B10" s="10"/>
      <c r="C10" s="10"/>
      <c r="D10" s="10"/>
      <c r="E10" s="10"/>
    </row>
    <row r="12" spans="1:4" ht="15">
      <c r="A12" s="8"/>
      <c r="B12" s="8"/>
      <c r="C12" s="8"/>
      <c r="D12" s="8"/>
    </row>
    <row r="15" spans="1:5" ht="15">
      <c r="A15" s="8"/>
      <c r="B15" s="8"/>
      <c r="C15" s="8"/>
      <c r="D15" s="8"/>
      <c r="E15" s="8"/>
    </row>
    <row r="16" spans="1:5" ht="15">
      <c r="A16" s="8"/>
      <c r="B16" s="8"/>
      <c r="C16" s="8"/>
      <c r="D16" s="8"/>
      <c r="E16" s="8"/>
    </row>
    <row r="17" ht="12.75">
      <c r="A17" s="208"/>
    </row>
    <row r="18" ht="12.75">
      <c r="A18" s="208"/>
    </row>
    <row r="19" ht="12.75">
      <c r="A19" s="208"/>
    </row>
    <row r="20" spans="1:6" ht="12.75">
      <c r="A20" s="14"/>
      <c r="B20" s="14"/>
      <c r="C20" s="14"/>
      <c r="D20" s="14"/>
      <c r="E20" s="14"/>
      <c r="F20" s="14"/>
    </row>
    <row r="21" spans="1:6" ht="12.75">
      <c r="A21" s="14"/>
      <c r="B21" s="14"/>
      <c r="C21" s="14"/>
      <c r="D21" s="14"/>
      <c r="E21" s="1723"/>
      <c r="F21" s="14"/>
    </row>
    <row r="22" spans="1:6" ht="12.75">
      <c r="A22" s="1723"/>
      <c r="B22" s="1736"/>
      <c r="C22" s="209"/>
      <c r="D22" s="209"/>
      <c r="E22" s="1723"/>
      <c r="F22" s="14"/>
    </row>
    <row r="23" spans="1:6" ht="12.75">
      <c r="A23" s="14"/>
      <c r="B23" s="14"/>
      <c r="C23" s="14"/>
      <c r="D23" s="14"/>
      <c r="E23" s="1723"/>
      <c r="F23" s="14"/>
    </row>
    <row r="24" spans="1:6" ht="12.75">
      <c r="A24" s="14"/>
      <c r="B24" s="14"/>
      <c r="C24" s="14"/>
      <c r="D24" s="14"/>
      <c r="E24" s="1723"/>
      <c r="F24" s="14"/>
    </row>
    <row r="25" spans="1:6" ht="12.75">
      <c r="A25" s="232"/>
      <c r="B25" s="14"/>
      <c r="C25" s="14"/>
      <c r="D25" s="14"/>
      <c r="E25" s="14"/>
      <c r="F25" s="14"/>
    </row>
    <row r="26" spans="1:6" ht="12.75">
      <c r="A26" s="232"/>
      <c r="B26" s="14"/>
      <c r="C26" s="14"/>
      <c r="D26" s="14"/>
      <c r="E26" s="14"/>
      <c r="F26" s="14"/>
    </row>
    <row r="27" spans="1:6" ht="12.75">
      <c r="A27" s="232"/>
      <c r="B27" s="14"/>
      <c r="C27" s="14"/>
      <c r="D27" s="14"/>
      <c r="E27" s="14"/>
      <c r="F27" s="14"/>
    </row>
    <row r="28" spans="1:6" ht="12.75">
      <c r="A28" s="232"/>
      <c r="B28" s="14"/>
      <c r="C28" s="14"/>
      <c r="D28" s="14"/>
      <c r="E28" s="14"/>
      <c r="F28" s="14"/>
    </row>
    <row r="29" spans="1:6" ht="12.75">
      <c r="A29" s="232"/>
      <c r="B29" s="14"/>
      <c r="C29" s="14"/>
      <c r="D29" s="14"/>
      <c r="E29" s="14"/>
      <c r="F29" s="14"/>
    </row>
    <row r="30" spans="1:6" ht="12.75">
      <c r="A30" s="232"/>
      <c r="B30" s="14"/>
      <c r="C30" s="14"/>
      <c r="D30" s="14"/>
      <c r="E30" s="14"/>
      <c r="F30" s="14"/>
    </row>
    <row r="31" spans="1:6" ht="12.75">
      <c r="A31" s="232"/>
      <c r="B31" s="14"/>
      <c r="C31" s="14"/>
      <c r="D31" s="14"/>
      <c r="E31" s="14"/>
      <c r="F31" s="14"/>
    </row>
    <row r="32" spans="1:6" ht="12.75">
      <c r="A32" s="232"/>
      <c r="B32" s="14"/>
      <c r="C32" s="14"/>
      <c r="D32" s="14"/>
      <c r="E32" s="14"/>
      <c r="F32" s="14"/>
    </row>
    <row r="33" spans="1:6" ht="12.75">
      <c r="A33" s="232"/>
      <c r="B33" s="14"/>
      <c r="C33" s="14"/>
      <c r="D33" s="14"/>
      <c r="E33" s="14"/>
      <c r="F33" s="14"/>
    </row>
    <row r="34" spans="1:6" ht="12.75">
      <c r="A34" s="232"/>
      <c r="B34" s="14"/>
      <c r="C34" s="14"/>
      <c r="D34" s="14"/>
      <c r="E34" s="14"/>
      <c r="F34" s="14"/>
    </row>
    <row r="35" spans="1:6" ht="15.75">
      <c r="A35" s="14"/>
      <c r="B35" s="1737"/>
      <c r="C35" s="14"/>
      <c r="D35" s="14"/>
      <c r="E35" s="14"/>
      <c r="F35" s="14"/>
    </row>
    <row r="36" spans="1:6" ht="12.75">
      <c r="A36" s="14"/>
      <c r="B36" s="14"/>
      <c r="C36" s="14"/>
      <c r="D36" s="14"/>
      <c r="E36" s="14"/>
      <c r="F36" s="14"/>
    </row>
    <row r="37" spans="2:5" ht="12.75">
      <c r="B37" s="208"/>
      <c r="C37" s="208"/>
      <c r="D37" s="208"/>
      <c r="E37" s="208"/>
    </row>
    <row r="38" spans="2:5" ht="12.75">
      <c r="B38" s="208"/>
      <c r="C38" s="208"/>
      <c r="D38" s="208"/>
      <c r="E38" s="20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06"/>
  <sheetViews>
    <sheetView zoomScalePageLayoutView="0" workbookViewId="0" topLeftCell="A34">
      <selection activeCell="E50" sqref="A1:E50"/>
    </sheetView>
  </sheetViews>
  <sheetFormatPr defaultColWidth="9.140625" defaultRowHeight="12.75"/>
  <cols>
    <col min="1" max="1" width="33.140625" style="0" customWidth="1"/>
    <col min="2" max="2" width="13.00390625" style="0" customWidth="1"/>
    <col min="3" max="3" width="12.28125" style="0" customWidth="1"/>
    <col min="4" max="4" width="13.28125" style="0" customWidth="1"/>
    <col min="5" max="5" width="10.57421875" style="0" customWidth="1"/>
  </cols>
  <sheetData>
    <row r="1" spans="1:5" ht="12.75">
      <c r="A1" s="190"/>
      <c r="B1" s="1146"/>
      <c r="C1" s="1146"/>
      <c r="D1" s="1146" t="s">
        <v>452</v>
      </c>
      <c r="E1" s="190"/>
    </row>
    <row r="2" spans="1:5" ht="6.75" customHeight="1">
      <c r="A2" s="190"/>
      <c r="B2" s="190"/>
      <c r="C2" s="190"/>
      <c r="D2" s="190"/>
      <c r="E2" s="190"/>
    </row>
    <row r="3" spans="1:5" ht="15.75">
      <c r="A3" s="2182" t="s">
        <v>1484</v>
      </c>
      <c r="B3" s="2189"/>
      <c r="C3" s="2189"/>
      <c r="D3" s="2189"/>
      <c r="E3" s="2057"/>
    </row>
    <row r="4" spans="1:5" ht="16.5" customHeight="1">
      <c r="A4" s="2182" t="s">
        <v>885</v>
      </c>
      <c r="B4" s="2182"/>
      <c r="C4" s="2182"/>
      <c r="D4" s="2189"/>
      <c r="E4" s="2057"/>
    </row>
    <row r="5" spans="1:5" ht="11.25" customHeight="1" thickBot="1">
      <c r="A5" s="942"/>
      <c r="B5" s="1147"/>
      <c r="C5" s="1147"/>
      <c r="D5" s="1147" t="s">
        <v>1450</v>
      </c>
      <c r="E5" s="190"/>
    </row>
    <row r="6" spans="1:5" ht="26.25" thickBot="1">
      <c r="A6" s="1148" t="s">
        <v>1189</v>
      </c>
      <c r="B6" s="913" t="s">
        <v>1107</v>
      </c>
      <c r="C6" s="887" t="s">
        <v>1108</v>
      </c>
      <c r="D6" s="1500" t="s">
        <v>1113</v>
      </c>
      <c r="E6" s="1157" t="s">
        <v>1072</v>
      </c>
    </row>
    <row r="7" spans="1:5" ht="12.75">
      <c r="A7" s="592" t="s">
        <v>886</v>
      </c>
      <c r="B7" s="1502">
        <v>555</v>
      </c>
      <c r="C7" s="1502">
        <v>930</v>
      </c>
      <c r="D7" s="1501">
        <v>930</v>
      </c>
      <c r="E7" s="1498">
        <f>D7/C7</f>
        <v>1</v>
      </c>
    </row>
    <row r="8" spans="1:5" ht="12.75">
      <c r="A8" s="265" t="s">
        <v>887</v>
      </c>
      <c r="B8" s="1150">
        <v>555</v>
      </c>
      <c r="C8" s="1150">
        <v>930</v>
      </c>
      <c r="D8" s="1504">
        <v>774</v>
      </c>
      <c r="E8" s="1499">
        <f>D8/C8</f>
        <v>0.832258064516129</v>
      </c>
    </row>
    <row r="9" spans="1:5" ht="13.5" thickBot="1">
      <c r="A9" s="1377" t="s">
        <v>453</v>
      </c>
      <c r="B9" s="1152">
        <v>185</v>
      </c>
      <c r="C9" s="1152">
        <v>185</v>
      </c>
      <c r="D9" s="1503">
        <v>350</v>
      </c>
      <c r="E9" s="1465">
        <f>D9/C9</f>
        <v>1.8918918918918919</v>
      </c>
    </row>
    <row r="10" spans="1:5" ht="13.5" thickBot="1">
      <c r="A10" s="1225" t="s">
        <v>889</v>
      </c>
      <c r="B10" s="1468">
        <f>SUM(B7:B9)</f>
        <v>1295</v>
      </c>
      <c r="C10" s="1468">
        <f>SUM(C7:C9)</f>
        <v>2045</v>
      </c>
      <c r="D10" s="1468">
        <f>SUM(D7:D9)</f>
        <v>2054</v>
      </c>
      <c r="E10" s="1466">
        <f>D10/C10</f>
        <v>1.00440097799511</v>
      </c>
    </row>
    <row r="11" spans="1:5" ht="12.75">
      <c r="A11" s="190"/>
      <c r="B11" s="190"/>
      <c r="C11" s="190"/>
      <c r="D11" s="190"/>
      <c r="E11" s="190"/>
    </row>
    <row r="12" spans="1:5" ht="15.75">
      <c r="A12" s="2182" t="s">
        <v>1485</v>
      </c>
      <c r="B12" s="2057"/>
      <c r="C12" s="2057"/>
      <c r="D12" s="2057"/>
      <c r="E12" s="2057"/>
    </row>
    <row r="13" spans="1:5" ht="13.5" thickBot="1">
      <c r="A13" s="190"/>
      <c r="B13" s="1153"/>
      <c r="C13" s="1153"/>
      <c r="D13" s="1153" t="s">
        <v>1450</v>
      </c>
      <c r="E13" s="190"/>
    </row>
    <row r="14" spans="1:5" ht="26.25" thickBot="1">
      <c r="A14" s="1265" t="s">
        <v>256</v>
      </c>
      <c r="B14" s="875" t="s">
        <v>1107</v>
      </c>
      <c r="C14" s="875" t="s">
        <v>1108</v>
      </c>
      <c r="D14" s="875" t="s">
        <v>1113</v>
      </c>
      <c r="E14" s="832" t="s">
        <v>1072</v>
      </c>
    </row>
    <row r="15" spans="1:5" ht="12.75">
      <c r="A15" s="1174" t="s">
        <v>1078</v>
      </c>
      <c r="B15" s="832"/>
      <c r="C15" s="939"/>
      <c r="D15" s="1160"/>
      <c r="E15" s="832"/>
    </row>
    <row r="16" spans="1:5" ht="12.75">
      <c r="A16" s="266" t="s">
        <v>1327</v>
      </c>
      <c r="B16" s="1228">
        <v>145</v>
      </c>
      <c r="C16" s="1166">
        <v>145</v>
      </c>
      <c r="D16" s="1469">
        <v>429</v>
      </c>
      <c r="E16" s="574">
        <f>D16/C16</f>
        <v>2.9586206896551723</v>
      </c>
    </row>
    <row r="17" spans="1:5" ht="12.75">
      <c r="A17" s="590" t="s">
        <v>1328</v>
      </c>
      <c r="B17" s="1228">
        <v>100</v>
      </c>
      <c r="C17" s="1166">
        <v>100</v>
      </c>
      <c r="D17" s="1470">
        <v>28</v>
      </c>
      <c r="E17" s="574">
        <f>D17/C17</f>
        <v>0.28</v>
      </c>
    </row>
    <row r="18" spans="1:5" ht="12.75">
      <c r="A18" s="265" t="s">
        <v>1329</v>
      </c>
      <c r="B18" s="1228">
        <v>0</v>
      </c>
      <c r="C18" s="1166">
        <v>0</v>
      </c>
      <c r="D18" s="1470">
        <v>0</v>
      </c>
      <c r="E18" s="574">
        <v>0</v>
      </c>
    </row>
    <row r="19" spans="1:5" ht="12.75">
      <c r="A19" s="265" t="s">
        <v>1330</v>
      </c>
      <c r="B19" s="1228">
        <v>0</v>
      </c>
      <c r="C19" s="1166">
        <v>0</v>
      </c>
      <c r="D19" s="1470">
        <v>0</v>
      </c>
      <c r="E19" s="574">
        <v>0</v>
      </c>
    </row>
    <row r="20" spans="1:5" ht="12.75">
      <c r="A20" s="591" t="s">
        <v>890</v>
      </c>
      <c r="B20" s="1228">
        <v>100</v>
      </c>
      <c r="C20" s="1166">
        <v>100</v>
      </c>
      <c r="D20" s="1470">
        <v>46</v>
      </c>
      <c r="E20" s="574">
        <f aca="true" t="shared" si="0" ref="E20:E27">D20/C20</f>
        <v>0.46</v>
      </c>
    </row>
    <row r="21" spans="1:5" ht="12.75">
      <c r="A21" s="591" t="s">
        <v>1331</v>
      </c>
      <c r="B21" s="1228">
        <v>0</v>
      </c>
      <c r="C21" s="1166">
        <v>0</v>
      </c>
      <c r="D21" s="1470">
        <v>0</v>
      </c>
      <c r="E21" s="574">
        <v>0</v>
      </c>
    </row>
    <row r="22" spans="1:5" ht="12.75">
      <c r="A22" s="265" t="s">
        <v>1332</v>
      </c>
      <c r="B22" s="1228">
        <v>165</v>
      </c>
      <c r="C22" s="1166">
        <v>165</v>
      </c>
      <c r="D22" s="1470">
        <v>166</v>
      </c>
      <c r="E22" s="574">
        <f t="shared" si="0"/>
        <v>1.006060606060606</v>
      </c>
    </row>
    <row r="23" spans="1:5" ht="25.5">
      <c r="A23" s="266" t="s">
        <v>1333</v>
      </c>
      <c r="B23" s="1471">
        <v>0</v>
      </c>
      <c r="C23" s="1472">
        <v>0</v>
      </c>
      <c r="D23" s="1470">
        <v>0</v>
      </c>
      <c r="E23" s="574">
        <v>0</v>
      </c>
    </row>
    <row r="24" spans="1:5" ht="12.75">
      <c r="A24" s="592" t="s">
        <v>1334</v>
      </c>
      <c r="B24" s="1471">
        <v>20</v>
      </c>
      <c r="C24" s="1472">
        <v>20</v>
      </c>
      <c r="D24" s="1470">
        <v>13</v>
      </c>
      <c r="E24" s="574">
        <f t="shared" si="0"/>
        <v>0.65</v>
      </c>
    </row>
    <row r="25" spans="1:5" ht="12.75">
      <c r="A25" s="592" t="s">
        <v>1335</v>
      </c>
      <c r="B25" s="1471">
        <v>50</v>
      </c>
      <c r="C25" s="1472">
        <v>238</v>
      </c>
      <c r="D25" s="1470">
        <v>238</v>
      </c>
      <c r="E25" s="574">
        <f t="shared" si="0"/>
        <v>1</v>
      </c>
    </row>
    <row r="26" spans="1:5" ht="12.75">
      <c r="A26" s="265" t="s">
        <v>1336</v>
      </c>
      <c r="B26" s="1228">
        <v>100</v>
      </c>
      <c r="C26" s="1166">
        <v>100</v>
      </c>
      <c r="D26" s="1469">
        <v>63</v>
      </c>
      <c r="E26" s="574">
        <f t="shared" si="0"/>
        <v>0.63</v>
      </c>
    </row>
    <row r="27" spans="1:5" ht="13.5" thickBot="1">
      <c r="A27" s="593" t="s">
        <v>1337</v>
      </c>
      <c r="B27" s="1473">
        <v>60</v>
      </c>
      <c r="C27" s="1474">
        <v>60</v>
      </c>
      <c r="D27" s="1475"/>
      <c r="E27" s="574">
        <f t="shared" si="0"/>
        <v>0</v>
      </c>
    </row>
    <row r="28" spans="1:5" ht="13.5" thickBot="1">
      <c r="A28" s="1225" t="s">
        <v>891</v>
      </c>
      <c r="B28" s="1476">
        <f>SUM(B16:B27)</f>
        <v>740</v>
      </c>
      <c r="C28" s="1476">
        <f>SUM(C16:C27)</f>
        <v>928</v>
      </c>
      <c r="D28" s="1476">
        <f>SUM(D16:D27)</f>
        <v>983</v>
      </c>
      <c r="E28" s="588">
        <f>D28/C28</f>
        <v>1.0592672413793103</v>
      </c>
    </row>
    <row r="29" spans="1:5" ht="12.75">
      <c r="A29" s="1467" t="s">
        <v>1079</v>
      </c>
      <c r="B29" s="1477"/>
      <c r="C29" s="1478"/>
      <c r="D29" s="1478"/>
      <c r="E29" s="574"/>
    </row>
    <row r="30" spans="1:5" ht="12.75">
      <c r="A30" s="266" t="s">
        <v>1327</v>
      </c>
      <c r="B30" s="1471">
        <v>0</v>
      </c>
      <c r="C30" s="1471">
        <v>0</v>
      </c>
      <c r="D30" s="1470">
        <v>0</v>
      </c>
      <c r="E30" s="568">
        <v>0</v>
      </c>
    </row>
    <row r="31" spans="1:5" ht="12.75">
      <c r="A31" s="590" t="s">
        <v>1328</v>
      </c>
      <c r="B31" s="1228">
        <v>0</v>
      </c>
      <c r="C31" s="1228">
        <v>0</v>
      </c>
      <c r="D31" s="1470">
        <v>0</v>
      </c>
      <c r="E31" s="568">
        <v>0</v>
      </c>
    </row>
    <row r="32" spans="1:5" ht="12.75">
      <c r="A32" s="265" t="s">
        <v>1329</v>
      </c>
      <c r="B32" s="1228">
        <v>100</v>
      </c>
      <c r="C32" s="1228">
        <v>100</v>
      </c>
      <c r="D32" s="1470">
        <v>102</v>
      </c>
      <c r="E32" s="568">
        <f>D32/C32</f>
        <v>1.02</v>
      </c>
    </row>
    <row r="33" spans="1:5" ht="12.75">
      <c r="A33" s="265" t="s">
        <v>1330</v>
      </c>
      <c r="B33" s="1228">
        <v>105</v>
      </c>
      <c r="C33" s="1228">
        <v>105</v>
      </c>
      <c r="D33" s="1470">
        <v>16</v>
      </c>
      <c r="E33" s="568">
        <f>D33/C33</f>
        <v>0.1523809523809524</v>
      </c>
    </row>
    <row r="34" spans="1:5" ht="12.75">
      <c r="A34" s="591" t="s">
        <v>890</v>
      </c>
      <c r="B34" s="1228">
        <v>0</v>
      </c>
      <c r="C34" s="1228">
        <v>0</v>
      </c>
      <c r="D34" s="1470">
        <v>0</v>
      </c>
      <c r="E34" s="568">
        <v>0</v>
      </c>
    </row>
    <row r="35" spans="1:5" ht="12.75">
      <c r="A35" s="591" t="s">
        <v>1331</v>
      </c>
      <c r="B35" s="1228">
        <v>40</v>
      </c>
      <c r="C35" s="1228">
        <v>40</v>
      </c>
      <c r="D35" s="1470">
        <v>89</v>
      </c>
      <c r="E35" s="568">
        <f>D35/C35</f>
        <v>2.225</v>
      </c>
    </row>
    <row r="36" spans="1:5" ht="12.75">
      <c r="A36" s="265" t="s">
        <v>1332</v>
      </c>
      <c r="B36" s="1228">
        <v>0</v>
      </c>
      <c r="C36" s="1228">
        <v>0</v>
      </c>
      <c r="D36" s="1470">
        <v>0</v>
      </c>
      <c r="E36" s="568">
        <v>0</v>
      </c>
    </row>
    <row r="37" spans="1:5" ht="25.5">
      <c r="A37" s="266" t="s">
        <v>1333</v>
      </c>
      <c r="B37" s="1471">
        <v>160</v>
      </c>
      <c r="C37" s="1471">
        <v>160</v>
      </c>
      <c r="D37" s="1470">
        <v>166</v>
      </c>
      <c r="E37" s="568">
        <v>0</v>
      </c>
    </row>
    <row r="38" spans="1:5" ht="12.75">
      <c r="A38" s="592" t="s">
        <v>1334</v>
      </c>
      <c r="B38" s="1471">
        <v>0</v>
      </c>
      <c r="C38" s="1471">
        <v>0</v>
      </c>
      <c r="D38" s="1470">
        <v>0</v>
      </c>
      <c r="E38" s="568">
        <v>0</v>
      </c>
    </row>
    <row r="39" spans="1:5" ht="12.75">
      <c r="A39" s="592" t="s">
        <v>1335</v>
      </c>
      <c r="B39" s="1228">
        <v>150</v>
      </c>
      <c r="C39" s="1228">
        <v>150</v>
      </c>
      <c r="D39" s="1469">
        <v>48</v>
      </c>
      <c r="E39" s="568">
        <f>D39/C39</f>
        <v>0.32</v>
      </c>
    </row>
    <row r="40" spans="1:5" ht="12.75">
      <c r="A40" s="265" t="s">
        <v>1336</v>
      </c>
      <c r="B40" s="1228">
        <v>0</v>
      </c>
      <c r="C40" s="1228">
        <v>0</v>
      </c>
      <c r="D40" s="1469">
        <v>0</v>
      </c>
      <c r="E40" s="568">
        <v>0</v>
      </c>
    </row>
    <row r="41" spans="1:5" ht="13.5" thickBot="1">
      <c r="A41" s="593" t="s">
        <v>323</v>
      </c>
      <c r="B41" s="1479">
        <v>0</v>
      </c>
      <c r="C41" s="1473">
        <v>0</v>
      </c>
      <c r="D41" s="1475">
        <v>166</v>
      </c>
      <c r="E41" s="568">
        <v>0</v>
      </c>
    </row>
    <row r="42" spans="1:5" ht="13.5" thickBot="1">
      <c r="A42" s="1265" t="s">
        <v>891</v>
      </c>
      <c r="B42" s="1480">
        <f>SUM(B30:B41)</f>
        <v>555</v>
      </c>
      <c r="C42" s="1480">
        <f>SUM(C30:C41)</f>
        <v>555</v>
      </c>
      <c r="D42" s="1480">
        <f>SUM(D30:D41)</f>
        <v>587</v>
      </c>
      <c r="E42" s="588">
        <f>D42/C42</f>
        <v>1.0576576576576577</v>
      </c>
    </row>
    <row r="43" spans="1:5" ht="16.5" thickBot="1">
      <c r="A43" s="594"/>
      <c r="B43" s="1161"/>
      <c r="C43" s="1161"/>
      <c r="D43" s="1161"/>
      <c r="E43" s="779"/>
    </row>
    <row r="44" spans="1:5" ht="26.25" thickBot="1">
      <c r="A44" s="1483" t="s">
        <v>256</v>
      </c>
      <c r="B44" s="831" t="s">
        <v>1107</v>
      </c>
      <c r="C44" s="831" t="s">
        <v>1108</v>
      </c>
      <c r="D44" s="831" t="s">
        <v>1113</v>
      </c>
      <c r="E44" s="487" t="s">
        <v>1072</v>
      </c>
    </row>
    <row r="45" spans="1:5" ht="12.75">
      <c r="A45" s="1484" t="s">
        <v>1338</v>
      </c>
      <c r="B45" s="1487">
        <v>110</v>
      </c>
      <c r="C45" s="1487">
        <v>390</v>
      </c>
      <c r="D45" s="1487">
        <v>373</v>
      </c>
      <c r="E45" s="572">
        <f>D45/C45</f>
        <v>0.9564102564102565</v>
      </c>
    </row>
    <row r="46" spans="1:5" ht="12.75">
      <c r="A46" s="1484" t="s">
        <v>1339</v>
      </c>
      <c r="B46" s="1228">
        <v>35</v>
      </c>
      <c r="C46" s="1228">
        <v>55</v>
      </c>
      <c r="D46" s="1228">
        <v>56</v>
      </c>
      <c r="E46" s="579">
        <f>D46/C46</f>
        <v>1.018181818181818</v>
      </c>
    </row>
    <row r="47" spans="1:5" ht="13.5" thickBot="1">
      <c r="A47" s="1485" t="s">
        <v>1340</v>
      </c>
      <c r="B47" s="1488">
        <v>1150</v>
      </c>
      <c r="C47" s="1488">
        <v>1600</v>
      </c>
      <c r="D47" s="1488">
        <v>1141</v>
      </c>
      <c r="E47" s="739">
        <f>D47/C47</f>
        <v>0.713125</v>
      </c>
    </row>
    <row r="48" spans="1:5" ht="13.5" thickBot="1">
      <c r="A48" s="1486" t="s">
        <v>1341</v>
      </c>
      <c r="B48" s="1481">
        <f>SUM(B45:B47)</f>
        <v>1295</v>
      </c>
      <c r="C48" s="1481">
        <f>SUM(C45:C47)</f>
        <v>2045</v>
      </c>
      <c r="D48" s="1482">
        <f>SUM(D45:D47)</f>
        <v>1570</v>
      </c>
      <c r="E48" s="588">
        <f>D48/C48</f>
        <v>0.7677261613691931</v>
      </c>
    </row>
    <row r="49" spans="1:5" ht="15.75">
      <c r="A49" s="594"/>
      <c r="B49" s="1161"/>
      <c r="C49" s="1161"/>
      <c r="D49" s="1161"/>
      <c r="E49" s="779"/>
    </row>
    <row r="50" spans="1:5" ht="12.75">
      <c r="A50" s="190"/>
      <c r="B50" s="705"/>
      <c r="C50" s="939"/>
      <c r="D50" s="939"/>
      <c r="E50" s="939"/>
    </row>
    <row r="51" spans="1:5" ht="12.75">
      <c r="A51" s="190"/>
      <c r="B51" s="1231"/>
      <c r="C51" s="1231"/>
      <c r="D51" s="1231" t="s">
        <v>454</v>
      </c>
      <c r="E51" s="190"/>
    </row>
    <row r="52" spans="1:5" ht="12.75">
      <c r="A52" s="190"/>
      <c r="B52" s="1146"/>
      <c r="C52" s="1146"/>
      <c r="D52" s="1146"/>
      <c r="E52" s="190"/>
    </row>
    <row r="53" spans="1:5" ht="15.75">
      <c r="A53" s="2182" t="s">
        <v>0</v>
      </c>
      <c r="B53" s="2182"/>
      <c r="C53" s="2182"/>
      <c r="D53" s="2182"/>
      <c r="E53" s="2182"/>
    </row>
    <row r="54" spans="1:5" ht="18.75">
      <c r="A54" s="1158"/>
      <c r="B54" s="663"/>
      <c r="C54" s="663"/>
      <c r="D54" s="663"/>
      <c r="E54" s="1159"/>
    </row>
    <row r="55" spans="1:5" ht="13.5" customHeight="1">
      <c r="A55" s="2182" t="s">
        <v>1</v>
      </c>
      <c r="B55" s="2182"/>
      <c r="C55" s="2182"/>
      <c r="D55" s="2182"/>
      <c r="E55" s="2182"/>
    </row>
    <row r="56" spans="1:5" ht="13.5" thickBot="1">
      <c r="A56" s="942"/>
      <c r="B56" s="1155"/>
      <c r="C56" s="1155"/>
      <c r="D56" s="1147" t="s">
        <v>1450</v>
      </c>
      <c r="E56" s="190"/>
    </row>
    <row r="57" spans="1:5" ht="15.75" customHeight="1" thickBot="1">
      <c r="A57" s="1156" t="s">
        <v>1189</v>
      </c>
      <c r="B57" s="887" t="s">
        <v>1107</v>
      </c>
      <c r="C57" s="1162" t="s">
        <v>1108</v>
      </c>
      <c r="D57" s="831" t="s">
        <v>1077</v>
      </c>
      <c r="E57" s="860" t="s">
        <v>1138</v>
      </c>
    </row>
    <row r="58" spans="1:5" ht="15.75">
      <c r="A58" s="1144" t="s">
        <v>886</v>
      </c>
      <c r="B58" s="1163">
        <v>555</v>
      </c>
      <c r="C58" s="1164">
        <v>555</v>
      </c>
      <c r="D58" s="1165">
        <v>555</v>
      </c>
      <c r="E58" s="822">
        <f>D58/C58</f>
        <v>1</v>
      </c>
    </row>
    <row r="59" spans="1:5" ht="15.75">
      <c r="A59" s="1143" t="s">
        <v>887</v>
      </c>
      <c r="B59" s="600">
        <v>0</v>
      </c>
      <c r="C59" s="1166">
        <v>0</v>
      </c>
      <c r="D59" s="1167">
        <v>0</v>
      </c>
      <c r="E59" s="574">
        <v>0</v>
      </c>
    </row>
    <row r="60" spans="1:5" ht="17.25" customHeight="1" thickBot="1">
      <c r="A60" s="1151" t="s">
        <v>888</v>
      </c>
      <c r="B60" s="1168">
        <v>0</v>
      </c>
      <c r="C60" s="1169">
        <v>0</v>
      </c>
      <c r="D60" s="1170">
        <v>0</v>
      </c>
      <c r="E60" s="572">
        <v>0</v>
      </c>
    </row>
    <row r="61" spans="1:5" ht="23.25" customHeight="1" thickBot="1">
      <c r="A61" s="263" t="s">
        <v>889</v>
      </c>
      <c r="B61" s="599">
        <f>SUM(B58:B60)</f>
        <v>555</v>
      </c>
      <c r="C61" s="599">
        <f>SUM(C58:C60)</f>
        <v>555</v>
      </c>
      <c r="D61" s="599">
        <f>SUM(D58:D60)</f>
        <v>555</v>
      </c>
      <c r="E61" s="588">
        <f>D61/C61</f>
        <v>1</v>
      </c>
    </row>
    <row r="62" spans="3:5" ht="27" customHeight="1">
      <c r="C62" s="264"/>
      <c r="D62" s="264"/>
      <c r="E62" s="14"/>
    </row>
    <row r="63" spans="3:5" ht="14.25" customHeight="1">
      <c r="C63" s="397"/>
      <c r="D63" s="397"/>
      <c r="E63" s="14"/>
    </row>
    <row r="64" spans="1:5" ht="15.75">
      <c r="A64" s="2182" t="s">
        <v>1485</v>
      </c>
      <c r="B64" s="2182"/>
      <c r="C64" s="2182"/>
      <c r="D64" s="2182"/>
      <c r="E64" s="2182"/>
    </row>
    <row r="65" spans="1:5" ht="13.5" thickBot="1">
      <c r="A65" s="190"/>
      <c r="B65" s="1153"/>
      <c r="C65" s="1153"/>
      <c r="D65" s="1153" t="s">
        <v>1450</v>
      </c>
      <c r="E65" s="190"/>
    </row>
    <row r="66" spans="1:5" ht="26.25" thickBot="1">
      <c r="A66" s="1171" t="s">
        <v>256</v>
      </c>
      <c r="B66" s="831" t="s">
        <v>1107</v>
      </c>
      <c r="C66" s="831" t="s">
        <v>1108</v>
      </c>
      <c r="D66" s="831" t="s">
        <v>1113</v>
      </c>
      <c r="E66" s="832" t="s">
        <v>1072</v>
      </c>
    </row>
    <row r="67" spans="1:5" ht="12.75">
      <c r="A67" s="52" t="s">
        <v>456</v>
      </c>
      <c r="B67" s="52">
        <v>416</v>
      </c>
      <c r="C67" s="24">
        <v>416</v>
      </c>
      <c r="D67" s="59">
        <v>416</v>
      </c>
      <c r="E67" s="1172">
        <f>D67/C67</f>
        <v>1</v>
      </c>
    </row>
    <row r="68" spans="1:5" ht="12.75">
      <c r="A68" s="38" t="s">
        <v>455</v>
      </c>
      <c r="B68" s="38">
        <v>139</v>
      </c>
      <c r="C68" s="16">
        <v>139</v>
      </c>
      <c r="D68" s="51">
        <v>139</v>
      </c>
      <c r="E68" s="414">
        <f>D68/C68</f>
        <v>1</v>
      </c>
    </row>
    <row r="69" spans="1:5" ht="13.5" thickBot="1">
      <c r="A69" s="50"/>
      <c r="B69" s="1173"/>
      <c r="C69" s="20"/>
      <c r="D69" s="660"/>
      <c r="E69" s="420"/>
    </row>
    <row r="70" spans="1:5" ht="13.5" thickBot="1">
      <c r="A70" s="1145" t="s">
        <v>457</v>
      </c>
      <c r="B70" s="72">
        <f>B67+B68</f>
        <v>555</v>
      </c>
      <c r="C70" s="72">
        <f>C67+C68</f>
        <v>555</v>
      </c>
      <c r="D70" s="244">
        <f>D67+D68</f>
        <v>555</v>
      </c>
      <c r="E70" s="419">
        <f>D70/C70</f>
        <v>1</v>
      </c>
    </row>
    <row r="74" ht="15.75" customHeight="1"/>
    <row r="75" ht="24" customHeight="1"/>
    <row r="76" ht="22.5" customHeight="1"/>
    <row r="77" ht="24" customHeight="1"/>
    <row r="100" spans="2:5" ht="12.75">
      <c r="B100" s="14"/>
      <c r="C100" s="337"/>
      <c r="D100" s="337"/>
      <c r="E100" s="337"/>
    </row>
    <row r="101" spans="2:5" ht="15.75">
      <c r="B101" s="14"/>
      <c r="C101" s="264"/>
      <c r="D101" s="264"/>
      <c r="E101" s="14"/>
    </row>
    <row r="102" spans="3:5" ht="15.75">
      <c r="C102" s="396"/>
      <c r="D102" s="264"/>
      <c r="E102" s="14"/>
    </row>
    <row r="103" spans="3:5" ht="15.75">
      <c r="C103" s="264"/>
      <c r="D103" s="264"/>
      <c r="E103" s="14"/>
    </row>
    <row r="104" spans="3:5" ht="20.25" customHeight="1">
      <c r="C104" s="264"/>
      <c r="D104" s="264"/>
      <c r="E104" s="14"/>
    </row>
    <row r="105" spans="3:5" ht="15.75">
      <c r="C105" s="264"/>
      <c r="D105" s="264"/>
      <c r="E105" s="14"/>
    </row>
    <row r="106" spans="3:5" ht="15.75">
      <c r="C106" s="264"/>
      <c r="D106" s="264"/>
      <c r="E106" s="14"/>
    </row>
  </sheetData>
  <sheetProtection/>
  <mergeCells count="6">
    <mergeCell ref="A3:E3"/>
    <mergeCell ref="A4:E4"/>
    <mergeCell ref="A64:E64"/>
    <mergeCell ref="A53:E53"/>
    <mergeCell ref="A55:E55"/>
    <mergeCell ref="A12:E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0">
      <selection activeCell="I45" sqref="A1:I45"/>
    </sheetView>
  </sheetViews>
  <sheetFormatPr defaultColWidth="9.140625" defaultRowHeight="12.75"/>
  <cols>
    <col min="1" max="1" width="11.421875" style="0" customWidth="1"/>
    <col min="2" max="2" width="9.421875" style="0" customWidth="1"/>
    <col min="3" max="3" width="9.7109375" style="0" customWidth="1"/>
    <col min="4" max="4" width="8.8515625" style="0" customWidth="1"/>
    <col min="5" max="5" width="9.00390625" style="0" customWidth="1"/>
    <col min="6" max="6" width="9.8515625" style="0" customWidth="1"/>
    <col min="7" max="7" width="9.57421875" style="0" customWidth="1"/>
    <col min="8" max="8" width="9.421875" style="0" customWidth="1"/>
  </cols>
  <sheetData>
    <row r="1" spans="1:9" ht="15">
      <c r="A1" s="14"/>
      <c r="B1" s="14"/>
      <c r="C1" s="14"/>
      <c r="D1" s="14"/>
      <c r="E1" s="1729"/>
      <c r="F1" s="14"/>
      <c r="G1" s="1729"/>
      <c r="H1" s="14"/>
      <c r="I1" s="14"/>
    </row>
    <row r="2" spans="1:9" ht="12.75">
      <c r="A2" s="14"/>
      <c r="B2" s="14"/>
      <c r="C2" s="14"/>
      <c r="D2" s="14"/>
      <c r="E2" s="14"/>
      <c r="F2" s="14"/>
      <c r="G2" s="14"/>
      <c r="H2" s="14"/>
      <c r="I2" s="14"/>
    </row>
    <row r="3" spans="1:9" ht="12.75">
      <c r="A3" s="14"/>
      <c r="B3" s="14"/>
      <c r="C3" s="14"/>
      <c r="D3" s="14"/>
      <c r="E3" s="14"/>
      <c r="F3" s="14"/>
      <c r="G3" s="14"/>
      <c r="H3" s="14"/>
      <c r="I3" s="14"/>
    </row>
    <row r="4" spans="1:9" ht="12.75">
      <c r="A4" s="14"/>
      <c r="B4" s="14"/>
      <c r="C4" s="14"/>
      <c r="D4" s="14"/>
      <c r="E4" s="14"/>
      <c r="F4" s="14"/>
      <c r="G4" s="14"/>
      <c r="H4" s="14"/>
      <c r="I4" s="14"/>
    </row>
    <row r="5" spans="1:9" ht="15.75">
      <c r="A5" s="2192"/>
      <c r="B5" s="2192"/>
      <c r="C5" s="2192"/>
      <c r="D5" s="2192"/>
      <c r="E5" s="2192"/>
      <c r="F5" s="2192"/>
      <c r="G5" s="2192"/>
      <c r="H5" s="2192"/>
      <c r="I5" s="2192"/>
    </row>
    <row r="6" spans="1:9" ht="15.75">
      <c r="A6" s="2192"/>
      <c r="B6" s="2192"/>
      <c r="C6" s="2192"/>
      <c r="D6" s="2192"/>
      <c r="E6" s="2192"/>
      <c r="F6" s="2192"/>
      <c r="G6" s="2192"/>
      <c r="H6" s="2192"/>
      <c r="I6" s="2192"/>
    </row>
    <row r="7" spans="1:9" ht="15.75">
      <c r="A7" s="14"/>
      <c r="B7" s="1730"/>
      <c r="C7" s="1731"/>
      <c r="D7" s="14"/>
      <c r="E7" s="14"/>
      <c r="F7" s="14"/>
      <c r="G7" s="14"/>
      <c r="H7" s="14"/>
      <c r="I7" s="14"/>
    </row>
    <row r="8" spans="1:9" ht="12.75">
      <c r="A8" s="14"/>
      <c r="B8" s="14"/>
      <c r="C8" s="14"/>
      <c r="D8" s="14"/>
      <c r="E8" s="339"/>
      <c r="F8" s="14"/>
      <c r="G8" s="14"/>
      <c r="H8" s="339"/>
      <c r="I8" s="14"/>
    </row>
    <row r="9" spans="1:9" ht="15.75">
      <c r="A9" s="2190"/>
      <c r="B9" s="2190"/>
      <c r="C9" s="2191"/>
      <c r="D9" s="2191"/>
      <c r="E9" s="2191"/>
      <c r="F9" s="2190"/>
      <c r="G9" s="2116"/>
      <c r="H9" s="2116"/>
      <c r="I9" s="2116"/>
    </row>
    <row r="10" spans="1:9" ht="27" customHeight="1">
      <c r="A10" s="2191"/>
      <c r="B10" s="1722"/>
      <c r="C10" s="1722"/>
      <c r="D10" s="1722"/>
      <c r="E10" s="1722"/>
      <c r="F10" s="1722"/>
      <c r="G10" s="1722"/>
      <c r="H10" s="1722"/>
      <c r="I10" s="1722"/>
    </row>
    <row r="11" spans="1:9" ht="12.75">
      <c r="A11" s="1732"/>
      <c r="B11" s="1733"/>
      <c r="C11" s="1733"/>
      <c r="D11" s="1733"/>
      <c r="E11" s="1733"/>
      <c r="F11" s="1733"/>
      <c r="G11" s="14"/>
      <c r="H11" s="14"/>
      <c r="I11" s="14"/>
    </row>
    <row r="12" spans="1:9" ht="12.75">
      <c r="A12" s="1732"/>
      <c r="B12" s="1733"/>
      <c r="C12" s="1733"/>
      <c r="D12" s="1733"/>
      <c r="E12" s="1733"/>
      <c r="F12" s="1733"/>
      <c r="G12" s="14"/>
      <c r="H12" s="14"/>
      <c r="I12" s="14"/>
    </row>
    <row r="13" spans="1:9" ht="12.75">
      <c r="A13" s="1732"/>
      <c r="B13" s="1733"/>
      <c r="C13" s="1733"/>
      <c r="D13" s="1733"/>
      <c r="E13" s="1733"/>
      <c r="F13" s="1733"/>
      <c r="G13" s="14"/>
      <c r="H13" s="14"/>
      <c r="I13" s="14"/>
    </row>
    <row r="14" spans="1:9" ht="12.75">
      <c r="A14" s="1732"/>
      <c r="B14" s="1733"/>
      <c r="C14" s="1733"/>
      <c r="D14" s="1733"/>
      <c r="E14" s="1733"/>
      <c r="F14" s="1733"/>
      <c r="G14" s="14"/>
      <c r="H14" s="14"/>
      <c r="I14" s="14"/>
    </row>
    <row r="15" spans="1:16" ht="15">
      <c r="A15" s="1732"/>
      <c r="B15" s="1733"/>
      <c r="C15" s="1733"/>
      <c r="D15" s="1733"/>
      <c r="E15" s="1733"/>
      <c r="F15" s="1733"/>
      <c r="G15" s="14"/>
      <c r="H15" s="14"/>
      <c r="I15" s="14"/>
      <c r="N15" s="213"/>
      <c r="P15" s="213"/>
    </row>
    <row r="16" spans="1:9" ht="12.75">
      <c r="A16" s="1732"/>
      <c r="B16" s="1733"/>
      <c r="C16" s="1733"/>
      <c r="D16" s="1733"/>
      <c r="E16" s="1733"/>
      <c r="F16" s="1733"/>
      <c r="G16" s="14"/>
      <c r="H16" s="14"/>
      <c r="I16" s="14"/>
    </row>
    <row r="17" spans="1:9" ht="12.75">
      <c r="A17" s="1732"/>
      <c r="B17" s="1733"/>
      <c r="C17" s="1733"/>
      <c r="D17" s="1733"/>
      <c r="E17" s="1733"/>
      <c r="F17" s="1733"/>
      <c r="G17" s="14"/>
      <c r="H17" s="14"/>
      <c r="I17" s="14"/>
    </row>
    <row r="18" spans="1:9" ht="12.75">
      <c r="A18" s="1732"/>
      <c r="B18" s="1733"/>
      <c r="C18" s="1733"/>
      <c r="D18" s="1733"/>
      <c r="E18" s="1733"/>
      <c r="F18" s="1733"/>
      <c r="G18" s="14"/>
      <c r="H18" s="14"/>
      <c r="I18" s="14"/>
    </row>
    <row r="19" spans="1:18" ht="15.75">
      <c r="A19" s="1732"/>
      <c r="B19" s="1733"/>
      <c r="C19" s="1733"/>
      <c r="D19" s="1733"/>
      <c r="E19" s="1733"/>
      <c r="F19" s="1733"/>
      <c r="G19" s="14"/>
      <c r="H19" s="14"/>
      <c r="I19" s="14"/>
      <c r="J19" s="2185"/>
      <c r="K19" s="2185"/>
      <c r="L19" s="2185"/>
      <c r="M19" s="2185"/>
      <c r="N19" s="2185"/>
      <c r="O19" s="2185"/>
      <c r="P19" s="2185"/>
      <c r="Q19" s="2185"/>
      <c r="R19" s="2185"/>
    </row>
    <row r="20" spans="1:18" ht="15.75">
      <c r="A20" s="1732"/>
      <c r="B20" s="1733"/>
      <c r="C20" s="1733"/>
      <c r="D20" s="1733"/>
      <c r="E20" s="1733"/>
      <c r="F20" s="1733"/>
      <c r="G20" s="14"/>
      <c r="H20" s="14"/>
      <c r="I20" s="14"/>
      <c r="J20" s="2185"/>
      <c r="K20" s="2185"/>
      <c r="L20" s="2185"/>
      <c r="M20" s="2185"/>
      <c r="N20" s="2185"/>
      <c r="O20" s="2185"/>
      <c r="P20" s="2185"/>
      <c r="Q20" s="2185"/>
      <c r="R20" s="2185"/>
    </row>
    <row r="21" spans="1:12" ht="15.75">
      <c r="A21" s="1732"/>
      <c r="B21" s="1733"/>
      <c r="C21" s="1733"/>
      <c r="D21" s="1733"/>
      <c r="E21" s="1733"/>
      <c r="F21" s="1733"/>
      <c r="G21" s="14"/>
      <c r="H21" s="14"/>
      <c r="I21" s="14"/>
      <c r="K21" s="8"/>
      <c r="L21" s="214"/>
    </row>
    <row r="22" spans="1:17" ht="12.75">
      <c r="A22" s="1732"/>
      <c r="B22" s="1733"/>
      <c r="C22" s="1733"/>
      <c r="D22" s="1733"/>
      <c r="E22" s="1733"/>
      <c r="F22" s="1733"/>
      <c r="G22" s="14"/>
      <c r="H22" s="14"/>
      <c r="I22" s="14"/>
      <c r="N22" s="100"/>
      <c r="Q22" s="100"/>
    </row>
    <row r="23" spans="1:9" ht="12.75">
      <c r="A23" s="1734"/>
      <c r="B23" s="1735"/>
      <c r="C23" s="1735"/>
      <c r="D23" s="1735"/>
      <c r="E23" s="1735"/>
      <c r="F23" s="1735"/>
      <c r="G23" s="14"/>
      <c r="H23" s="14"/>
      <c r="I23" s="14"/>
    </row>
    <row r="24" spans="1:9" ht="12.75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12.75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12.75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12.75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2.75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2.75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12.75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2.75">
      <c r="A31" s="2190"/>
      <c r="B31" s="2193"/>
      <c r="C31" s="2191"/>
      <c r="D31" s="2191"/>
      <c r="E31" s="2191"/>
      <c r="F31" s="2193"/>
      <c r="G31" s="2116"/>
      <c r="H31" s="2116"/>
      <c r="I31" s="2116"/>
    </row>
    <row r="32" spans="1:9" ht="29.25" customHeight="1">
      <c r="A32" s="2191"/>
      <c r="B32" s="1722"/>
      <c r="C32" s="1722"/>
      <c r="D32" s="1722"/>
      <c r="E32" s="1722"/>
      <c r="F32" s="1722"/>
      <c r="G32" s="1722"/>
      <c r="H32" s="1722"/>
      <c r="I32" s="1722"/>
    </row>
    <row r="33" spans="1:9" ht="12.75">
      <c r="A33" s="1732"/>
      <c r="B33" s="1733"/>
      <c r="C33" s="1733"/>
      <c r="D33" s="1733"/>
      <c r="E33" s="1733"/>
      <c r="F33" s="1733"/>
      <c r="G33" s="14"/>
      <c r="H33" s="14"/>
      <c r="I33" s="14"/>
    </row>
    <row r="34" spans="1:9" ht="12.75">
      <c r="A34" s="1732"/>
      <c r="B34" s="1733"/>
      <c r="C34" s="1733"/>
      <c r="D34" s="1733"/>
      <c r="E34" s="1733"/>
      <c r="F34" s="1733"/>
      <c r="G34" s="14"/>
      <c r="H34" s="14"/>
      <c r="I34" s="14"/>
    </row>
    <row r="35" spans="1:9" ht="12.75">
      <c r="A35" s="1732"/>
      <c r="B35" s="1733"/>
      <c r="C35" s="1733"/>
      <c r="D35" s="1733"/>
      <c r="E35" s="1733"/>
      <c r="F35" s="1733"/>
      <c r="G35" s="14"/>
      <c r="H35" s="14"/>
      <c r="I35" s="14"/>
    </row>
    <row r="36" spans="1:9" ht="12.75">
      <c r="A36" s="1732"/>
      <c r="B36" s="1733"/>
      <c r="C36" s="1733"/>
      <c r="D36" s="1733"/>
      <c r="E36" s="1733"/>
      <c r="F36" s="1733"/>
      <c r="G36" s="14"/>
      <c r="H36" s="14"/>
      <c r="I36" s="14"/>
    </row>
    <row r="37" spans="1:9" ht="12.75">
      <c r="A37" s="1732"/>
      <c r="B37" s="1733"/>
      <c r="C37" s="1733"/>
      <c r="D37" s="1733"/>
      <c r="E37" s="1733"/>
      <c r="F37" s="1733"/>
      <c r="G37" s="14"/>
      <c r="H37" s="14"/>
      <c r="I37" s="14"/>
    </row>
    <row r="38" spans="1:9" ht="12.75">
      <c r="A38" s="1732"/>
      <c r="B38" s="1733"/>
      <c r="C38" s="1733"/>
      <c r="D38" s="1733"/>
      <c r="E38" s="1733"/>
      <c r="F38" s="1733"/>
      <c r="G38" s="14"/>
      <c r="H38" s="14"/>
      <c r="I38" s="14"/>
    </row>
    <row r="39" spans="1:9" ht="12.75">
      <c r="A39" s="1732"/>
      <c r="B39" s="1733"/>
      <c r="C39" s="1733"/>
      <c r="D39" s="1733"/>
      <c r="E39" s="1733"/>
      <c r="F39" s="1733"/>
      <c r="G39" s="14"/>
      <c r="H39" s="14"/>
      <c r="I39" s="14"/>
    </row>
    <row r="40" spans="1:9" ht="12.75">
      <c r="A40" s="1732"/>
      <c r="B40" s="1733"/>
      <c r="C40" s="1733"/>
      <c r="D40" s="1733"/>
      <c r="E40" s="1733"/>
      <c r="F40" s="1733"/>
      <c r="G40" s="14"/>
      <c r="H40" s="14"/>
      <c r="I40" s="14"/>
    </row>
    <row r="41" spans="1:9" ht="12.75">
      <c r="A41" s="1732"/>
      <c r="B41" s="1733"/>
      <c r="C41" s="1733"/>
      <c r="D41" s="1733"/>
      <c r="E41" s="1733"/>
      <c r="F41" s="1733"/>
      <c r="G41" s="14"/>
      <c r="H41" s="14"/>
      <c r="I41" s="14"/>
    </row>
    <row r="42" spans="1:9" ht="12.75">
      <c r="A42" s="1732"/>
      <c r="B42" s="1733"/>
      <c r="C42" s="1733"/>
      <c r="D42" s="1733"/>
      <c r="E42" s="1733"/>
      <c r="F42" s="1733"/>
      <c r="G42" s="14"/>
      <c r="H42" s="14"/>
      <c r="I42" s="14"/>
    </row>
    <row r="43" spans="1:9" ht="12.75">
      <c r="A43" s="1732"/>
      <c r="B43" s="1733"/>
      <c r="C43" s="1733"/>
      <c r="D43" s="1733"/>
      <c r="E43" s="1733"/>
      <c r="F43" s="1733"/>
      <c r="G43" s="14"/>
      <c r="H43" s="14"/>
      <c r="I43" s="14"/>
    </row>
    <row r="44" spans="1:9" ht="12.75">
      <c r="A44" s="1732"/>
      <c r="B44" s="1733"/>
      <c r="C44" s="1733"/>
      <c r="D44" s="1733"/>
      <c r="E44" s="1733"/>
      <c r="F44" s="1733"/>
      <c r="G44" s="14"/>
      <c r="H44" s="14"/>
      <c r="I44" s="14"/>
    </row>
    <row r="45" spans="1:9" ht="12.75">
      <c r="A45" s="1734"/>
      <c r="B45" s="1735"/>
      <c r="C45" s="1735"/>
      <c r="D45" s="1735"/>
      <c r="E45" s="1735"/>
      <c r="F45" s="1735"/>
      <c r="G45" s="14"/>
      <c r="H45" s="14"/>
      <c r="I45" s="14"/>
    </row>
  </sheetData>
  <sheetProtection/>
  <mergeCells count="10">
    <mergeCell ref="J19:R19"/>
    <mergeCell ref="J20:R20"/>
    <mergeCell ref="B9:E9"/>
    <mergeCell ref="F9:I9"/>
    <mergeCell ref="A31:A32"/>
    <mergeCell ref="A5:I5"/>
    <mergeCell ref="A6:I6"/>
    <mergeCell ref="A9:A10"/>
    <mergeCell ref="B31:E31"/>
    <mergeCell ref="F31:I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:N29"/>
    </sheetView>
  </sheetViews>
  <sheetFormatPr defaultColWidth="9.140625" defaultRowHeight="12.75"/>
  <cols>
    <col min="1" max="1" width="11.28125" style="0" customWidth="1"/>
    <col min="2" max="2" width="9.57421875" style="0" customWidth="1"/>
    <col min="3" max="4" width="8.421875" style="0" customWidth="1"/>
    <col min="6" max="6" width="7.7109375" style="0" customWidth="1"/>
    <col min="7" max="7" width="9.28125" style="0" customWidth="1"/>
    <col min="8" max="8" width="9.7109375" style="0" customWidth="1"/>
    <col min="9" max="9" width="10.57421875" style="0" customWidth="1"/>
    <col min="10" max="10" width="8.8515625" style="0" customWidth="1"/>
    <col min="11" max="11" width="10.140625" style="0" customWidth="1"/>
    <col min="12" max="12" width="8.8515625" style="0" customWidth="1"/>
    <col min="13" max="13" width="9.28125" style="0" customWidth="1"/>
    <col min="14" max="14" width="9.7109375" style="0" customWidth="1"/>
    <col min="15" max="15" width="8.7109375" style="0" customWidth="1"/>
  </cols>
  <sheetData>
    <row r="1" ht="12.75">
      <c r="J1" t="s">
        <v>892</v>
      </c>
    </row>
    <row r="3" spans="1:14" ht="12.75">
      <c r="A3" s="2057" t="s">
        <v>893</v>
      </c>
      <c r="B3" s="2057"/>
      <c r="C3" s="2057"/>
      <c r="D3" s="2057"/>
      <c r="E3" s="2057"/>
      <c r="F3" s="2057"/>
      <c r="G3" s="2057"/>
      <c r="H3" s="2057"/>
      <c r="I3" s="2057"/>
      <c r="J3" s="2057"/>
      <c r="K3" s="2057"/>
      <c r="L3" s="2057"/>
      <c r="M3" s="2057"/>
      <c r="N3" s="2057"/>
    </row>
    <row r="4" spans="1:14" ht="12.75">
      <c r="A4" s="2057" t="s">
        <v>894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</row>
    <row r="6" ht="13.5" thickBot="1">
      <c r="L6" t="s">
        <v>895</v>
      </c>
    </row>
    <row r="7" spans="1:14" ht="12.75" customHeight="1">
      <c r="A7" s="2195" t="s">
        <v>1063</v>
      </c>
      <c r="B7" s="2194" t="s">
        <v>896</v>
      </c>
      <c r="C7" s="2194"/>
      <c r="D7" s="2194" t="s">
        <v>897</v>
      </c>
      <c r="E7" s="2194"/>
      <c r="F7" s="2194"/>
      <c r="G7" s="2194"/>
      <c r="H7" s="2194"/>
      <c r="I7" s="2194"/>
      <c r="J7" s="2194"/>
      <c r="K7" s="2194"/>
      <c r="L7" s="2194"/>
      <c r="M7" s="2194"/>
      <c r="N7" s="2197" t="s">
        <v>898</v>
      </c>
    </row>
    <row r="8" spans="1:14" ht="63.75" customHeight="1" thickBot="1">
      <c r="A8" s="2196"/>
      <c r="B8" s="1434" t="s">
        <v>899</v>
      </c>
      <c r="C8" s="1434" t="s">
        <v>370</v>
      </c>
      <c r="D8" s="1434" t="s">
        <v>371</v>
      </c>
      <c r="E8" s="1434" t="s">
        <v>372</v>
      </c>
      <c r="F8" s="1434" t="s">
        <v>1065</v>
      </c>
      <c r="G8" s="1434" t="s">
        <v>901</v>
      </c>
      <c r="H8" s="1435" t="s">
        <v>375</v>
      </c>
      <c r="I8" s="1434" t="s">
        <v>373</v>
      </c>
      <c r="J8" s="1434" t="s">
        <v>1066</v>
      </c>
      <c r="K8" s="1434" t="s">
        <v>1068</v>
      </c>
      <c r="L8" s="1434" t="s">
        <v>374</v>
      </c>
      <c r="M8" s="1434" t="s">
        <v>1069</v>
      </c>
      <c r="N8" s="2198"/>
    </row>
    <row r="9" spans="1:14" ht="39.75" customHeight="1">
      <c r="A9" s="1707" t="s">
        <v>369</v>
      </c>
      <c r="B9" s="1708">
        <v>0</v>
      </c>
      <c r="C9" s="1708">
        <v>0</v>
      </c>
      <c r="D9" s="1709">
        <v>13857</v>
      </c>
      <c r="E9" s="1709">
        <v>11403</v>
      </c>
      <c r="F9" s="1709">
        <v>98057</v>
      </c>
      <c r="G9" s="1709">
        <v>24901</v>
      </c>
      <c r="H9" s="1709">
        <v>252233</v>
      </c>
      <c r="I9" s="1709">
        <v>28802</v>
      </c>
      <c r="J9" s="1709">
        <v>40000</v>
      </c>
      <c r="K9" s="1708">
        <v>684</v>
      </c>
      <c r="L9" s="1708"/>
      <c r="M9" s="1709">
        <v>145215</v>
      </c>
      <c r="N9" s="1710">
        <v>615152</v>
      </c>
    </row>
    <row r="10" spans="1:14" ht="39.75" customHeight="1">
      <c r="A10" s="1427" t="s">
        <v>368</v>
      </c>
      <c r="B10" s="649"/>
      <c r="C10" s="1426">
        <v>270376</v>
      </c>
      <c r="D10" s="1426">
        <v>16437</v>
      </c>
      <c r="E10" s="1426">
        <v>13597</v>
      </c>
      <c r="F10" s="649">
        <v>0</v>
      </c>
      <c r="G10" s="649">
        <v>0</v>
      </c>
      <c r="H10" s="649">
        <v>0</v>
      </c>
      <c r="I10" s="1426">
        <v>21198</v>
      </c>
      <c r="J10" s="649">
        <v>0</v>
      </c>
      <c r="K10" s="649">
        <v>0</v>
      </c>
      <c r="L10" s="1426">
        <v>561455</v>
      </c>
      <c r="M10" s="1426">
        <v>4785</v>
      </c>
      <c r="N10" s="1428">
        <v>887848</v>
      </c>
    </row>
    <row r="11" spans="1:14" ht="30" customHeight="1">
      <c r="A11" s="1427" t="s">
        <v>1064</v>
      </c>
      <c r="B11" s="649"/>
      <c r="C11" s="649"/>
      <c r="D11" s="649"/>
      <c r="E11" s="649"/>
      <c r="F11" s="649"/>
      <c r="G11" s="649"/>
      <c r="H11" s="649" t="s">
        <v>1317</v>
      </c>
      <c r="I11" s="649"/>
      <c r="J11" s="649"/>
      <c r="K11" s="649"/>
      <c r="L11" s="649"/>
      <c r="M11" s="649"/>
      <c r="N11" s="1429"/>
    </row>
    <row r="12" spans="1:14" ht="12.75">
      <c r="A12" s="1430">
        <v>2008</v>
      </c>
      <c r="B12" s="649">
        <v>0</v>
      </c>
      <c r="C12" s="649">
        <v>0</v>
      </c>
      <c r="D12" s="1426">
        <v>13857</v>
      </c>
      <c r="E12" s="1426">
        <v>11403</v>
      </c>
      <c r="F12" s="649">
        <v>0</v>
      </c>
      <c r="G12" s="1426">
        <v>24901</v>
      </c>
      <c r="H12" s="649">
        <v>0</v>
      </c>
      <c r="I12" s="649">
        <v>0</v>
      </c>
      <c r="J12" s="649">
        <v>0</v>
      </c>
      <c r="K12" s="649">
        <v>684</v>
      </c>
      <c r="L12" s="649">
        <v>0</v>
      </c>
      <c r="M12" s="1426">
        <v>6522</v>
      </c>
      <c r="N12" s="1428">
        <f>SUM(B12:M12)</f>
        <v>57367</v>
      </c>
    </row>
    <row r="13" spans="1:14" ht="12.75">
      <c r="A13" s="1430">
        <v>2009</v>
      </c>
      <c r="B13" s="649">
        <v>0</v>
      </c>
      <c r="C13" s="1426">
        <v>270376</v>
      </c>
      <c r="D13" s="1426">
        <v>16437</v>
      </c>
      <c r="E13" s="1426">
        <v>13597</v>
      </c>
      <c r="F13" s="649">
        <v>0</v>
      </c>
      <c r="G13" s="649">
        <v>0</v>
      </c>
      <c r="H13" s="649">
        <v>0</v>
      </c>
      <c r="I13" s="1426">
        <v>2941</v>
      </c>
      <c r="J13" s="1426">
        <v>1875</v>
      </c>
      <c r="K13" s="649">
        <v>0</v>
      </c>
      <c r="L13" s="649">
        <v>0</v>
      </c>
      <c r="M13" s="1426">
        <v>8696</v>
      </c>
      <c r="N13" s="1428">
        <f aca="true" t="shared" si="0" ref="N13:N29">SUM(B13:M13)</f>
        <v>313922</v>
      </c>
    </row>
    <row r="14" spans="1:14" ht="12.75">
      <c r="A14" s="1430">
        <v>2010</v>
      </c>
      <c r="B14" s="649">
        <v>0</v>
      </c>
      <c r="C14" s="649">
        <v>0</v>
      </c>
      <c r="D14" s="649">
        <v>0</v>
      </c>
      <c r="E14" s="649">
        <v>0</v>
      </c>
      <c r="F14" s="649">
        <v>0</v>
      </c>
      <c r="G14" s="649">
        <v>0</v>
      </c>
      <c r="H14" s="649">
        <v>0</v>
      </c>
      <c r="I14" s="1426">
        <v>2941</v>
      </c>
      <c r="J14" s="1426">
        <v>2500</v>
      </c>
      <c r="K14" s="649">
        <v>0</v>
      </c>
      <c r="L14" s="1426">
        <v>38480</v>
      </c>
      <c r="M14" s="1426">
        <v>8696</v>
      </c>
      <c r="N14" s="1428">
        <f t="shared" si="0"/>
        <v>52617</v>
      </c>
    </row>
    <row r="15" spans="1:14" ht="12.75">
      <c r="A15" s="1430">
        <v>2011</v>
      </c>
      <c r="B15" s="649">
        <v>0</v>
      </c>
      <c r="C15" s="649">
        <v>0</v>
      </c>
      <c r="D15" s="649">
        <v>0</v>
      </c>
      <c r="E15" s="649">
        <v>0</v>
      </c>
      <c r="F15" s="649">
        <v>0</v>
      </c>
      <c r="G15" s="649">
        <v>0</v>
      </c>
      <c r="H15" s="649">
        <v>0</v>
      </c>
      <c r="I15" s="1426">
        <v>2941</v>
      </c>
      <c r="J15" s="1426">
        <v>2500</v>
      </c>
      <c r="K15" s="649">
        <v>0</v>
      </c>
      <c r="L15" s="1426">
        <v>38480</v>
      </c>
      <c r="M15" s="1426">
        <v>8696</v>
      </c>
      <c r="N15" s="1428">
        <f t="shared" si="0"/>
        <v>52617</v>
      </c>
    </row>
    <row r="16" spans="1:14" ht="12.75">
      <c r="A16" s="1430">
        <v>2012</v>
      </c>
      <c r="B16" s="649">
        <v>0</v>
      </c>
      <c r="C16" s="649">
        <v>0</v>
      </c>
      <c r="D16" s="649">
        <v>0</v>
      </c>
      <c r="E16" s="649">
        <v>0</v>
      </c>
      <c r="F16" s="1426">
        <v>98057</v>
      </c>
      <c r="G16" s="649">
        <v>0</v>
      </c>
      <c r="H16" s="1426">
        <v>252233</v>
      </c>
      <c r="I16" s="1426">
        <v>2941</v>
      </c>
      <c r="J16" s="1426">
        <v>2500</v>
      </c>
      <c r="K16" s="649">
        <v>0</v>
      </c>
      <c r="L16" s="1426">
        <v>38480</v>
      </c>
      <c r="M16" s="1426">
        <v>8696</v>
      </c>
      <c r="N16" s="1428">
        <f t="shared" si="0"/>
        <v>402907</v>
      </c>
    </row>
    <row r="17" spans="1:14" ht="12.75">
      <c r="A17" s="1430">
        <v>2013</v>
      </c>
      <c r="B17" s="649">
        <v>0</v>
      </c>
      <c r="C17" s="649">
        <v>0</v>
      </c>
      <c r="D17" s="649">
        <v>0</v>
      </c>
      <c r="E17" s="649">
        <v>0</v>
      </c>
      <c r="F17" s="649">
        <v>0</v>
      </c>
      <c r="G17" s="649">
        <v>0</v>
      </c>
      <c r="H17" s="649">
        <v>0</v>
      </c>
      <c r="I17" s="1426">
        <v>2941</v>
      </c>
      <c r="J17" s="1426">
        <v>2500</v>
      </c>
      <c r="K17" s="649">
        <v>0</v>
      </c>
      <c r="L17" s="1426">
        <v>38480</v>
      </c>
      <c r="M17" s="1426">
        <v>8696</v>
      </c>
      <c r="N17" s="1428">
        <f t="shared" si="0"/>
        <v>52617</v>
      </c>
    </row>
    <row r="18" spans="1:14" ht="12.75">
      <c r="A18" s="1430">
        <v>2014</v>
      </c>
      <c r="B18" s="649">
        <v>0</v>
      </c>
      <c r="C18" s="649">
        <v>0</v>
      </c>
      <c r="D18" s="649">
        <v>0</v>
      </c>
      <c r="E18" s="649">
        <v>0</v>
      </c>
      <c r="F18" s="649">
        <v>0</v>
      </c>
      <c r="G18" s="649">
        <v>0</v>
      </c>
      <c r="H18" s="649">
        <v>0</v>
      </c>
      <c r="I18" s="1426">
        <v>2941</v>
      </c>
      <c r="J18" s="1426">
        <v>2500</v>
      </c>
      <c r="K18" s="649">
        <v>0</v>
      </c>
      <c r="L18" s="1426">
        <v>38480</v>
      </c>
      <c r="M18" s="1426">
        <v>8696</v>
      </c>
      <c r="N18" s="1428">
        <f t="shared" si="0"/>
        <v>52617</v>
      </c>
    </row>
    <row r="19" spans="1:14" ht="12.75">
      <c r="A19" s="1430">
        <v>2015</v>
      </c>
      <c r="B19" s="649">
        <v>0</v>
      </c>
      <c r="C19" s="649">
        <v>0</v>
      </c>
      <c r="D19" s="649">
        <v>0</v>
      </c>
      <c r="E19" s="649">
        <v>0</v>
      </c>
      <c r="F19" s="649">
        <v>0</v>
      </c>
      <c r="G19" s="649">
        <v>0</v>
      </c>
      <c r="H19" s="649">
        <v>0</v>
      </c>
      <c r="I19" s="1426">
        <v>2941</v>
      </c>
      <c r="J19" s="1426">
        <v>2500</v>
      </c>
      <c r="K19" s="649">
        <v>0</v>
      </c>
      <c r="L19" s="1426">
        <v>38480</v>
      </c>
      <c r="M19" s="1426">
        <v>8696</v>
      </c>
      <c r="N19" s="1428">
        <f t="shared" si="0"/>
        <v>52617</v>
      </c>
    </row>
    <row r="20" spans="1:14" ht="12.75">
      <c r="A20" s="1430">
        <v>2016</v>
      </c>
      <c r="B20" s="649">
        <v>0</v>
      </c>
      <c r="C20" s="649">
        <v>0</v>
      </c>
      <c r="D20" s="649">
        <v>0</v>
      </c>
      <c r="E20" s="649">
        <v>0</v>
      </c>
      <c r="F20" s="649">
        <v>0</v>
      </c>
      <c r="G20" s="649">
        <v>0</v>
      </c>
      <c r="H20" s="649">
        <v>0</v>
      </c>
      <c r="I20" s="1426">
        <v>2941</v>
      </c>
      <c r="J20" s="1426">
        <v>2500</v>
      </c>
      <c r="K20" s="649">
        <v>0</v>
      </c>
      <c r="L20" s="1426">
        <v>38480</v>
      </c>
      <c r="M20" s="1426">
        <v>8696</v>
      </c>
      <c r="N20" s="1428">
        <f t="shared" si="0"/>
        <v>52617</v>
      </c>
    </row>
    <row r="21" spans="1:14" ht="12.75">
      <c r="A21" s="1430">
        <v>2017</v>
      </c>
      <c r="B21" s="649">
        <v>0</v>
      </c>
      <c r="C21" s="649">
        <v>0</v>
      </c>
      <c r="D21" s="649">
        <v>0</v>
      </c>
      <c r="E21" s="649">
        <v>0</v>
      </c>
      <c r="F21" s="649">
        <v>0</v>
      </c>
      <c r="G21" s="649">
        <v>0</v>
      </c>
      <c r="H21" s="649">
        <v>0</v>
      </c>
      <c r="I21" s="1426">
        <v>2941</v>
      </c>
      <c r="J21" s="1426">
        <v>2500</v>
      </c>
      <c r="K21" s="649">
        <v>0</v>
      </c>
      <c r="L21" s="1426">
        <v>38480</v>
      </c>
      <c r="M21" s="1426">
        <v>8696</v>
      </c>
      <c r="N21" s="1428">
        <f t="shared" si="0"/>
        <v>52617</v>
      </c>
    </row>
    <row r="22" spans="1:14" ht="12.75">
      <c r="A22" s="1430">
        <v>2018</v>
      </c>
      <c r="B22" s="649">
        <v>0</v>
      </c>
      <c r="C22" s="649">
        <v>0</v>
      </c>
      <c r="D22" s="649">
        <v>0</v>
      </c>
      <c r="E22" s="649">
        <v>0</v>
      </c>
      <c r="F22" s="649">
        <v>0</v>
      </c>
      <c r="G22" s="649">
        <v>0</v>
      </c>
      <c r="H22" s="649">
        <v>0</v>
      </c>
      <c r="I22" s="1426">
        <v>2941</v>
      </c>
      <c r="J22" s="1426">
        <v>2500</v>
      </c>
      <c r="K22" s="649">
        <v>0</v>
      </c>
      <c r="L22" s="1426">
        <v>38480</v>
      </c>
      <c r="M22" s="1426">
        <v>8696</v>
      </c>
      <c r="N22" s="1428">
        <f t="shared" si="0"/>
        <v>52617</v>
      </c>
    </row>
    <row r="23" spans="1:14" ht="12.75">
      <c r="A23" s="1430">
        <v>2019</v>
      </c>
      <c r="B23" s="649">
        <v>0</v>
      </c>
      <c r="C23" s="649">
        <v>0</v>
      </c>
      <c r="D23" s="649">
        <v>0</v>
      </c>
      <c r="E23" s="649">
        <v>0</v>
      </c>
      <c r="F23" s="649">
        <v>0</v>
      </c>
      <c r="G23" s="649">
        <v>0</v>
      </c>
      <c r="H23" s="649">
        <v>0</v>
      </c>
      <c r="I23" s="1426">
        <v>2941</v>
      </c>
      <c r="J23" s="1426">
        <v>2500</v>
      </c>
      <c r="K23" s="649">
        <v>0</v>
      </c>
      <c r="L23" s="1426">
        <v>38480</v>
      </c>
      <c r="M23" s="1426">
        <v>8696</v>
      </c>
      <c r="N23" s="1428">
        <f t="shared" si="0"/>
        <v>52617</v>
      </c>
    </row>
    <row r="24" spans="1:14" ht="12.75">
      <c r="A24" s="1430">
        <v>2020</v>
      </c>
      <c r="B24" s="649">
        <v>0</v>
      </c>
      <c r="C24" s="649">
        <v>0</v>
      </c>
      <c r="D24" s="649">
        <v>0</v>
      </c>
      <c r="E24" s="649">
        <v>0</v>
      </c>
      <c r="F24" s="649">
        <v>0</v>
      </c>
      <c r="G24" s="649">
        <v>0</v>
      </c>
      <c r="H24" s="649">
        <v>0</v>
      </c>
      <c r="I24" s="1426">
        <v>2941</v>
      </c>
      <c r="J24" s="1426">
        <v>2500</v>
      </c>
      <c r="K24" s="649">
        <v>0</v>
      </c>
      <c r="L24" s="1426">
        <v>38480</v>
      </c>
      <c r="M24" s="1426">
        <v>8696</v>
      </c>
      <c r="N24" s="1428">
        <f t="shared" si="0"/>
        <v>52617</v>
      </c>
    </row>
    <row r="25" spans="1:14" ht="12.75">
      <c r="A25" s="1430">
        <v>2021</v>
      </c>
      <c r="B25" s="649">
        <v>0</v>
      </c>
      <c r="C25" s="649">
        <v>0</v>
      </c>
      <c r="D25" s="649">
        <v>0</v>
      </c>
      <c r="E25" s="649">
        <v>0</v>
      </c>
      <c r="F25" s="649">
        <v>0</v>
      </c>
      <c r="G25" s="649">
        <v>0</v>
      </c>
      <c r="H25" s="649">
        <v>0</v>
      </c>
      <c r="I25" s="1426">
        <v>2941</v>
      </c>
      <c r="J25" s="1426">
        <v>2500</v>
      </c>
      <c r="K25" s="649">
        <v>0</v>
      </c>
      <c r="L25" s="1426">
        <v>38480</v>
      </c>
      <c r="M25" s="1426">
        <v>8696</v>
      </c>
      <c r="N25" s="1428">
        <f t="shared" si="0"/>
        <v>52617</v>
      </c>
    </row>
    <row r="26" spans="1:14" ht="12.75">
      <c r="A26" s="1430">
        <v>2022</v>
      </c>
      <c r="B26" s="649">
        <v>0</v>
      </c>
      <c r="C26" s="649">
        <v>0</v>
      </c>
      <c r="D26" s="649">
        <v>0</v>
      </c>
      <c r="E26" s="649">
        <v>0</v>
      </c>
      <c r="F26" s="649">
        <v>0</v>
      </c>
      <c r="G26" s="649">
        <v>0</v>
      </c>
      <c r="H26" s="649">
        <v>0</v>
      </c>
      <c r="I26" s="1426">
        <v>2941</v>
      </c>
      <c r="J26" s="1426">
        <v>2500</v>
      </c>
      <c r="K26" s="649">
        <v>0</v>
      </c>
      <c r="L26" s="1426">
        <v>38480</v>
      </c>
      <c r="M26" s="1426">
        <v>8696</v>
      </c>
      <c r="N26" s="1428">
        <f t="shared" si="0"/>
        <v>52617</v>
      </c>
    </row>
    <row r="27" spans="1:14" ht="12.75">
      <c r="A27" s="1430">
        <v>2023</v>
      </c>
      <c r="B27" s="649">
        <v>0</v>
      </c>
      <c r="C27" s="649">
        <v>0</v>
      </c>
      <c r="D27" s="649">
        <v>0</v>
      </c>
      <c r="E27" s="649">
        <v>0</v>
      </c>
      <c r="F27" s="649">
        <v>0</v>
      </c>
      <c r="G27" s="649">
        <v>0</v>
      </c>
      <c r="H27" s="649">
        <v>0</v>
      </c>
      <c r="I27" s="1426">
        <v>2941</v>
      </c>
      <c r="J27" s="1426">
        <v>2500</v>
      </c>
      <c r="K27" s="649">
        <v>0</v>
      </c>
      <c r="L27" s="1426">
        <v>38480</v>
      </c>
      <c r="M27" s="1426">
        <v>8696</v>
      </c>
      <c r="N27" s="1428">
        <f t="shared" si="0"/>
        <v>52617</v>
      </c>
    </row>
    <row r="28" spans="1:14" ht="12.75">
      <c r="A28" s="1430">
        <v>2024</v>
      </c>
      <c r="B28" s="649">
        <v>0</v>
      </c>
      <c r="C28" s="649">
        <v>0</v>
      </c>
      <c r="D28" s="649">
        <v>0</v>
      </c>
      <c r="E28" s="649">
        <v>0</v>
      </c>
      <c r="F28" s="649">
        <v>0</v>
      </c>
      <c r="G28" s="649">
        <v>0</v>
      </c>
      <c r="H28" s="649">
        <v>0</v>
      </c>
      <c r="I28" s="1426">
        <v>2941</v>
      </c>
      <c r="J28" s="1426">
        <v>2500</v>
      </c>
      <c r="K28" s="649">
        <v>0</v>
      </c>
      <c r="L28" s="1426">
        <v>38480</v>
      </c>
      <c r="M28" s="1426">
        <v>8696</v>
      </c>
      <c r="N28" s="1428">
        <f t="shared" si="0"/>
        <v>52617</v>
      </c>
    </row>
    <row r="29" spans="1:14" ht="13.5" thickBot="1">
      <c r="A29" s="1431">
        <v>2025</v>
      </c>
      <c r="B29" s="1432">
        <v>0</v>
      </c>
      <c r="C29" s="1432">
        <v>0</v>
      </c>
      <c r="D29" s="1432">
        <v>0</v>
      </c>
      <c r="E29" s="1432">
        <v>0</v>
      </c>
      <c r="F29" s="1432">
        <v>0</v>
      </c>
      <c r="G29" s="1432">
        <v>0</v>
      </c>
      <c r="H29" s="1432">
        <v>0</v>
      </c>
      <c r="I29" s="1433">
        <v>2944</v>
      </c>
      <c r="J29" s="1432">
        <v>625</v>
      </c>
      <c r="K29" s="1432">
        <v>0</v>
      </c>
      <c r="L29" s="1433">
        <v>29</v>
      </c>
      <c r="M29" s="1433">
        <v>4342</v>
      </c>
      <c r="N29" s="1711">
        <f t="shared" si="0"/>
        <v>7940</v>
      </c>
    </row>
  </sheetData>
  <sheetProtection/>
  <mergeCells count="6">
    <mergeCell ref="B7:C7"/>
    <mergeCell ref="A3:N3"/>
    <mergeCell ref="A4:N4"/>
    <mergeCell ref="A7:A8"/>
    <mergeCell ref="N7:N8"/>
    <mergeCell ref="D7:M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9"/>
    </sheetView>
  </sheetViews>
  <sheetFormatPr defaultColWidth="9.140625" defaultRowHeight="12.75"/>
  <cols>
    <col min="1" max="1" width="40.28125" style="0" customWidth="1"/>
    <col min="2" max="2" width="19.28125" style="0" customWidth="1"/>
    <col min="3" max="3" width="21.28125" style="0" customWidth="1"/>
  </cols>
  <sheetData>
    <row r="1" ht="12.75">
      <c r="C1" s="219" t="s">
        <v>902</v>
      </c>
    </row>
    <row r="5" spans="1:3" ht="15.75">
      <c r="A5" s="2185" t="s">
        <v>903</v>
      </c>
      <c r="B5" s="2185"/>
      <c r="C5" s="2185"/>
    </row>
    <row r="6" spans="1:3" ht="15.75">
      <c r="A6" s="2136" t="s">
        <v>367</v>
      </c>
      <c r="B6" s="2136"/>
      <c r="C6" s="2136"/>
    </row>
    <row r="7" spans="1:3" ht="15.75">
      <c r="A7" s="2136" t="s">
        <v>904</v>
      </c>
      <c r="B7" s="2136"/>
      <c r="C7" s="2136"/>
    </row>
    <row r="8" spans="1:3" ht="15.75">
      <c r="A8" s="64"/>
      <c r="B8" s="64"/>
      <c r="C8" s="64"/>
    </row>
    <row r="12" ht="13.5" thickBot="1">
      <c r="C12" s="100" t="s">
        <v>1208</v>
      </c>
    </row>
    <row r="13" spans="1:3" ht="39" thickBot="1">
      <c r="A13" s="257" t="s">
        <v>1189</v>
      </c>
      <c r="B13" s="272" t="s">
        <v>905</v>
      </c>
      <c r="C13" s="268" t="s">
        <v>906</v>
      </c>
    </row>
    <row r="14" spans="1:3" ht="15">
      <c r="A14" s="233" t="s">
        <v>907</v>
      </c>
      <c r="B14" s="273">
        <v>5000</v>
      </c>
      <c r="C14" s="269" t="s">
        <v>908</v>
      </c>
    </row>
    <row r="15" spans="1:3" ht="15">
      <c r="A15" s="110" t="s">
        <v>909</v>
      </c>
      <c r="B15" s="274">
        <v>1000</v>
      </c>
      <c r="C15" s="270" t="s">
        <v>908</v>
      </c>
    </row>
    <row r="16" spans="1:3" ht="15">
      <c r="A16" s="110" t="s">
        <v>910</v>
      </c>
      <c r="B16" s="274"/>
      <c r="C16" s="270" t="s">
        <v>908</v>
      </c>
    </row>
    <row r="17" spans="1:3" ht="15">
      <c r="A17" s="256" t="s">
        <v>911</v>
      </c>
      <c r="B17" s="275"/>
      <c r="C17" s="271" t="s">
        <v>908</v>
      </c>
    </row>
    <row r="18" spans="1:3" ht="13.5" thickBot="1">
      <c r="A18" s="50"/>
      <c r="B18" s="6"/>
      <c r="C18" s="60"/>
    </row>
    <row r="19" spans="1:3" ht="16.5" thickBot="1">
      <c r="A19" s="113" t="s">
        <v>1434</v>
      </c>
      <c r="B19" s="276">
        <f>SUM(B14:B17)</f>
        <v>6000</v>
      </c>
      <c r="C19" s="44"/>
    </row>
  </sheetData>
  <sheetProtection/>
  <mergeCells count="3">
    <mergeCell ref="A5:C5"/>
    <mergeCell ref="A6:C6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28">
      <selection activeCell="D6" sqref="D6"/>
    </sheetView>
  </sheetViews>
  <sheetFormatPr defaultColWidth="9.140625" defaultRowHeight="12.75"/>
  <cols>
    <col min="1" max="1" width="58.57421875" style="0" customWidth="1"/>
    <col min="2" max="2" width="20.57421875" style="0" customWidth="1"/>
  </cols>
  <sheetData>
    <row r="1" ht="15">
      <c r="B1" s="220" t="s">
        <v>912</v>
      </c>
    </row>
    <row r="2" ht="15">
      <c r="B2" s="220"/>
    </row>
    <row r="3" ht="15">
      <c r="B3" s="220"/>
    </row>
    <row r="4" spans="1:5" ht="15.75">
      <c r="A4" s="2185" t="s">
        <v>903</v>
      </c>
      <c r="B4" s="2185"/>
      <c r="C4" s="174"/>
      <c r="D4" s="174"/>
      <c r="E4" s="174"/>
    </row>
    <row r="5" spans="1:5" ht="15.75">
      <c r="A5" s="2136" t="s">
        <v>365</v>
      </c>
      <c r="B5" s="2136"/>
      <c r="C5" s="64"/>
      <c r="D5" s="64"/>
      <c r="E5" s="64"/>
    </row>
    <row r="6" spans="1:2" ht="15.75">
      <c r="A6" s="2136"/>
      <c r="B6" s="2136"/>
    </row>
    <row r="7" spans="1:2" ht="15.75">
      <c r="A7" s="174"/>
      <c r="B7" s="174"/>
    </row>
    <row r="8" spans="1:2" ht="12.75">
      <c r="A8" s="221"/>
      <c r="B8" s="125"/>
    </row>
    <row r="9" spans="1:2" ht="13.5" thickBot="1">
      <c r="A9" s="221"/>
      <c r="B9" s="173" t="s">
        <v>1208</v>
      </c>
    </row>
    <row r="10" spans="1:2" ht="12.75">
      <c r="A10" s="2199" t="s">
        <v>913</v>
      </c>
      <c r="B10" s="2201" t="s">
        <v>914</v>
      </c>
    </row>
    <row r="11" spans="1:2" ht="13.5" thickBot="1">
      <c r="A11" s="2200"/>
      <c r="B11" s="2202"/>
    </row>
    <row r="12" spans="1:2" ht="15">
      <c r="A12" s="277" t="s">
        <v>940</v>
      </c>
      <c r="B12" s="238"/>
    </row>
    <row r="13" spans="1:2" ht="15">
      <c r="A13" s="228" t="s">
        <v>915</v>
      </c>
      <c r="B13" s="239"/>
    </row>
    <row r="14" spans="1:2" ht="15">
      <c r="A14" s="229" t="s">
        <v>916</v>
      </c>
      <c r="B14" s="240">
        <v>1000</v>
      </c>
    </row>
    <row r="15" spans="1:2" ht="15">
      <c r="A15" s="94" t="s">
        <v>917</v>
      </c>
      <c r="B15" s="240"/>
    </row>
    <row r="16" spans="1:2" ht="15">
      <c r="A16" s="230" t="s">
        <v>927</v>
      </c>
      <c r="B16" s="241"/>
    </row>
    <row r="17" spans="1:2" ht="15">
      <c r="A17" s="230" t="s">
        <v>918</v>
      </c>
      <c r="B17" s="240"/>
    </row>
    <row r="18" spans="1:2" ht="15">
      <c r="A18" s="230" t="s">
        <v>919</v>
      </c>
      <c r="B18" s="241">
        <v>2000</v>
      </c>
    </row>
    <row r="19" spans="1:2" ht="15.75" thickBot="1">
      <c r="A19" s="231" t="s">
        <v>920</v>
      </c>
      <c r="B19" s="242">
        <v>5000</v>
      </c>
    </row>
    <row r="20" spans="1:2" ht="16.5" thickBot="1">
      <c r="A20" s="210" t="s">
        <v>921</v>
      </c>
      <c r="B20" s="243">
        <f>SUM(B13:B19)</f>
        <v>8000</v>
      </c>
    </row>
    <row r="25" ht="15">
      <c r="B25" s="220" t="s">
        <v>922</v>
      </c>
    </row>
    <row r="26" ht="15">
      <c r="B26" s="223"/>
    </row>
    <row r="27" ht="15">
      <c r="B27" s="223"/>
    </row>
    <row r="28" ht="15">
      <c r="B28" s="223"/>
    </row>
    <row r="29" spans="1:2" ht="15.75">
      <c r="A29" s="2185" t="s">
        <v>903</v>
      </c>
      <c r="B29" s="2185"/>
    </row>
    <row r="30" spans="1:2" ht="15.75">
      <c r="A30" s="2136" t="s">
        <v>366</v>
      </c>
      <c r="B30" s="2136"/>
    </row>
    <row r="31" spans="1:2" ht="15.75">
      <c r="A31" s="2136"/>
      <c r="B31" s="2136"/>
    </row>
    <row r="32" spans="1:2" ht="12.75">
      <c r="A32" s="2203"/>
      <c r="B32" s="2203"/>
    </row>
    <row r="33" spans="1:2" ht="12.75">
      <c r="A33" s="2203"/>
      <c r="B33" s="2203"/>
    </row>
    <row r="34" spans="1:2" ht="12.75">
      <c r="A34" s="2203"/>
      <c r="B34" s="2203"/>
    </row>
    <row r="35" ht="13.5" thickBot="1">
      <c r="B35" s="99" t="s">
        <v>1208</v>
      </c>
    </row>
    <row r="36" spans="1:2" ht="13.5" thickBot="1">
      <c r="A36" s="224" t="s">
        <v>923</v>
      </c>
      <c r="B36" s="212" t="s">
        <v>924</v>
      </c>
    </row>
    <row r="37" spans="1:2" ht="12.75">
      <c r="A37" s="1602" t="s">
        <v>718</v>
      </c>
      <c r="B37" s="225">
        <v>146384</v>
      </c>
    </row>
    <row r="38" spans="1:2" ht="12.75">
      <c r="A38" s="53" t="s">
        <v>925</v>
      </c>
      <c r="B38" s="222">
        <v>4854307</v>
      </c>
    </row>
    <row r="39" spans="1:2" ht="12.75">
      <c r="A39" s="53" t="s">
        <v>926</v>
      </c>
      <c r="B39" s="226">
        <v>4854307</v>
      </c>
    </row>
    <row r="40" spans="1:2" ht="13.5" thickBot="1">
      <c r="A40" s="1603" t="s">
        <v>719</v>
      </c>
      <c r="B40" s="227">
        <f>B37+B38-B39</f>
        <v>146384</v>
      </c>
    </row>
  </sheetData>
  <sheetProtection/>
  <mergeCells count="11">
    <mergeCell ref="A34:B34"/>
    <mergeCell ref="A30:B30"/>
    <mergeCell ref="A31:B31"/>
    <mergeCell ref="A32:B32"/>
    <mergeCell ref="A33:B33"/>
    <mergeCell ref="A4:B4"/>
    <mergeCell ref="A5:B5"/>
    <mergeCell ref="A6:B6"/>
    <mergeCell ref="A10:A11"/>
    <mergeCell ref="B10:B11"/>
    <mergeCell ref="A29:B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3">
      <selection activeCell="A37" sqref="A1:M37"/>
    </sheetView>
  </sheetViews>
  <sheetFormatPr defaultColWidth="9.140625" defaultRowHeight="12.75"/>
  <cols>
    <col min="1" max="1" width="14.00390625" style="0" customWidth="1"/>
    <col min="2" max="2" width="17.8515625" style="0" customWidth="1"/>
    <col min="7" max="7" width="8.421875" style="0" customWidth="1"/>
  </cols>
  <sheetData>
    <row r="1" spans="4:10" ht="12.75">
      <c r="D1" s="211"/>
      <c r="J1" s="211" t="s">
        <v>1013</v>
      </c>
    </row>
    <row r="3" spans="1:12" ht="18">
      <c r="A3" s="2204" t="s">
        <v>903</v>
      </c>
      <c r="B3" s="2204"/>
      <c r="C3" s="2204"/>
      <c r="D3" s="2204"/>
      <c r="E3" s="2204"/>
      <c r="F3" s="2204"/>
      <c r="G3" s="2057"/>
      <c r="H3" s="2057"/>
      <c r="I3" s="2057"/>
      <c r="J3" s="2057"/>
      <c r="K3" s="2057"/>
      <c r="L3" s="2057"/>
    </row>
    <row r="4" spans="1:12" ht="18">
      <c r="A4" s="2135" t="s">
        <v>178</v>
      </c>
      <c r="B4" s="2135"/>
      <c r="C4" s="2135"/>
      <c r="D4" s="2135"/>
      <c r="E4" s="2135"/>
      <c r="F4" s="2135"/>
      <c r="G4" s="2057"/>
      <c r="H4" s="2057"/>
      <c r="I4" s="2057"/>
      <c r="J4" s="2057"/>
      <c r="K4" s="2057"/>
      <c r="L4" s="2057"/>
    </row>
    <row r="5" spans="1:5" ht="18">
      <c r="A5" s="638"/>
      <c r="B5" s="638"/>
      <c r="C5" s="638"/>
      <c r="D5" s="638"/>
      <c r="E5" s="638"/>
    </row>
    <row r="6" spans="1:5" ht="18">
      <c r="A6" s="638"/>
      <c r="B6" s="638"/>
      <c r="C6" s="638"/>
      <c r="D6" s="638"/>
      <c r="E6" s="638"/>
    </row>
    <row r="7" spans="7:11" ht="13.5" thickBot="1">
      <c r="G7" s="2205"/>
      <c r="H7" s="2205"/>
      <c r="I7" s="2205"/>
      <c r="J7" s="2205"/>
      <c r="K7" s="99" t="s">
        <v>1450</v>
      </c>
    </row>
    <row r="8" spans="1:13" ht="15">
      <c r="A8" s="2206" t="s">
        <v>1056</v>
      </c>
      <c r="B8" s="2208" t="s">
        <v>944</v>
      </c>
      <c r="C8" s="2210" t="s">
        <v>175</v>
      </c>
      <c r="D8" s="2211" t="s">
        <v>1057</v>
      </c>
      <c r="E8" s="2211"/>
      <c r="F8" s="2211"/>
      <c r="G8" s="2212"/>
      <c r="H8" s="2212"/>
      <c r="I8" s="2212"/>
      <c r="J8" s="2212"/>
      <c r="K8" s="2212"/>
      <c r="L8" s="2213"/>
      <c r="M8" s="1876"/>
    </row>
    <row r="9" spans="1:13" ht="53.25" customHeight="1">
      <c r="A9" s="2207"/>
      <c r="B9" s="2209"/>
      <c r="C9" s="2209"/>
      <c r="D9" s="643">
        <v>2009</v>
      </c>
      <c r="E9" s="643">
        <v>2010</v>
      </c>
      <c r="F9" s="643">
        <v>2011</v>
      </c>
      <c r="G9" s="643">
        <v>2012</v>
      </c>
      <c r="H9" s="643">
        <v>2013</v>
      </c>
      <c r="I9" s="643">
        <v>2014</v>
      </c>
      <c r="J9" s="1889">
        <v>2015</v>
      </c>
      <c r="K9" s="1890">
        <v>2016</v>
      </c>
      <c r="L9" s="1887">
        <v>2017</v>
      </c>
      <c r="M9" s="1877">
        <v>2018</v>
      </c>
    </row>
    <row r="10" spans="1:13" ht="30" customHeight="1">
      <c r="A10" s="940" t="s">
        <v>837</v>
      </c>
      <c r="B10" s="644" t="s">
        <v>1058</v>
      </c>
      <c r="C10" s="645">
        <v>0</v>
      </c>
      <c r="D10" s="647">
        <v>0</v>
      </c>
      <c r="E10" s="647">
        <v>0</v>
      </c>
      <c r="F10" s="647">
        <v>0</v>
      </c>
      <c r="G10" s="647">
        <v>0</v>
      </c>
      <c r="H10" s="647">
        <v>0</v>
      </c>
      <c r="I10" s="647">
        <v>0</v>
      </c>
      <c r="J10" s="1878">
        <v>0</v>
      </c>
      <c r="K10" s="647">
        <v>0</v>
      </c>
      <c r="L10" s="1888">
        <v>0</v>
      </c>
      <c r="M10" s="1429"/>
    </row>
    <row r="11" spans="1:13" ht="30">
      <c r="A11" s="940" t="s">
        <v>837</v>
      </c>
      <c r="B11" s="648" t="s">
        <v>1059</v>
      </c>
      <c r="C11" s="646">
        <v>40000</v>
      </c>
      <c r="D11" s="647">
        <v>1875</v>
      </c>
      <c r="E11" s="647">
        <v>2500</v>
      </c>
      <c r="F11" s="647">
        <v>2500</v>
      </c>
      <c r="G11" s="647">
        <v>2500</v>
      </c>
      <c r="H11" s="647">
        <v>2500</v>
      </c>
      <c r="I11" s="647">
        <v>2500</v>
      </c>
      <c r="J11" s="1878">
        <v>2500</v>
      </c>
      <c r="K11" s="647">
        <v>2500</v>
      </c>
      <c r="L11" s="1888">
        <v>2500</v>
      </c>
      <c r="M11" s="1460">
        <v>2500</v>
      </c>
    </row>
    <row r="12" spans="1:13" ht="30">
      <c r="A12" s="940" t="s">
        <v>837</v>
      </c>
      <c r="B12" s="648" t="s">
        <v>704</v>
      </c>
      <c r="C12" s="646">
        <v>138693</v>
      </c>
      <c r="D12" s="647">
        <v>8696</v>
      </c>
      <c r="E12" s="647">
        <v>8696</v>
      </c>
      <c r="F12" s="647">
        <v>8696</v>
      </c>
      <c r="G12" s="647">
        <v>8696</v>
      </c>
      <c r="H12" s="647">
        <v>8696</v>
      </c>
      <c r="I12" s="647">
        <v>8696</v>
      </c>
      <c r="J12" s="1878">
        <v>8696</v>
      </c>
      <c r="K12" s="647">
        <v>8696</v>
      </c>
      <c r="L12" s="1888">
        <v>8696</v>
      </c>
      <c r="M12" s="1460">
        <v>8696</v>
      </c>
    </row>
    <row r="13" spans="1:13" ht="30" customHeight="1">
      <c r="A13" s="940" t="s">
        <v>837</v>
      </c>
      <c r="B13" s="648" t="s">
        <v>703</v>
      </c>
      <c r="C13" s="646">
        <v>0</v>
      </c>
      <c r="D13" s="646">
        <v>0</v>
      </c>
      <c r="E13" s="646">
        <v>0</v>
      </c>
      <c r="F13" s="647">
        <v>0</v>
      </c>
      <c r="G13" s="647">
        <v>0</v>
      </c>
      <c r="H13" s="647">
        <v>0</v>
      </c>
      <c r="I13" s="647">
        <v>0</v>
      </c>
      <c r="J13" s="1878">
        <v>0</v>
      </c>
      <c r="K13" s="647">
        <v>0</v>
      </c>
      <c r="L13" s="1888">
        <v>0</v>
      </c>
      <c r="M13" s="1460">
        <v>0</v>
      </c>
    </row>
    <row r="14" spans="1:13" ht="30" customHeight="1">
      <c r="A14" s="940" t="s">
        <v>837</v>
      </c>
      <c r="B14" s="648" t="s">
        <v>705</v>
      </c>
      <c r="C14" s="646">
        <v>50000</v>
      </c>
      <c r="D14" s="647">
        <v>2941</v>
      </c>
      <c r="E14" s="647">
        <v>2941</v>
      </c>
      <c r="F14" s="647">
        <v>2941</v>
      </c>
      <c r="G14" s="647">
        <v>2941</v>
      </c>
      <c r="H14" s="647">
        <v>2941</v>
      </c>
      <c r="I14" s="647">
        <v>2941</v>
      </c>
      <c r="J14" s="1878">
        <v>2941</v>
      </c>
      <c r="K14" s="647">
        <v>2941</v>
      </c>
      <c r="L14" s="1888">
        <v>2941</v>
      </c>
      <c r="M14" s="1460">
        <v>2941</v>
      </c>
    </row>
    <row r="15" spans="1:13" ht="30" customHeight="1">
      <c r="A15" s="940" t="s">
        <v>176</v>
      </c>
      <c r="B15" s="648" t="s">
        <v>177</v>
      </c>
      <c r="C15" s="646">
        <v>3005480</v>
      </c>
      <c r="D15" s="647"/>
      <c r="E15" s="647"/>
      <c r="F15" s="647"/>
      <c r="G15" s="647"/>
      <c r="H15" s="267">
        <v>69113</v>
      </c>
      <c r="I15" s="641">
        <v>76792</v>
      </c>
      <c r="J15" s="267">
        <v>85796</v>
      </c>
      <c r="K15" s="641">
        <v>85796</v>
      </c>
      <c r="L15" s="641">
        <v>88443</v>
      </c>
      <c r="M15" s="726">
        <v>94798</v>
      </c>
    </row>
    <row r="16" spans="1:13" ht="30" customHeight="1" thickBot="1">
      <c r="A16" s="1464" t="s">
        <v>1434</v>
      </c>
      <c r="B16" s="1461" t="s">
        <v>1060</v>
      </c>
      <c r="C16" s="1885">
        <f>SUM(C10:C15)</f>
        <v>3234173</v>
      </c>
      <c r="D16" s="1462">
        <f>SUM(D10:D15)</f>
        <v>13512</v>
      </c>
      <c r="E16" s="1462">
        <f aca="true" t="shared" si="0" ref="E16:M16">SUM(E10:E15)</f>
        <v>14137</v>
      </c>
      <c r="F16" s="1462">
        <f t="shared" si="0"/>
        <v>14137</v>
      </c>
      <c r="G16" s="1462">
        <f t="shared" si="0"/>
        <v>14137</v>
      </c>
      <c r="H16" s="1462">
        <f t="shared" si="0"/>
        <v>83250</v>
      </c>
      <c r="I16" s="1462">
        <f t="shared" si="0"/>
        <v>90929</v>
      </c>
      <c r="J16" s="1462">
        <f t="shared" si="0"/>
        <v>99933</v>
      </c>
      <c r="K16" s="1462">
        <f t="shared" si="0"/>
        <v>99933</v>
      </c>
      <c r="L16" s="1462">
        <f t="shared" si="0"/>
        <v>102580</v>
      </c>
      <c r="M16" s="1463">
        <f t="shared" si="0"/>
        <v>108935</v>
      </c>
    </row>
    <row r="17" spans="1:12" ht="30" customHeight="1">
      <c r="A17" s="843"/>
      <c r="B17" s="1457"/>
      <c r="C17" s="1458"/>
      <c r="D17" s="1458"/>
      <c r="E17" s="1458"/>
      <c r="F17" s="1458"/>
      <c r="G17" s="1458"/>
      <c r="H17" s="1458"/>
      <c r="I17" s="1458"/>
      <c r="J17" s="1458"/>
      <c r="K17" s="1458"/>
      <c r="L17" s="1458"/>
    </row>
    <row r="18" spans="1:12" ht="30" customHeight="1">
      <c r="A18" s="843"/>
      <c r="B18" s="1457"/>
      <c r="C18" s="1458"/>
      <c r="D18" s="1458"/>
      <c r="E18" s="1458"/>
      <c r="F18" s="1458"/>
      <c r="G18" s="1458"/>
      <c r="H18" s="1458"/>
      <c r="I18" s="1458"/>
      <c r="J18" s="1458"/>
      <c r="K18" s="1458"/>
      <c r="L18" s="1458"/>
    </row>
    <row r="19" spans="1:12" ht="14.25" customHeight="1">
      <c r="A19" s="843"/>
      <c r="B19" s="1457"/>
      <c r="C19" s="1458"/>
      <c r="D19" s="1458"/>
      <c r="E19" s="1458"/>
      <c r="F19" s="1458"/>
      <c r="G19" s="1458"/>
      <c r="H19" s="1458"/>
      <c r="I19" s="1458"/>
      <c r="J19" s="1458"/>
      <c r="K19" s="1458"/>
      <c r="L19" s="1458"/>
    </row>
    <row r="20" spans="1:12" ht="12.75">
      <c r="A20" s="2057">
        <v>2</v>
      </c>
      <c r="B20" s="2057"/>
      <c r="C20" s="2057"/>
      <c r="D20" s="2057"/>
      <c r="E20" s="2057"/>
      <c r="F20" s="2057"/>
      <c r="G20" s="2057"/>
      <c r="H20" s="2057"/>
      <c r="I20" s="2057"/>
      <c r="J20" s="2057"/>
      <c r="K20" s="2057"/>
      <c r="L20" s="2057"/>
    </row>
    <row r="21" spans="1:12" ht="12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3" spans="4:10" ht="12.75">
      <c r="D23" s="211"/>
      <c r="J23" s="211" t="s">
        <v>1013</v>
      </c>
    </row>
    <row r="25" spans="1:12" ht="18">
      <c r="A25" s="2204" t="s">
        <v>903</v>
      </c>
      <c r="B25" s="2204"/>
      <c r="C25" s="2204"/>
      <c r="D25" s="2204"/>
      <c r="E25" s="2204"/>
      <c r="F25" s="2204"/>
      <c r="G25" s="2057"/>
      <c r="H25" s="2057"/>
      <c r="I25" s="2057"/>
      <c r="J25" s="2057"/>
      <c r="K25" s="2057"/>
      <c r="L25" s="2057"/>
    </row>
    <row r="26" spans="1:12" ht="18">
      <c r="A26" s="2135" t="s">
        <v>178</v>
      </c>
      <c r="B26" s="2135"/>
      <c r="C26" s="2135"/>
      <c r="D26" s="2135"/>
      <c r="E26" s="2135"/>
      <c r="F26" s="2135"/>
      <c r="G26" s="2057"/>
      <c r="H26" s="2057"/>
      <c r="I26" s="2057"/>
      <c r="J26" s="2057"/>
      <c r="K26" s="2057"/>
      <c r="L26" s="2057"/>
    </row>
    <row r="27" spans="1:5" ht="18">
      <c r="A27" s="638"/>
      <c r="B27" s="638"/>
      <c r="C27" s="638"/>
      <c r="D27" s="638"/>
      <c r="E27" s="638"/>
    </row>
    <row r="28" spans="7:13" ht="13.5" thickBot="1">
      <c r="G28" s="2205"/>
      <c r="H28" s="2205"/>
      <c r="I28" s="2205"/>
      <c r="J28" s="2205"/>
      <c r="K28" s="99" t="s">
        <v>1450</v>
      </c>
      <c r="M28" s="14"/>
    </row>
    <row r="29" spans="1:13" ht="15">
      <c r="A29" s="2206" t="s">
        <v>1056</v>
      </c>
      <c r="B29" s="2214" t="s">
        <v>944</v>
      </c>
      <c r="C29" s="2216" t="s">
        <v>175</v>
      </c>
      <c r="D29" s="2217" t="s">
        <v>1057</v>
      </c>
      <c r="E29" s="2218"/>
      <c r="F29" s="2218"/>
      <c r="G29" s="2219"/>
      <c r="H29" s="2219"/>
      <c r="I29" s="2219"/>
      <c r="J29" s="2219"/>
      <c r="K29" s="2219"/>
      <c r="L29" s="2219"/>
      <c r="M29" s="2220"/>
    </row>
    <row r="30" spans="1:13" ht="42.75" customHeight="1">
      <c r="A30" s="2207"/>
      <c r="B30" s="2215"/>
      <c r="C30" s="2215"/>
      <c r="D30" s="639">
        <v>2019</v>
      </c>
      <c r="E30" s="639">
        <v>2020</v>
      </c>
      <c r="F30" s="639">
        <v>2021</v>
      </c>
      <c r="G30" s="639">
        <v>2022</v>
      </c>
      <c r="H30" s="639">
        <v>2023</v>
      </c>
      <c r="I30" s="639">
        <v>2024</v>
      </c>
      <c r="J30" s="1873">
        <v>2025</v>
      </c>
      <c r="K30" s="1875">
        <v>2026</v>
      </c>
      <c r="L30" s="1887">
        <v>2027</v>
      </c>
      <c r="M30" s="1884">
        <v>2028</v>
      </c>
    </row>
    <row r="31" spans="1:13" ht="30" customHeight="1">
      <c r="A31" s="940" t="s">
        <v>837</v>
      </c>
      <c r="B31" s="644" t="s">
        <v>1058</v>
      </c>
      <c r="C31" s="645">
        <v>0</v>
      </c>
      <c r="D31" s="647">
        <v>0</v>
      </c>
      <c r="E31" s="647">
        <v>0</v>
      </c>
      <c r="F31" s="647">
        <v>0</v>
      </c>
      <c r="G31" s="647">
        <v>0</v>
      </c>
      <c r="H31" s="647">
        <v>0</v>
      </c>
      <c r="I31" s="647">
        <v>0</v>
      </c>
      <c r="J31" s="1878">
        <v>0</v>
      </c>
      <c r="K31" s="647">
        <v>0</v>
      </c>
      <c r="L31" s="647">
        <v>0</v>
      </c>
      <c r="M31" s="1459">
        <v>0</v>
      </c>
    </row>
    <row r="32" spans="1:13" ht="30" customHeight="1">
      <c r="A32" s="940" t="s">
        <v>837</v>
      </c>
      <c r="B32" s="648" t="s">
        <v>1059</v>
      </c>
      <c r="C32" s="646">
        <v>40000</v>
      </c>
      <c r="D32" s="647">
        <v>2500</v>
      </c>
      <c r="E32" s="647">
        <v>2500</v>
      </c>
      <c r="F32" s="647">
        <v>2500</v>
      </c>
      <c r="G32" s="647">
        <v>2500</v>
      </c>
      <c r="H32" s="647">
        <v>2500</v>
      </c>
      <c r="I32" s="647">
        <v>2500</v>
      </c>
      <c r="J32" s="1878">
        <v>625</v>
      </c>
      <c r="K32" s="647">
        <v>0</v>
      </c>
      <c r="L32" s="647">
        <v>0</v>
      </c>
      <c r="M32" s="1459">
        <v>0</v>
      </c>
    </row>
    <row r="33" spans="1:13" ht="30" customHeight="1">
      <c r="A33" s="940" t="s">
        <v>837</v>
      </c>
      <c r="B33" s="648" t="s">
        <v>704</v>
      </c>
      <c r="C33" s="646">
        <v>138693</v>
      </c>
      <c r="D33" s="646">
        <v>8696</v>
      </c>
      <c r="E33" s="646">
        <v>8696</v>
      </c>
      <c r="F33" s="646">
        <v>8696</v>
      </c>
      <c r="G33" s="646">
        <v>8696</v>
      </c>
      <c r="H33" s="646">
        <v>8696</v>
      </c>
      <c r="I33" s="646">
        <v>8253</v>
      </c>
      <c r="J33" s="1874">
        <v>0</v>
      </c>
      <c r="K33" s="646">
        <v>0</v>
      </c>
      <c r="L33" s="646">
        <v>0</v>
      </c>
      <c r="M33" s="1460">
        <v>0</v>
      </c>
    </row>
    <row r="34" spans="1:13" ht="30" customHeight="1">
      <c r="A34" s="940" t="s">
        <v>837</v>
      </c>
      <c r="B34" s="648" t="s">
        <v>703</v>
      </c>
      <c r="C34" s="646">
        <v>0</v>
      </c>
      <c r="D34" s="646">
        <v>0</v>
      </c>
      <c r="E34" s="646">
        <v>0</v>
      </c>
      <c r="F34" s="647">
        <v>0</v>
      </c>
      <c r="G34" s="647">
        <v>0</v>
      </c>
      <c r="H34" s="647">
        <v>0</v>
      </c>
      <c r="I34" s="647">
        <v>0</v>
      </c>
      <c r="J34" s="1878">
        <v>0</v>
      </c>
      <c r="K34" s="647">
        <v>0</v>
      </c>
      <c r="L34" s="647">
        <v>0</v>
      </c>
      <c r="M34" s="1459">
        <v>0</v>
      </c>
    </row>
    <row r="35" spans="1:13" ht="30" customHeight="1">
      <c r="A35" s="940" t="s">
        <v>837</v>
      </c>
      <c r="B35" s="648" t="s">
        <v>705</v>
      </c>
      <c r="C35" s="646">
        <v>50000</v>
      </c>
      <c r="D35" s="646">
        <v>2941</v>
      </c>
      <c r="E35" s="646">
        <v>2941</v>
      </c>
      <c r="F35" s="646">
        <v>2941</v>
      </c>
      <c r="G35" s="646">
        <v>2941</v>
      </c>
      <c r="H35" s="646">
        <v>2941</v>
      </c>
      <c r="I35" s="646">
        <v>2941</v>
      </c>
      <c r="J35" s="1874">
        <v>2944</v>
      </c>
      <c r="K35" s="646">
        <v>0</v>
      </c>
      <c r="L35" s="646">
        <v>0</v>
      </c>
      <c r="M35" s="1460">
        <v>0</v>
      </c>
    </row>
    <row r="36" spans="1:13" ht="30" customHeight="1" thickBot="1">
      <c r="A36" s="940" t="s">
        <v>176</v>
      </c>
      <c r="B36" s="648" t="s">
        <v>177</v>
      </c>
      <c r="C36" s="1883">
        <v>3005480</v>
      </c>
      <c r="D36" s="267">
        <v>96387</v>
      </c>
      <c r="E36" s="641">
        <v>97446</v>
      </c>
      <c r="F36" s="267">
        <v>102213</v>
      </c>
      <c r="G36" s="641">
        <v>105390</v>
      </c>
      <c r="H36" s="641">
        <v>108038</v>
      </c>
      <c r="I36" s="267">
        <v>112804</v>
      </c>
      <c r="J36" s="641">
        <v>118630</v>
      </c>
      <c r="K36" s="641">
        <v>126045</v>
      </c>
      <c r="L36" s="641">
        <v>67789</v>
      </c>
      <c r="M36" s="726">
        <v>1570000</v>
      </c>
    </row>
    <row r="37" spans="1:13" ht="22.5" customHeight="1" thickBot="1" thickTop="1">
      <c r="A37" s="1879" t="s">
        <v>1434</v>
      </c>
      <c r="B37" s="1880" t="s">
        <v>1060</v>
      </c>
      <c r="C37" s="1886">
        <f>SUM(C31:C36)</f>
        <v>3234173</v>
      </c>
      <c r="D37" s="1881">
        <f aca="true" t="shared" si="1" ref="D37:M37">SUM(D31:D36)</f>
        <v>110524</v>
      </c>
      <c r="E37" s="1881">
        <f t="shared" si="1"/>
        <v>111583</v>
      </c>
      <c r="F37" s="1881">
        <f t="shared" si="1"/>
        <v>116350</v>
      </c>
      <c r="G37" s="1881">
        <f t="shared" si="1"/>
        <v>119527</v>
      </c>
      <c r="H37" s="1881">
        <f t="shared" si="1"/>
        <v>122175</v>
      </c>
      <c r="I37" s="1881">
        <f t="shared" si="1"/>
        <v>126498</v>
      </c>
      <c r="J37" s="1881">
        <f t="shared" si="1"/>
        <v>122199</v>
      </c>
      <c r="K37" s="1881">
        <f t="shared" si="1"/>
        <v>126045</v>
      </c>
      <c r="L37" s="1882">
        <f t="shared" si="1"/>
        <v>67789</v>
      </c>
      <c r="M37" s="1891">
        <f t="shared" si="1"/>
        <v>1570000</v>
      </c>
    </row>
    <row r="38" ht="12.75">
      <c r="M38" s="14"/>
    </row>
    <row r="39" ht="12.75">
      <c r="M39" s="14"/>
    </row>
    <row r="40" ht="12.75">
      <c r="M40" s="14"/>
    </row>
  </sheetData>
  <sheetProtection/>
  <mergeCells count="15">
    <mergeCell ref="A29:A30"/>
    <mergeCell ref="B29:B30"/>
    <mergeCell ref="C29:C30"/>
    <mergeCell ref="D29:M29"/>
    <mergeCell ref="A20:L20"/>
    <mergeCell ref="A25:L25"/>
    <mergeCell ref="A26:L26"/>
    <mergeCell ref="G28:J28"/>
    <mergeCell ref="A3:L3"/>
    <mergeCell ref="A4:L4"/>
    <mergeCell ref="G7:J7"/>
    <mergeCell ref="A8:A9"/>
    <mergeCell ref="B8:B9"/>
    <mergeCell ref="C8:C9"/>
    <mergeCell ref="D8:L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22"/>
  <sheetViews>
    <sheetView zoomScalePageLayoutView="0" workbookViewId="0" topLeftCell="A1">
      <selection activeCell="A22" sqref="A1:F22"/>
    </sheetView>
  </sheetViews>
  <sheetFormatPr defaultColWidth="9.140625" defaultRowHeight="12.75"/>
  <cols>
    <col min="1" max="1" width="26.28125" style="0" customWidth="1"/>
    <col min="2" max="2" width="24.28125" style="0" customWidth="1"/>
    <col min="3" max="3" width="17.7109375" style="0" customWidth="1"/>
    <col min="4" max="4" width="16.7109375" style="0" customWidth="1"/>
    <col min="5" max="5" width="18.00390625" style="0" customWidth="1"/>
    <col min="6" max="6" width="16.28125" style="0" customWidth="1"/>
  </cols>
  <sheetData>
    <row r="2" spans="1:6" ht="14.25">
      <c r="A2" s="190"/>
      <c r="B2" s="190"/>
      <c r="C2" s="190"/>
      <c r="D2" s="190"/>
      <c r="E2" s="2126" t="s">
        <v>941</v>
      </c>
      <c r="F2" s="2126"/>
    </row>
    <row r="3" spans="1:6" ht="14.25">
      <c r="A3" s="190"/>
      <c r="B3" s="190"/>
      <c r="C3" s="190"/>
      <c r="D3" s="190"/>
      <c r="E3" s="517"/>
      <c r="F3" s="517"/>
    </row>
    <row r="4" spans="1:6" ht="15.75">
      <c r="A4" s="2059" t="s">
        <v>942</v>
      </c>
      <c r="B4" s="2070"/>
      <c r="C4" s="2070"/>
      <c r="D4" s="2070"/>
      <c r="E4" s="2070"/>
      <c r="F4" s="2070"/>
    </row>
    <row r="5" spans="1:6" ht="12.75">
      <c r="A5" s="2154" t="s">
        <v>2</v>
      </c>
      <c r="B5" s="2070"/>
      <c r="C5" s="2070"/>
      <c r="D5" s="2070"/>
      <c r="E5" s="2070"/>
      <c r="F5" s="2070"/>
    </row>
    <row r="6" spans="1:6" ht="6.75" customHeight="1">
      <c r="A6" s="2154"/>
      <c r="B6" s="2070"/>
      <c r="C6" s="2070"/>
      <c r="D6" s="2070"/>
      <c r="E6" s="2070"/>
      <c r="F6" s="2070"/>
    </row>
    <row r="7" spans="1:6" ht="13.5" thickBot="1">
      <c r="A7" s="190"/>
      <c r="B7" s="190"/>
      <c r="C7" s="190"/>
      <c r="D7" s="190"/>
      <c r="E7" s="190"/>
      <c r="F7" s="486" t="s">
        <v>1208</v>
      </c>
    </row>
    <row r="8" spans="1:6" ht="12.75">
      <c r="A8" s="2222" t="s">
        <v>943</v>
      </c>
      <c r="B8" s="2222" t="s">
        <v>944</v>
      </c>
      <c r="C8" s="1412" t="s">
        <v>945</v>
      </c>
      <c r="D8" s="1413" t="s">
        <v>779</v>
      </c>
      <c r="E8" s="1412" t="s">
        <v>946</v>
      </c>
      <c r="F8" s="1414" t="s">
        <v>947</v>
      </c>
    </row>
    <row r="9" spans="1:6" ht="12.75">
      <c r="A9" s="2223"/>
      <c r="B9" s="2223"/>
      <c r="C9" s="1415" t="s">
        <v>948</v>
      </c>
      <c r="D9" s="1326" t="s">
        <v>949</v>
      </c>
      <c r="E9" s="1415" t="s">
        <v>951</v>
      </c>
      <c r="F9" s="1416" t="s">
        <v>952</v>
      </c>
    </row>
    <row r="10" spans="1:6" ht="13.5" thickBot="1">
      <c r="A10" s="2068"/>
      <c r="B10" s="2068"/>
      <c r="C10" s="1417" t="s">
        <v>953</v>
      </c>
      <c r="D10" s="1133" t="s">
        <v>954</v>
      </c>
      <c r="E10" s="1417" t="s">
        <v>954</v>
      </c>
      <c r="F10" s="1418" t="s">
        <v>3</v>
      </c>
    </row>
    <row r="11" spans="1:6" ht="12.75">
      <c r="A11" s="193" t="s">
        <v>837</v>
      </c>
      <c r="B11" s="670" t="s">
        <v>1080</v>
      </c>
      <c r="C11" s="143">
        <v>24901</v>
      </c>
      <c r="D11" s="566">
        <v>0</v>
      </c>
      <c r="E11" s="818">
        <v>24901</v>
      </c>
      <c r="F11" s="143">
        <f aca="true" t="shared" si="0" ref="F11:F20">C11+D11-E11</f>
        <v>0</v>
      </c>
    </row>
    <row r="12" spans="1:6" ht="12.75">
      <c r="A12" s="192" t="s">
        <v>837</v>
      </c>
      <c r="B12" s="882" t="s">
        <v>1081</v>
      </c>
      <c r="C12" s="144">
        <v>40000</v>
      </c>
      <c r="D12" s="578">
        <v>0</v>
      </c>
      <c r="E12" s="571">
        <v>0</v>
      </c>
      <c r="F12" s="142">
        <f t="shared" si="0"/>
        <v>40000</v>
      </c>
    </row>
    <row r="13" spans="1:6" ht="12.75">
      <c r="A13" s="192" t="s">
        <v>837</v>
      </c>
      <c r="B13" s="1370" t="s">
        <v>1082</v>
      </c>
      <c r="C13" s="144">
        <v>98057</v>
      </c>
      <c r="D13" s="578">
        <v>0</v>
      </c>
      <c r="E13" s="571">
        <v>98057</v>
      </c>
      <c r="F13" s="142">
        <f t="shared" si="0"/>
        <v>0</v>
      </c>
    </row>
    <row r="14" spans="1:6" ht="12.75">
      <c r="A14" s="192" t="s">
        <v>837</v>
      </c>
      <c r="B14" s="1370" t="s">
        <v>1083</v>
      </c>
      <c r="C14" s="144">
        <v>252233</v>
      </c>
      <c r="D14" s="578">
        <v>0</v>
      </c>
      <c r="E14" s="571">
        <v>252233</v>
      </c>
      <c r="F14" s="142">
        <f t="shared" si="0"/>
        <v>0</v>
      </c>
    </row>
    <row r="15" spans="1:6" ht="12.75">
      <c r="A15" s="192" t="s">
        <v>837</v>
      </c>
      <c r="B15" s="1370" t="s">
        <v>1084</v>
      </c>
      <c r="C15" s="144">
        <v>145215</v>
      </c>
      <c r="D15" s="578">
        <v>0</v>
      </c>
      <c r="E15" s="571">
        <v>6522</v>
      </c>
      <c r="F15" s="142">
        <f t="shared" si="0"/>
        <v>138693</v>
      </c>
    </row>
    <row r="16" spans="1:6" ht="12.75">
      <c r="A16" s="192" t="s">
        <v>837</v>
      </c>
      <c r="B16" s="1370" t="s">
        <v>700</v>
      </c>
      <c r="C16" s="142">
        <v>11403</v>
      </c>
      <c r="D16" s="267">
        <v>0</v>
      </c>
      <c r="E16" s="573">
        <v>11403</v>
      </c>
      <c r="F16" s="142">
        <f t="shared" si="0"/>
        <v>0</v>
      </c>
    </row>
    <row r="17" spans="1:6" ht="12.75">
      <c r="A17" s="192" t="s">
        <v>837</v>
      </c>
      <c r="B17" s="1370" t="s">
        <v>702</v>
      </c>
      <c r="C17" s="142">
        <v>13857</v>
      </c>
      <c r="D17" s="267">
        <v>0</v>
      </c>
      <c r="E17" s="573">
        <v>13857</v>
      </c>
      <c r="F17" s="142">
        <f t="shared" si="0"/>
        <v>0</v>
      </c>
    </row>
    <row r="18" spans="1:6" ht="12.75">
      <c r="A18" s="192" t="s">
        <v>837</v>
      </c>
      <c r="B18" s="1370" t="s">
        <v>701</v>
      </c>
      <c r="C18" s="142">
        <v>28802</v>
      </c>
      <c r="D18" s="267">
        <v>21198</v>
      </c>
      <c r="E18" s="573">
        <v>0</v>
      </c>
      <c r="F18" s="142">
        <f t="shared" si="0"/>
        <v>50000</v>
      </c>
    </row>
    <row r="19" spans="1:6" ht="13.5" thickBot="1">
      <c r="A19" s="834" t="s">
        <v>1168</v>
      </c>
      <c r="B19" s="1419" t="s">
        <v>1067</v>
      </c>
      <c r="C19" s="142">
        <v>684</v>
      </c>
      <c r="D19" s="267">
        <v>0</v>
      </c>
      <c r="E19" s="573">
        <v>684</v>
      </c>
      <c r="F19" s="527">
        <f t="shared" si="0"/>
        <v>0</v>
      </c>
    </row>
    <row r="20" spans="1:6" s="166" customFormat="1" ht="22.5" customHeight="1" thickBot="1">
      <c r="A20" s="841" t="s">
        <v>1279</v>
      </c>
      <c r="B20" s="1420" t="s">
        <v>955</v>
      </c>
      <c r="C20" s="525">
        <f>SUM(C11:C19)</f>
        <v>615152</v>
      </c>
      <c r="D20" s="525">
        <f>SUM(D11:D19)</f>
        <v>21198</v>
      </c>
      <c r="E20" s="525">
        <f>SUM(E11:E19)</f>
        <v>407657</v>
      </c>
      <c r="F20" s="525">
        <f t="shared" si="0"/>
        <v>228693</v>
      </c>
    </row>
    <row r="21" spans="1:6" ht="12.75">
      <c r="A21" s="705"/>
      <c r="B21" s="1326"/>
      <c r="C21" s="596"/>
      <c r="D21" s="596"/>
      <c r="E21" s="596"/>
      <c r="F21" s="596"/>
    </row>
    <row r="22" spans="1:6" ht="48" customHeight="1">
      <c r="A22" s="2221" t="s">
        <v>174</v>
      </c>
      <c r="B22" s="2072"/>
      <c r="C22" s="2072"/>
      <c r="D22" s="2072"/>
      <c r="E22" s="2072"/>
      <c r="F22" s="2072"/>
    </row>
    <row r="25" ht="6" customHeight="1"/>
    <row r="36" s="166" customFormat="1" ht="12.75"/>
  </sheetData>
  <sheetProtection/>
  <mergeCells count="7">
    <mergeCell ref="A22:F22"/>
    <mergeCell ref="A5:F5"/>
    <mergeCell ref="A6:F6"/>
    <mergeCell ref="E2:F2"/>
    <mergeCell ref="A8:A10"/>
    <mergeCell ref="B8:B10"/>
    <mergeCell ref="A4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7"/>
  <sheetViews>
    <sheetView zoomScalePageLayoutView="0" workbookViewId="0" topLeftCell="A1">
      <selection activeCell="A58" sqref="A1:E58"/>
    </sheetView>
  </sheetViews>
  <sheetFormatPr defaultColWidth="9.140625" defaultRowHeight="12.75"/>
  <cols>
    <col min="1" max="1" width="34.421875" style="0" customWidth="1"/>
    <col min="2" max="2" width="13.140625" style="0" customWidth="1"/>
    <col min="3" max="3" width="12.28125" style="0" customWidth="1"/>
    <col min="4" max="4" width="12.7109375" style="0" customWidth="1"/>
    <col min="5" max="5" width="13.421875" style="0" customWidth="1"/>
  </cols>
  <sheetData>
    <row r="1" spans="1:5" ht="15">
      <c r="A1" s="485"/>
      <c r="B1" s="485"/>
      <c r="C1" s="485"/>
      <c r="D1" s="2073" t="s">
        <v>1258</v>
      </c>
      <c r="E1" s="2073"/>
    </row>
    <row r="2" spans="1:5" ht="15.75">
      <c r="A2" s="2059" t="s">
        <v>1472</v>
      </c>
      <c r="B2" s="2070"/>
      <c r="C2" s="2070"/>
      <c r="D2" s="2070"/>
      <c r="E2" s="2070"/>
    </row>
    <row r="3" spans="1:5" ht="15.75">
      <c r="A3" s="2059" t="s">
        <v>1238</v>
      </c>
      <c r="B3" s="2070"/>
      <c r="C3" s="2070"/>
      <c r="D3" s="2070"/>
      <c r="E3" s="2070"/>
    </row>
    <row r="4" spans="1:5" ht="13.5" thickBot="1">
      <c r="A4" s="190"/>
      <c r="B4" s="190"/>
      <c r="C4" s="190"/>
      <c r="D4" s="190"/>
      <c r="E4" s="486" t="s">
        <v>1239</v>
      </c>
    </row>
    <row r="5" spans="1:5" ht="12" customHeight="1" thickBot="1">
      <c r="A5" s="858" t="s">
        <v>1209</v>
      </c>
      <c r="B5" s="2064" t="s">
        <v>1254</v>
      </c>
      <c r="C5" s="2074"/>
      <c r="D5" s="2074"/>
      <c r="E5" s="2075"/>
    </row>
    <row r="6" spans="1:5" ht="24.75" customHeight="1" thickBot="1">
      <c r="A6" s="1274" t="s">
        <v>1210</v>
      </c>
      <c r="B6" s="1267" t="s">
        <v>1107</v>
      </c>
      <c r="C6" s="1267" t="s">
        <v>1108</v>
      </c>
      <c r="D6" s="1267" t="s">
        <v>1113</v>
      </c>
      <c r="E6" s="1267" t="s">
        <v>1114</v>
      </c>
    </row>
    <row r="7" spans="1:5" ht="12.75">
      <c r="A7" s="862" t="s">
        <v>1211</v>
      </c>
      <c r="B7" s="143"/>
      <c r="C7" s="143"/>
      <c r="D7" s="143"/>
      <c r="E7" s="535"/>
    </row>
    <row r="8" spans="1:5" ht="12.75">
      <c r="A8" s="882" t="s">
        <v>1212</v>
      </c>
      <c r="B8" s="144">
        <f>'1.c.sz. melléklet'!B327</f>
        <v>693446</v>
      </c>
      <c r="C8" s="144">
        <f>'1.c.sz. melléklet'!C327</f>
        <v>358729</v>
      </c>
      <c r="D8" s="144">
        <f>'1.c.sz. melléklet'!D327</f>
        <v>358729</v>
      </c>
      <c r="E8" s="574">
        <f>D8/C8</f>
        <v>1</v>
      </c>
    </row>
    <row r="9" spans="1:5" ht="12.75">
      <c r="A9" s="882" t="s">
        <v>1213</v>
      </c>
      <c r="B9" s="144">
        <f>'1.c.sz. melléklet'!B328</f>
        <v>218007</v>
      </c>
      <c r="C9" s="144">
        <f>'1.c.sz. melléklet'!C328</f>
        <v>117293</v>
      </c>
      <c r="D9" s="144">
        <f>'1.c.sz. melléklet'!D328</f>
        <v>117293</v>
      </c>
      <c r="E9" s="574">
        <f>D9/C9</f>
        <v>1</v>
      </c>
    </row>
    <row r="10" spans="1:5" ht="12.75">
      <c r="A10" s="882" t="s">
        <v>1214</v>
      </c>
      <c r="B10" s="144">
        <f>'1.c.sz. melléklet'!B329</f>
        <v>119773</v>
      </c>
      <c r="C10" s="144">
        <f>'1.c.sz. melléklet'!C329</f>
        <v>75996</v>
      </c>
      <c r="D10" s="144">
        <f>'1.c.sz. melléklet'!D329</f>
        <v>75996</v>
      </c>
      <c r="E10" s="574">
        <f>D10/C10</f>
        <v>1</v>
      </c>
    </row>
    <row r="11" spans="1:5" ht="13.5">
      <c r="A11" s="882" t="s">
        <v>774</v>
      </c>
      <c r="B11" s="144"/>
      <c r="C11" s="1408"/>
      <c r="D11" s="144"/>
      <c r="E11" s="574"/>
    </row>
    <row r="12" spans="1:5" ht="12.75">
      <c r="A12" s="882" t="s">
        <v>1215</v>
      </c>
      <c r="B12" s="144">
        <f>'1.c.sz. melléklet'!B331</f>
        <v>0</v>
      </c>
      <c r="C12" s="144">
        <f>'1.c.sz. melléklet'!C331</f>
        <v>0</v>
      </c>
      <c r="D12" s="144">
        <f>'1.c.sz. melléklet'!D331</f>
        <v>0</v>
      </c>
      <c r="E12" s="574">
        <v>0</v>
      </c>
    </row>
    <row r="13" spans="1:5" ht="12.75">
      <c r="A13" s="765" t="s">
        <v>1241</v>
      </c>
      <c r="B13" s="144">
        <f>'1.c.sz. melléklet'!B332</f>
        <v>0</v>
      </c>
      <c r="C13" s="144">
        <f>'1.c.sz. melléklet'!C332</f>
        <v>0</v>
      </c>
      <c r="D13" s="144">
        <f>'1.c.sz. melléklet'!D332</f>
        <v>0</v>
      </c>
      <c r="E13" s="574">
        <v>0</v>
      </c>
    </row>
    <row r="14" spans="1:5" ht="12.75">
      <c r="A14" s="192" t="s">
        <v>1217</v>
      </c>
      <c r="B14" s="144"/>
      <c r="C14" s="144"/>
      <c r="D14" s="144"/>
      <c r="E14" s="574"/>
    </row>
    <row r="15" spans="1:5" ht="13.5" thickBot="1">
      <c r="A15" s="945" t="s">
        <v>1242</v>
      </c>
      <c r="B15" s="144">
        <f>'1.c.sz. melléklet'!B334</f>
        <v>0</v>
      </c>
      <c r="C15" s="144">
        <f>'1.c.sz. melléklet'!C334</f>
        <v>0</v>
      </c>
      <c r="D15" s="144">
        <f>'1.c.sz. melléklet'!D334</f>
        <v>0</v>
      </c>
      <c r="E15" s="574">
        <v>0</v>
      </c>
    </row>
    <row r="16" spans="1:5" s="118" customFormat="1" ht="13.5" thickBot="1">
      <c r="A16" s="841" t="s">
        <v>1243</v>
      </c>
      <c r="B16" s="525">
        <f>'1.c.sz. melléklet'!B335</f>
        <v>1031226</v>
      </c>
      <c r="C16" s="525">
        <f>'1.c.sz. melléklet'!C335</f>
        <v>552018</v>
      </c>
      <c r="D16" s="525">
        <f>'1.c.sz. melléklet'!D335</f>
        <v>552018</v>
      </c>
      <c r="E16" s="588">
        <f>D16/C16</f>
        <v>1</v>
      </c>
    </row>
    <row r="17" spans="1:5" ht="4.5" customHeight="1">
      <c r="A17" s="888"/>
      <c r="B17" s="535"/>
      <c r="C17" s="729"/>
      <c r="D17" s="729"/>
      <c r="E17" s="141"/>
    </row>
    <row r="18" spans="1:5" ht="12.75">
      <c r="A18" s="881" t="s">
        <v>1219</v>
      </c>
      <c r="B18" s="144"/>
      <c r="C18" s="730"/>
      <c r="D18" s="730"/>
      <c r="E18" s="144"/>
    </row>
    <row r="19" spans="1:5" ht="12.75">
      <c r="A19" s="882" t="s">
        <v>1220</v>
      </c>
      <c r="B19" s="144">
        <f>'1.c.sz. melléklet'!B338</f>
        <v>0</v>
      </c>
      <c r="C19" s="144">
        <f>'1.c.sz. melléklet'!C338</f>
        <v>180</v>
      </c>
      <c r="D19" s="144">
        <f>'1.c.sz. melléklet'!D338</f>
        <v>180</v>
      </c>
      <c r="E19" s="568">
        <f>D19/C19</f>
        <v>1</v>
      </c>
    </row>
    <row r="20" spans="1:5" ht="12.75">
      <c r="A20" s="882" t="s">
        <v>1244</v>
      </c>
      <c r="B20" s="144">
        <f>'1.c.sz. melléklet'!B339</f>
        <v>0</v>
      </c>
      <c r="C20" s="144">
        <f>'1.c.sz. melléklet'!C339</f>
        <v>7896</v>
      </c>
      <c r="D20" s="144">
        <f>'1.c.sz. melléklet'!D339</f>
        <v>7896</v>
      </c>
      <c r="E20" s="568">
        <f>D20/C20</f>
        <v>1</v>
      </c>
    </row>
    <row r="21" spans="1:5" ht="12.75">
      <c r="A21" s="882" t="s">
        <v>1222</v>
      </c>
      <c r="B21" s="144">
        <f>'1.c.sz. melléklet'!B340</f>
        <v>0</v>
      </c>
      <c r="C21" s="144">
        <f>'1.c.sz. melléklet'!C340</f>
        <v>0</v>
      </c>
      <c r="D21" s="144">
        <f>'1.c.sz. melléklet'!D340</f>
        <v>0</v>
      </c>
      <c r="E21" s="568">
        <v>0</v>
      </c>
    </row>
    <row r="22" spans="1:5" ht="13.5" thickBot="1">
      <c r="A22" s="1149" t="s">
        <v>755</v>
      </c>
      <c r="B22" s="144"/>
      <c r="C22" s="726"/>
      <c r="D22" s="726"/>
      <c r="E22" s="142"/>
    </row>
    <row r="23" spans="1:5" s="118" customFormat="1" ht="13.5" thickBot="1">
      <c r="A23" s="841" t="s">
        <v>1245</v>
      </c>
      <c r="B23" s="525">
        <f>'1.c.sz. melléklet'!B343</f>
        <v>0</v>
      </c>
      <c r="C23" s="525">
        <f>SUM(C19:C22)</f>
        <v>8076</v>
      </c>
      <c r="D23" s="525">
        <f>SUM(D19:D22)</f>
        <v>8076</v>
      </c>
      <c r="E23" s="767">
        <f>D23/C23</f>
        <v>1</v>
      </c>
    </row>
    <row r="24" spans="1:5" ht="6" customHeight="1">
      <c r="A24" s="866"/>
      <c r="B24" s="535"/>
      <c r="C24" s="729"/>
      <c r="D24" s="596"/>
      <c r="E24" s="713"/>
    </row>
    <row r="25" spans="1:5" ht="12.75">
      <c r="A25" s="874" t="s">
        <v>1246</v>
      </c>
      <c r="B25" s="144"/>
      <c r="C25" s="762"/>
      <c r="D25" s="596"/>
      <c r="E25" s="568"/>
    </row>
    <row r="26" spans="1:5" ht="12.75">
      <c r="A26" s="945" t="s">
        <v>1225</v>
      </c>
      <c r="B26" s="142">
        <v>0</v>
      </c>
      <c r="C26" s="142">
        <f>'1.c.sz. melléklet'!C346</f>
        <v>5</v>
      </c>
      <c r="D26" s="142">
        <f>'1.c.sz. melléklet'!D346</f>
        <v>5</v>
      </c>
      <c r="E26" s="574">
        <f>D26/C26</f>
        <v>1</v>
      </c>
    </row>
    <row r="27" spans="1:5" ht="13.5" thickBot="1">
      <c r="A27" s="1275" t="s">
        <v>1226</v>
      </c>
      <c r="B27" s="144">
        <v>0</v>
      </c>
      <c r="C27" s="144">
        <v>0</v>
      </c>
      <c r="D27" s="144">
        <v>0</v>
      </c>
      <c r="E27" s="759">
        <v>0</v>
      </c>
    </row>
    <row r="28" spans="1:5" s="118" customFormat="1" ht="13.5" thickBot="1">
      <c r="A28" s="841" t="s">
        <v>1247</v>
      </c>
      <c r="B28" s="525">
        <v>0</v>
      </c>
      <c r="C28" s="525">
        <f>SUM(C26:C27)</f>
        <v>5</v>
      </c>
      <c r="D28" s="525">
        <f>SUM(D26:D27)</f>
        <v>5</v>
      </c>
      <c r="E28" s="588">
        <f>D28/C28</f>
        <v>1</v>
      </c>
    </row>
    <row r="29" spans="1:5" ht="4.5" customHeight="1">
      <c r="A29" s="866"/>
      <c r="B29" s="535"/>
      <c r="C29" s="762"/>
      <c r="D29" s="141"/>
      <c r="E29" s="713"/>
    </row>
    <row r="30" spans="1:5" ht="12.75">
      <c r="A30" s="1276" t="s">
        <v>1248</v>
      </c>
      <c r="B30" s="144"/>
      <c r="C30" s="762"/>
      <c r="D30" s="141"/>
      <c r="E30" s="568"/>
    </row>
    <row r="31" spans="1:5" ht="12.75">
      <c r="A31" s="945" t="s">
        <v>1225</v>
      </c>
      <c r="B31" s="142">
        <v>0</v>
      </c>
      <c r="C31" s="142">
        <v>0</v>
      </c>
      <c r="D31" s="142">
        <v>0</v>
      </c>
      <c r="E31" s="574">
        <v>0</v>
      </c>
    </row>
    <row r="32" spans="1:5" ht="13.5" thickBot="1">
      <c r="A32" s="1277" t="s">
        <v>1226</v>
      </c>
      <c r="B32" s="144">
        <v>0</v>
      </c>
      <c r="C32" s="144">
        <v>0</v>
      </c>
      <c r="D32" s="144">
        <v>0</v>
      </c>
      <c r="E32" s="759">
        <v>0</v>
      </c>
    </row>
    <row r="33" spans="1:5" ht="13.5" thickBot="1">
      <c r="A33" s="841" t="s">
        <v>1249</v>
      </c>
      <c r="B33" s="525">
        <v>0</v>
      </c>
      <c r="C33" s="525">
        <v>0</v>
      </c>
      <c r="D33" s="525">
        <v>0</v>
      </c>
      <c r="E33" s="588">
        <v>0</v>
      </c>
    </row>
    <row r="34" spans="1:5" ht="5.25" customHeight="1">
      <c r="A34" s="866"/>
      <c r="B34" s="535"/>
      <c r="C34" s="762"/>
      <c r="D34" s="709"/>
      <c r="E34" s="713"/>
    </row>
    <row r="35" spans="1:5" ht="13.5" thickBot="1">
      <c r="A35" s="1255" t="s">
        <v>1227</v>
      </c>
      <c r="B35" s="144">
        <f>'1.c.sz. melléklet'!B355</f>
        <v>0</v>
      </c>
      <c r="C35" s="730"/>
      <c r="D35" s="571"/>
      <c r="E35" s="568"/>
    </row>
    <row r="36" spans="1:5" ht="12.75">
      <c r="A36" s="882" t="s">
        <v>1250</v>
      </c>
      <c r="B36" s="142">
        <v>0</v>
      </c>
      <c r="C36" s="142">
        <v>0</v>
      </c>
      <c r="D36" s="142">
        <v>0</v>
      </c>
      <c r="E36" s="574">
        <v>0</v>
      </c>
    </row>
    <row r="37" spans="1:5" ht="13.5" thickBot="1">
      <c r="A37" s="943" t="s">
        <v>1251</v>
      </c>
      <c r="B37" s="144">
        <v>0</v>
      </c>
      <c r="C37" s="144">
        <v>0</v>
      </c>
      <c r="D37" s="144">
        <v>0</v>
      </c>
      <c r="E37" s="759">
        <v>0</v>
      </c>
    </row>
    <row r="38" spans="1:5" ht="13.5" thickBot="1">
      <c r="A38" s="867" t="s">
        <v>1252</v>
      </c>
      <c r="B38" s="525">
        <v>0</v>
      </c>
      <c r="C38" s="525">
        <v>0</v>
      </c>
      <c r="D38" s="525">
        <v>0</v>
      </c>
      <c r="E38" s="588">
        <v>0</v>
      </c>
    </row>
    <row r="39" spans="1:5" ht="5.25" customHeight="1" thickBot="1">
      <c r="A39" s="199"/>
      <c r="B39" s="141"/>
      <c r="C39" s="146"/>
      <c r="D39" s="535"/>
      <c r="E39" s="767"/>
    </row>
    <row r="40" spans="1:5" ht="12.75">
      <c r="A40" s="1278" t="s">
        <v>1231</v>
      </c>
      <c r="B40" s="143"/>
      <c r="C40" s="818"/>
      <c r="D40" s="818"/>
      <c r="E40" s="713"/>
    </row>
    <row r="41" spans="1:5" ht="12.75">
      <c r="A41" s="193" t="s">
        <v>1232</v>
      </c>
      <c r="B41" s="142">
        <v>0</v>
      </c>
      <c r="C41" s="142">
        <v>0</v>
      </c>
      <c r="D41" s="142">
        <v>0</v>
      </c>
      <c r="E41" s="574">
        <v>0</v>
      </c>
    </row>
    <row r="42" spans="1:5" ht="13.5" thickBot="1">
      <c r="A42" s="192" t="s">
        <v>1233</v>
      </c>
      <c r="B42" s="144">
        <v>0</v>
      </c>
      <c r="C42" s="144">
        <v>0</v>
      </c>
      <c r="D42" s="144">
        <v>0</v>
      </c>
      <c r="E42" s="759">
        <v>0</v>
      </c>
    </row>
    <row r="43" spans="1:5" ht="13.5" thickBot="1">
      <c r="A43" s="841" t="s">
        <v>1234</v>
      </c>
      <c r="B43" s="525">
        <v>0</v>
      </c>
      <c r="C43" s="525">
        <v>0</v>
      </c>
      <c r="D43" s="525">
        <v>0</v>
      </c>
      <c r="E43" s="588">
        <v>0</v>
      </c>
    </row>
    <row r="44" spans="1:5" ht="3" customHeight="1" thickBot="1">
      <c r="A44" s="199"/>
      <c r="B44" s="141"/>
      <c r="C44" s="719"/>
      <c r="D44" s="535"/>
      <c r="E44" s="767"/>
    </row>
    <row r="45" spans="1:5" s="118" customFormat="1" ht="19.5" customHeight="1" thickBot="1">
      <c r="A45" s="1279" t="s">
        <v>1235</v>
      </c>
      <c r="B45" s="525">
        <f>'1.c.sz. melléklet'!B365</f>
        <v>1031226</v>
      </c>
      <c r="C45" s="525">
        <f>'1.c.sz. melléklet'!C365</f>
        <v>560099</v>
      </c>
      <c r="D45" s="525">
        <f>'1.c.sz. melléklet'!D365</f>
        <v>560099</v>
      </c>
      <c r="E45" s="767">
        <f>D45/C45</f>
        <v>1</v>
      </c>
    </row>
    <row r="46" spans="1:5" ht="3.75" customHeight="1" thickBot="1">
      <c r="A46" s="198"/>
      <c r="B46" s="146"/>
      <c r="C46" s="1280"/>
      <c r="D46" s="145"/>
      <c r="E46" s="767"/>
    </row>
    <row r="47" spans="1:5" ht="12.75">
      <c r="A47" s="874" t="s">
        <v>1313</v>
      </c>
      <c r="B47" s="535"/>
      <c r="C47" s="711"/>
      <c r="D47" s="535"/>
      <c r="E47" s="713"/>
    </row>
    <row r="48" spans="1:5" s="91" customFormat="1" ht="12.75">
      <c r="A48" s="192" t="s">
        <v>1310</v>
      </c>
      <c r="B48" s="142">
        <v>0</v>
      </c>
      <c r="C48" s="142">
        <v>0</v>
      </c>
      <c r="D48" s="142">
        <v>0</v>
      </c>
      <c r="E48" s="574">
        <v>0</v>
      </c>
    </row>
    <row r="49" spans="1:5" s="91" customFormat="1" ht="13.5" thickBot="1">
      <c r="A49" s="877" t="s">
        <v>1314</v>
      </c>
      <c r="B49" s="144">
        <v>0</v>
      </c>
      <c r="C49" s="144">
        <v>0</v>
      </c>
      <c r="D49" s="144">
        <v>0</v>
      </c>
      <c r="E49" s="759">
        <v>0</v>
      </c>
    </row>
    <row r="50" spans="1:5" ht="13.5" thickBot="1">
      <c r="A50" s="199" t="s">
        <v>1312</v>
      </c>
      <c r="B50" s="525">
        <v>0</v>
      </c>
      <c r="C50" s="525">
        <v>0</v>
      </c>
      <c r="D50" s="525">
        <v>0</v>
      </c>
      <c r="E50" s="588">
        <v>0</v>
      </c>
    </row>
    <row r="51" spans="1:5" ht="6.75" customHeight="1" thickBot="1">
      <c r="A51" s="866"/>
      <c r="B51" s="141"/>
      <c r="C51" s="709"/>
      <c r="D51" s="141"/>
      <c r="E51" s="767"/>
    </row>
    <row r="52" spans="1:5" ht="13.5" thickBot="1">
      <c r="A52" s="1281" t="s">
        <v>1300</v>
      </c>
      <c r="B52" s="525">
        <f>'1.c.sz. melléklet'!B369</f>
        <v>1031226</v>
      </c>
      <c r="C52" s="525">
        <f>'1.c.sz. melléklet'!C369</f>
        <v>560099</v>
      </c>
      <c r="D52" s="525">
        <f>'1.c.sz. melléklet'!D369</f>
        <v>560099</v>
      </c>
      <c r="E52" s="767">
        <f>D52/C52</f>
        <v>1</v>
      </c>
    </row>
    <row r="53" spans="1:5" ht="12.75">
      <c r="A53" s="538"/>
      <c r="B53" s="537"/>
      <c r="C53" s="537"/>
      <c r="D53" s="537"/>
      <c r="E53" s="597"/>
    </row>
    <row r="54" spans="1:5" ht="12.75">
      <c r="A54" s="2071" t="s">
        <v>1352</v>
      </c>
      <c r="B54" s="2072"/>
      <c r="C54" s="2072"/>
      <c r="D54" s="2072"/>
      <c r="E54" s="2072"/>
    </row>
    <row r="55" spans="1:5" ht="12.75">
      <c r="A55" s="2072"/>
      <c r="B55" s="2072"/>
      <c r="C55" s="2072"/>
      <c r="D55" s="2072"/>
      <c r="E55" s="2072"/>
    </row>
    <row r="56" spans="1:5" ht="12.75">
      <c r="A56" s="2072"/>
      <c r="B56" s="2072"/>
      <c r="C56" s="2072"/>
      <c r="D56" s="2072"/>
      <c r="E56" s="2072"/>
    </row>
    <row r="57" spans="1:5" ht="12.75">
      <c r="A57" s="538"/>
      <c r="B57" s="537"/>
      <c r="C57" s="537"/>
      <c r="D57" s="537"/>
      <c r="E57" s="597"/>
    </row>
    <row r="58" spans="1:5" ht="12.75">
      <c r="A58" s="538"/>
      <c r="B58" s="537"/>
      <c r="C58" s="537"/>
      <c r="D58" s="537"/>
      <c r="E58" s="597"/>
    </row>
    <row r="59" spans="1:5" ht="12.75">
      <c r="A59" s="2077">
        <v>2</v>
      </c>
      <c r="B59" s="2077"/>
      <c r="C59" s="2077"/>
      <c r="D59" s="2077"/>
      <c r="E59" s="2077"/>
    </row>
    <row r="60" spans="1:5" ht="15">
      <c r="A60" s="2073" t="s">
        <v>1253</v>
      </c>
      <c r="B60" s="2073"/>
      <c r="C60" s="2073"/>
      <c r="D60" s="2073"/>
      <c r="E60" s="2073"/>
    </row>
    <row r="61" spans="1:5" ht="15.75">
      <c r="A61" s="2059" t="s">
        <v>1473</v>
      </c>
      <c r="B61" s="2070"/>
      <c r="C61" s="2070"/>
      <c r="D61" s="2070"/>
      <c r="E61" s="2070"/>
    </row>
    <row r="62" spans="1:5" ht="15.75">
      <c r="A62" s="2059" t="s">
        <v>1238</v>
      </c>
      <c r="B62" s="2070"/>
      <c r="C62" s="2070"/>
      <c r="D62" s="2070"/>
      <c r="E62" s="2070"/>
    </row>
    <row r="63" spans="1:5" ht="13.5" thickBot="1">
      <c r="A63" s="190"/>
      <c r="B63" s="190"/>
      <c r="C63" s="190"/>
      <c r="D63" s="190"/>
      <c r="E63" s="486" t="s">
        <v>1239</v>
      </c>
    </row>
    <row r="64" spans="1:5" ht="15" customHeight="1" thickBot="1">
      <c r="A64" s="858" t="s">
        <v>1209</v>
      </c>
      <c r="B64" s="2076" t="s">
        <v>1125</v>
      </c>
      <c r="C64" s="2074"/>
      <c r="D64" s="2074"/>
      <c r="E64" s="2075"/>
    </row>
    <row r="65" spans="1:5" ht="27" customHeight="1" thickBot="1">
      <c r="A65" s="1274" t="s">
        <v>1210</v>
      </c>
      <c r="B65" s="1267" t="s">
        <v>1107</v>
      </c>
      <c r="C65" s="1267" t="s">
        <v>1108</v>
      </c>
      <c r="D65" s="1267" t="s">
        <v>1113</v>
      </c>
      <c r="E65" s="1267" t="s">
        <v>1114</v>
      </c>
    </row>
    <row r="66" spans="1:5" ht="12.75">
      <c r="A66" s="862" t="s">
        <v>1211</v>
      </c>
      <c r="B66" s="143"/>
      <c r="C66" s="143"/>
      <c r="D66" s="535"/>
      <c r="E66" s="535"/>
    </row>
    <row r="67" spans="1:5" ht="12.75">
      <c r="A67" s="882" t="s">
        <v>1212</v>
      </c>
      <c r="B67" s="142">
        <v>184790</v>
      </c>
      <c r="C67" s="142">
        <v>192448</v>
      </c>
      <c r="D67" s="142">
        <v>179193</v>
      </c>
      <c r="E67" s="574">
        <f>D67/C67</f>
        <v>0.9311242517459262</v>
      </c>
    </row>
    <row r="68" spans="1:5" ht="12.75">
      <c r="A68" s="882" t="s">
        <v>1213</v>
      </c>
      <c r="B68" s="142">
        <v>55841</v>
      </c>
      <c r="C68" s="142">
        <v>58292</v>
      </c>
      <c r="D68" s="144">
        <v>55339</v>
      </c>
      <c r="E68" s="574">
        <f>D68/C68</f>
        <v>0.9493412475125231</v>
      </c>
    </row>
    <row r="69" spans="1:5" ht="12.75">
      <c r="A69" s="882" t="s">
        <v>1214</v>
      </c>
      <c r="B69" s="142">
        <v>103269</v>
      </c>
      <c r="C69" s="142">
        <v>116493</v>
      </c>
      <c r="D69" s="144">
        <v>102841</v>
      </c>
      <c r="E69" s="574">
        <f>D69/C69</f>
        <v>0.8828084090889582</v>
      </c>
    </row>
    <row r="70" spans="1:5" ht="12.75">
      <c r="A70" s="882" t="s">
        <v>774</v>
      </c>
      <c r="B70" s="142">
        <v>0</v>
      </c>
      <c r="C70" s="142"/>
      <c r="D70" s="144"/>
      <c r="E70" s="574"/>
    </row>
    <row r="71" spans="1:5" ht="12.75">
      <c r="A71" s="882" t="s">
        <v>1215</v>
      </c>
      <c r="B71" s="142">
        <v>0</v>
      </c>
      <c r="C71" s="142"/>
      <c r="D71" s="144"/>
      <c r="E71" s="574">
        <v>0</v>
      </c>
    </row>
    <row r="72" spans="1:5" ht="12.75">
      <c r="A72" s="765" t="s">
        <v>1241</v>
      </c>
      <c r="B72" s="142">
        <v>0</v>
      </c>
      <c r="C72" s="142"/>
      <c r="D72" s="144"/>
      <c r="E72" s="574">
        <v>0</v>
      </c>
    </row>
    <row r="73" spans="1:5" ht="12.75">
      <c r="A73" s="192" t="s">
        <v>1217</v>
      </c>
      <c r="B73" s="142"/>
      <c r="C73" s="142"/>
      <c r="D73" s="144"/>
      <c r="E73" s="144"/>
    </row>
    <row r="74" spans="1:5" ht="13.5" thickBot="1">
      <c r="A74" s="945" t="s">
        <v>1242</v>
      </c>
      <c r="B74" s="142">
        <v>0</v>
      </c>
      <c r="C74" s="142"/>
      <c r="D74" s="142"/>
      <c r="E74" s="142"/>
    </row>
    <row r="75" spans="1:5" ht="13.5" thickBot="1">
      <c r="A75" s="841" t="s">
        <v>1243</v>
      </c>
      <c r="B75" s="525">
        <f>SUM(B67:B74)</f>
        <v>343900</v>
      </c>
      <c r="C75" s="525">
        <f>SUM(C67:C72)</f>
        <v>367233</v>
      </c>
      <c r="D75" s="525">
        <f>SUM(D67:D72)</f>
        <v>337373</v>
      </c>
      <c r="E75" s="588">
        <f>D75/C75</f>
        <v>0.9186892245522598</v>
      </c>
    </row>
    <row r="76" spans="1:5" ht="6" customHeight="1">
      <c r="A76" s="888"/>
      <c r="B76" s="535"/>
      <c r="C76" s="729"/>
      <c r="D76" s="729"/>
      <c r="E76" s="141"/>
    </row>
    <row r="77" spans="1:5" ht="12.75">
      <c r="A77" s="881" t="s">
        <v>1219</v>
      </c>
      <c r="B77" s="144"/>
      <c r="C77" s="730"/>
      <c r="D77" s="730"/>
      <c r="E77" s="144"/>
    </row>
    <row r="78" spans="1:5" ht="12.75">
      <c r="A78" s="882" t="s">
        <v>1220</v>
      </c>
      <c r="B78" s="142">
        <f>'4.sz. melléklet'!B17</f>
        <v>4920</v>
      </c>
      <c r="C78" s="142">
        <f>'4.sz. melléklet'!C17</f>
        <v>5954</v>
      </c>
      <c r="D78" s="142">
        <f>'4.sz. melléklet'!D17</f>
        <v>5914</v>
      </c>
      <c r="E78" s="568">
        <f>D78/C78</f>
        <v>0.9932818273429627</v>
      </c>
    </row>
    <row r="79" spans="1:5" ht="12.75">
      <c r="A79" s="882" t="s">
        <v>1244</v>
      </c>
      <c r="B79" s="142">
        <v>0</v>
      </c>
      <c r="C79" s="726"/>
      <c r="D79" s="730"/>
      <c r="E79" s="568">
        <v>0</v>
      </c>
    </row>
    <row r="80" spans="1:5" ht="12.75">
      <c r="A80" s="882" t="s">
        <v>1222</v>
      </c>
      <c r="B80" s="142">
        <v>0</v>
      </c>
      <c r="C80" s="726">
        <f>'1.g-h.sz. melléklet'!C28</f>
        <v>150</v>
      </c>
      <c r="D80" s="726">
        <f>'1.g-h.sz. melléklet'!D28</f>
        <v>150</v>
      </c>
      <c r="E80" s="568">
        <f>D80/C80</f>
        <v>1</v>
      </c>
    </row>
    <row r="81" spans="1:5" ht="13.5" thickBot="1">
      <c r="A81" s="1149" t="s">
        <v>755</v>
      </c>
      <c r="B81" s="142">
        <v>0</v>
      </c>
      <c r="C81" s="726"/>
      <c r="D81" s="726"/>
      <c r="E81" s="142"/>
    </row>
    <row r="82" spans="1:5" ht="13.5" thickBot="1">
      <c r="A82" s="841" t="s">
        <v>1245</v>
      </c>
      <c r="B82" s="525">
        <f>SUM(B78:B81)</f>
        <v>4920</v>
      </c>
      <c r="C82" s="525">
        <f>SUM(C78:C81)</f>
        <v>6104</v>
      </c>
      <c r="D82" s="525">
        <f>SUM(D78:D81)</f>
        <v>6064</v>
      </c>
      <c r="E82" s="588">
        <f>D82/C82</f>
        <v>0.9934469200524246</v>
      </c>
    </row>
    <row r="83" spans="1:5" ht="3.75" customHeight="1">
      <c r="A83" s="866"/>
      <c r="B83" s="535"/>
      <c r="C83" s="729"/>
      <c r="D83" s="596"/>
      <c r="E83" s="713"/>
    </row>
    <row r="84" spans="1:5" ht="12.75">
      <c r="A84" s="874" t="s">
        <v>1246</v>
      </c>
      <c r="B84" s="141"/>
      <c r="C84" s="762"/>
      <c r="D84" s="596"/>
      <c r="E84" s="568"/>
    </row>
    <row r="85" spans="1:5" ht="12.75">
      <c r="A85" s="945" t="s">
        <v>1225</v>
      </c>
      <c r="B85" s="142"/>
      <c r="C85" s="142"/>
      <c r="D85" s="267"/>
      <c r="E85" s="574">
        <v>0</v>
      </c>
    </row>
    <row r="86" spans="1:5" ht="13.5" thickBot="1">
      <c r="A86" s="1275" t="s">
        <v>1226</v>
      </c>
      <c r="B86" s="177">
        <v>0</v>
      </c>
      <c r="C86" s="763">
        <v>0</v>
      </c>
      <c r="D86" s="596">
        <v>0</v>
      </c>
      <c r="E86" s="759">
        <v>0</v>
      </c>
    </row>
    <row r="87" spans="1:5" ht="13.5" thickBot="1">
      <c r="A87" s="841" t="s">
        <v>1247</v>
      </c>
      <c r="B87" s="525">
        <f>SUM(B85:B86)</f>
        <v>0</v>
      </c>
      <c r="C87" s="525">
        <f>SUM(C85:C86)</f>
        <v>0</v>
      </c>
      <c r="D87" s="525">
        <f>SUM(D85:D86)</f>
        <v>0</v>
      </c>
      <c r="E87" s="588">
        <v>0</v>
      </c>
    </row>
    <row r="88" spans="1:5" ht="6" customHeight="1">
      <c r="A88" s="866"/>
      <c r="B88" s="141"/>
      <c r="C88" s="762"/>
      <c r="D88" s="709"/>
      <c r="E88" s="713"/>
    </row>
    <row r="89" spans="1:5" ht="12.75">
      <c r="A89" s="1276" t="s">
        <v>1248</v>
      </c>
      <c r="B89" s="141"/>
      <c r="C89" s="762"/>
      <c r="D89" s="709"/>
      <c r="E89" s="568"/>
    </row>
    <row r="90" spans="1:5" ht="12.75">
      <c r="A90" s="945" t="s">
        <v>1225</v>
      </c>
      <c r="B90" s="142">
        <v>0</v>
      </c>
      <c r="C90" s="142">
        <v>0</v>
      </c>
      <c r="D90" s="573">
        <v>0</v>
      </c>
      <c r="E90" s="574">
        <v>0</v>
      </c>
    </row>
    <row r="91" spans="1:5" ht="13.5" thickBot="1">
      <c r="A91" s="1277" t="s">
        <v>1226</v>
      </c>
      <c r="B91" s="144">
        <v>0</v>
      </c>
      <c r="C91" s="144">
        <v>0</v>
      </c>
      <c r="D91" s="571">
        <v>0</v>
      </c>
      <c r="E91" s="759">
        <v>0</v>
      </c>
    </row>
    <row r="92" spans="1:5" ht="13.5" thickBot="1">
      <c r="A92" s="841" t="s">
        <v>1249</v>
      </c>
      <c r="B92" s="525">
        <f>B90+B91</f>
        <v>0</v>
      </c>
      <c r="C92" s="525">
        <f>C90+C91</f>
        <v>0</v>
      </c>
      <c r="D92" s="525">
        <f>D90+D91</f>
        <v>0</v>
      </c>
      <c r="E92" s="588">
        <v>0</v>
      </c>
    </row>
    <row r="93" spans="1:5" ht="7.5" customHeight="1">
      <c r="A93" s="866"/>
      <c r="B93" s="141"/>
      <c r="C93" s="762"/>
      <c r="D93" s="141"/>
      <c r="E93" s="713"/>
    </row>
    <row r="94" spans="1:5" ht="13.5" thickBot="1">
      <c r="A94" s="1255" t="s">
        <v>1227</v>
      </c>
      <c r="B94" s="144"/>
      <c r="C94" s="730"/>
      <c r="D94" s="144"/>
      <c r="E94" s="568"/>
    </row>
    <row r="95" spans="1:5" ht="12.75">
      <c r="A95" s="882" t="s">
        <v>1250</v>
      </c>
      <c r="B95" s="142">
        <v>0</v>
      </c>
      <c r="C95" s="142">
        <v>0</v>
      </c>
      <c r="D95" s="142">
        <v>0</v>
      </c>
      <c r="E95" s="574">
        <v>0</v>
      </c>
    </row>
    <row r="96" spans="1:5" ht="13.5" thickBot="1">
      <c r="A96" s="943" t="s">
        <v>1251</v>
      </c>
      <c r="B96" s="144">
        <v>0</v>
      </c>
      <c r="C96" s="144">
        <v>0</v>
      </c>
      <c r="D96" s="144">
        <v>0</v>
      </c>
      <c r="E96" s="759">
        <v>0</v>
      </c>
    </row>
    <row r="97" spans="1:5" ht="13.5" thickBot="1">
      <c r="A97" s="867" t="s">
        <v>1252</v>
      </c>
      <c r="B97" s="525">
        <v>0</v>
      </c>
      <c r="C97" s="525">
        <v>0</v>
      </c>
      <c r="D97" s="525">
        <v>0</v>
      </c>
      <c r="E97" s="588">
        <v>0</v>
      </c>
    </row>
    <row r="98" spans="1:5" ht="5.25" customHeight="1" thickBot="1">
      <c r="A98" s="199"/>
      <c r="B98" s="145"/>
      <c r="C98" s="146"/>
      <c r="D98" s="535"/>
      <c r="E98" s="767"/>
    </row>
    <row r="99" spans="1:5" ht="12.75">
      <c r="A99" s="1278" t="s">
        <v>1231</v>
      </c>
      <c r="B99" s="143"/>
      <c r="C99" s="818"/>
      <c r="D99" s="818"/>
      <c r="E99" s="713"/>
    </row>
    <row r="100" spans="1:5" ht="12.75">
      <c r="A100" s="193" t="s">
        <v>1232</v>
      </c>
      <c r="B100" s="142">
        <v>0</v>
      </c>
      <c r="C100" s="142">
        <v>0</v>
      </c>
      <c r="D100" s="142">
        <v>0</v>
      </c>
      <c r="E100" s="574">
        <v>0</v>
      </c>
    </row>
    <row r="101" spans="1:5" ht="13.5" thickBot="1">
      <c r="A101" s="192" t="s">
        <v>1233</v>
      </c>
      <c r="B101" s="144">
        <v>0</v>
      </c>
      <c r="C101" s="144">
        <v>0</v>
      </c>
      <c r="D101" s="144">
        <v>0</v>
      </c>
      <c r="E101" s="759">
        <v>0</v>
      </c>
    </row>
    <row r="102" spans="1:5" ht="13.5" thickBot="1">
      <c r="A102" s="841" t="s">
        <v>1234</v>
      </c>
      <c r="B102" s="525">
        <v>0</v>
      </c>
      <c r="C102" s="525">
        <v>0</v>
      </c>
      <c r="D102" s="525">
        <v>0</v>
      </c>
      <c r="E102" s="588">
        <v>0</v>
      </c>
    </row>
    <row r="103" spans="1:5" ht="6" customHeight="1" thickBot="1">
      <c r="A103" s="199"/>
      <c r="B103" s="145"/>
      <c r="C103" s="719"/>
      <c r="D103" s="535"/>
      <c r="E103" s="767"/>
    </row>
    <row r="104" spans="1:5" ht="13.5" thickBot="1">
      <c r="A104" s="1279" t="s">
        <v>1235</v>
      </c>
      <c r="B104" s="207">
        <f>B102+B97+B92+B87+B82+B75</f>
        <v>348820</v>
      </c>
      <c r="C104" s="207">
        <f>C102+C97+C92+C87+C82+C75</f>
        <v>373337</v>
      </c>
      <c r="D104" s="207">
        <f>D102+D97+D92+D87+D82+D75</f>
        <v>343437</v>
      </c>
      <c r="E104" s="588">
        <f>D104/C104</f>
        <v>0.9199115008691879</v>
      </c>
    </row>
    <row r="105" spans="1:5" ht="6.75" customHeight="1">
      <c r="A105" s="1282"/>
      <c r="B105" s="699"/>
      <c r="C105" s="774"/>
      <c r="D105" s="535"/>
      <c r="E105" s="713"/>
    </row>
    <row r="106" spans="1:5" ht="12.75">
      <c r="A106" s="1283" t="s">
        <v>1313</v>
      </c>
      <c r="B106" s="142"/>
      <c r="C106" s="573"/>
      <c r="D106" s="142"/>
      <c r="E106" s="574"/>
    </row>
    <row r="107" spans="1:5" ht="12.75">
      <c r="A107" s="193" t="s">
        <v>1310</v>
      </c>
      <c r="B107" s="142">
        <v>0</v>
      </c>
      <c r="C107" s="142">
        <v>0</v>
      </c>
      <c r="D107" s="142">
        <v>0</v>
      </c>
      <c r="E107" s="574">
        <v>0</v>
      </c>
    </row>
    <row r="108" spans="1:5" ht="13.5" thickBot="1">
      <c r="A108" s="877" t="s">
        <v>1314</v>
      </c>
      <c r="B108" s="144">
        <v>0</v>
      </c>
      <c r="C108" s="144">
        <v>0</v>
      </c>
      <c r="D108" s="144">
        <v>0</v>
      </c>
      <c r="E108" s="759">
        <v>0</v>
      </c>
    </row>
    <row r="109" spans="1:5" ht="13.5" thickBot="1">
      <c r="A109" s="199" t="s">
        <v>1312</v>
      </c>
      <c r="B109" s="525">
        <v>0</v>
      </c>
      <c r="C109" s="525">
        <v>0</v>
      </c>
      <c r="D109" s="525">
        <v>0</v>
      </c>
      <c r="E109" s="588">
        <v>0</v>
      </c>
    </row>
    <row r="110" spans="1:5" ht="6" customHeight="1" thickBot="1">
      <c r="A110" s="866"/>
      <c r="B110" s="141"/>
      <c r="C110" s="709"/>
      <c r="D110" s="141"/>
      <c r="E110" s="767"/>
    </row>
    <row r="111" spans="1:5" ht="13.5" thickBot="1">
      <c r="A111" s="1281" t="s">
        <v>1300</v>
      </c>
      <c r="B111" s="525">
        <f>SUM(B109+B104)</f>
        <v>348820</v>
      </c>
      <c r="C111" s="525">
        <f>SUM(C109+C104)</f>
        <v>373337</v>
      </c>
      <c r="D111" s="525">
        <f>SUM(D109+D104)</f>
        <v>343437</v>
      </c>
      <c r="E111" s="588">
        <f>D111/C111</f>
        <v>0.9199115008691879</v>
      </c>
    </row>
    <row r="112" spans="1:5" ht="12.75">
      <c r="A112" s="538"/>
      <c r="B112" s="537"/>
      <c r="C112" s="537"/>
      <c r="D112" s="537"/>
      <c r="E112" s="779"/>
    </row>
    <row r="113" spans="1:5" ht="12.75">
      <c r="A113" s="2071" t="s">
        <v>1352</v>
      </c>
      <c r="B113" s="2072"/>
      <c r="C113" s="2072"/>
      <c r="D113" s="2072"/>
      <c r="E113" s="2072"/>
    </row>
    <row r="114" spans="1:5" ht="12.75">
      <c r="A114" s="2072"/>
      <c r="B114" s="2072"/>
      <c r="C114" s="2072"/>
      <c r="D114" s="2072"/>
      <c r="E114" s="2072"/>
    </row>
    <row r="115" spans="1:5" ht="12.75">
      <c r="A115" s="2072"/>
      <c r="B115" s="2072"/>
      <c r="C115" s="2072"/>
      <c r="D115" s="2072"/>
      <c r="E115" s="2072"/>
    </row>
    <row r="116" spans="1:5" ht="12" customHeight="1">
      <c r="A116" s="2070">
        <v>3</v>
      </c>
      <c r="B116" s="2070"/>
      <c r="C116" s="2070"/>
      <c r="D116" s="2070"/>
      <c r="E116" s="2070"/>
    </row>
    <row r="117" spans="1:5" ht="12.75" customHeight="1">
      <c r="A117" s="2073" t="s">
        <v>1253</v>
      </c>
      <c r="B117" s="2073"/>
      <c r="C117" s="2073"/>
      <c r="D117" s="2073"/>
      <c r="E117" s="2073"/>
    </row>
    <row r="118" spans="1:5" ht="13.5" customHeight="1">
      <c r="A118" s="2059" t="s">
        <v>1472</v>
      </c>
      <c r="B118" s="2070"/>
      <c r="C118" s="2070"/>
      <c r="D118" s="2070"/>
      <c r="E118" s="2070"/>
    </row>
    <row r="119" spans="1:5" ht="15" customHeight="1">
      <c r="A119" s="2059" t="s">
        <v>1238</v>
      </c>
      <c r="B119" s="2070"/>
      <c r="C119" s="2070"/>
      <c r="D119" s="2070"/>
      <c r="E119" s="2070"/>
    </row>
    <row r="120" spans="1:5" ht="13.5" thickBot="1">
      <c r="A120" s="190"/>
      <c r="B120" s="190"/>
      <c r="C120" s="190"/>
      <c r="D120" s="190"/>
      <c r="E120" s="486" t="s">
        <v>1239</v>
      </c>
    </row>
    <row r="121" spans="1:5" ht="12" customHeight="1" thickBot="1">
      <c r="A121" s="858" t="s">
        <v>1209</v>
      </c>
      <c r="B121" s="2078" t="s">
        <v>1255</v>
      </c>
      <c r="C121" s="2079"/>
      <c r="D121" s="2079"/>
      <c r="E121" s="2080"/>
    </row>
    <row r="122" spans="1:5" ht="24" customHeight="1" thickBot="1">
      <c r="A122" s="1274" t="s">
        <v>1210</v>
      </c>
      <c r="B122" s="886" t="s">
        <v>1107</v>
      </c>
      <c r="C122" s="1267" t="s">
        <v>1108</v>
      </c>
      <c r="D122" s="1267" t="s">
        <v>1113</v>
      </c>
      <c r="E122" s="1267" t="s">
        <v>1114</v>
      </c>
    </row>
    <row r="123" spans="1:5" ht="12.75">
      <c r="A123" s="862" t="s">
        <v>1211</v>
      </c>
      <c r="B123" s="535"/>
      <c r="C123" s="143"/>
      <c r="D123" s="535"/>
      <c r="E123" s="535"/>
    </row>
    <row r="124" spans="1:5" ht="12.75">
      <c r="A124" s="882" t="s">
        <v>1212</v>
      </c>
      <c r="B124" s="142">
        <v>162979</v>
      </c>
      <c r="C124" s="76">
        <v>81688</v>
      </c>
      <c r="D124" s="142">
        <v>81688</v>
      </c>
      <c r="E124" s="574">
        <f>D124/C124</f>
        <v>1</v>
      </c>
    </row>
    <row r="125" spans="1:5" ht="12.75">
      <c r="A125" s="882" t="s">
        <v>1213</v>
      </c>
      <c r="B125" s="144">
        <v>51949</v>
      </c>
      <c r="C125" s="75">
        <v>25273</v>
      </c>
      <c r="D125" s="144">
        <v>25273</v>
      </c>
      <c r="E125" s="574">
        <f>D125/C125</f>
        <v>1</v>
      </c>
    </row>
    <row r="126" spans="1:5" ht="12.75">
      <c r="A126" s="882" t="s">
        <v>1214</v>
      </c>
      <c r="B126" s="144">
        <v>25137</v>
      </c>
      <c r="C126" s="75">
        <v>22620</v>
      </c>
      <c r="D126" s="144">
        <v>22620</v>
      </c>
      <c r="E126" s="574">
        <f>D126/C126</f>
        <v>1</v>
      </c>
    </row>
    <row r="127" spans="1:5" ht="12.75">
      <c r="A127" s="882" t="s">
        <v>774</v>
      </c>
      <c r="B127" s="144">
        <v>0</v>
      </c>
      <c r="C127" s="144"/>
      <c r="D127" s="144"/>
      <c r="E127" s="574"/>
    </row>
    <row r="128" spans="1:5" ht="12.75">
      <c r="A128" s="882" t="s">
        <v>1215</v>
      </c>
      <c r="B128" s="144">
        <v>300</v>
      </c>
      <c r="C128" s="144">
        <v>441</v>
      </c>
      <c r="D128" s="144">
        <v>441</v>
      </c>
      <c r="E128" s="574">
        <f>D128/C128</f>
        <v>1</v>
      </c>
    </row>
    <row r="129" spans="1:5" ht="12.75">
      <c r="A129" s="765" t="s">
        <v>1216</v>
      </c>
      <c r="B129" s="1292">
        <v>0</v>
      </c>
      <c r="C129" s="142">
        <v>0</v>
      </c>
      <c r="D129" s="144">
        <v>0</v>
      </c>
      <c r="E129" s="574">
        <v>0</v>
      </c>
    </row>
    <row r="130" spans="1:5" ht="12.75">
      <c r="A130" s="192" t="s">
        <v>1217</v>
      </c>
      <c r="B130" s="144"/>
      <c r="C130" s="142"/>
      <c r="D130" s="144"/>
      <c r="E130" s="574"/>
    </row>
    <row r="131" spans="1:5" ht="13.5" thickBot="1">
      <c r="A131" s="945" t="s">
        <v>1242</v>
      </c>
      <c r="B131" s="142">
        <v>0</v>
      </c>
      <c r="C131" s="142">
        <v>0</v>
      </c>
      <c r="D131" s="142">
        <v>0</v>
      </c>
      <c r="E131" s="574">
        <v>0</v>
      </c>
    </row>
    <row r="132" spans="1:5" ht="13.5" thickBot="1">
      <c r="A132" s="841" t="s">
        <v>1243</v>
      </c>
      <c r="B132" s="525">
        <f>SUM(B124:B128)</f>
        <v>240365</v>
      </c>
      <c r="C132" s="525">
        <f>SUM(C124:C129)</f>
        <v>130022</v>
      </c>
      <c r="D132" s="525">
        <f>SUM(D124:D129)</f>
        <v>130022</v>
      </c>
      <c r="E132" s="588">
        <f>D132/C132</f>
        <v>1</v>
      </c>
    </row>
    <row r="133" spans="1:5" ht="6" customHeight="1">
      <c r="A133" s="888"/>
      <c r="B133" s="535"/>
      <c r="C133" s="729"/>
      <c r="D133" s="729"/>
      <c r="E133" s="141"/>
    </row>
    <row r="134" spans="1:5" ht="12.75">
      <c r="A134" s="881" t="s">
        <v>1219</v>
      </c>
      <c r="B134" s="144"/>
      <c r="C134" s="730"/>
      <c r="D134" s="730"/>
      <c r="E134" s="144"/>
    </row>
    <row r="135" spans="1:5" ht="12.75">
      <c r="A135" s="882" t="s">
        <v>1220</v>
      </c>
      <c r="B135" s="144">
        <f>'4.sz. melléklet'!B23</f>
        <v>6960</v>
      </c>
      <c r="C135" s="144">
        <f>'4.sz. melléklet'!C23</f>
        <v>4882</v>
      </c>
      <c r="D135" s="144">
        <f>'4.sz. melléklet'!D23</f>
        <v>4882</v>
      </c>
      <c r="E135" s="568">
        <f>D135/C135</f>
        <v>1</v>
      </c>
    </row>
    <row r="136" spans="1:5" ht="12.75">
      <c r="A136" s="882" t="s">
        <v>1244</v>
      </c>
      <c r="B136" s="144">
        <v>0</v>
      </c>
      <c r="C136" s="144">
        <v>0</v>
      </c>
      <c r="D136" s="144">
        <v>0</v>
      </c>
      <c r="E136" s="568">
        <v>0</v>
      </c>
    </row>
    <row r="137" spans="1:5" ht="12.75">
      <c r="A137" s="882" t="s">
        <v>1222</v>
      </c>
      <c r="B137" s="144">
        <v>0</v>
      </c>
      <c r="C137" s="144">
        <v>0</v>
      </c>
      <c r="D137" s="144">
        <v>0</v>
      </c>
      <c r="E137" s="568">
        <v>0</v>
      </c>
    </row>
    <row r="138" spans="1:5" ht="10.5" customHeight="1">
      <c r="A138" s="1149" t="s">
        <v>775</v>
      </c>
      <c r="B138" s="142">
        <v>0</v>
      </c>
      <c r="C138" s="726"/>
      <c r="D138" s="726"/>
      <c r="E138" s="142"/>
    </row>
    <row r="139" spans="1:5" ht="5.25" customHeight="1" thickBot="1">
      <c r="A139" s="877"/>
      <c r="B139" s="141"/>
      <c r="C139" s="726"/>
      <c r="D139" s="762"/>
      <c r="E139" s="141"/>
    </row>
    <row r="140" spans="1:5" ht="13.5" thickBot="1">
      <c r="A140" s="841" t="s">
        <v>1245</v>
      </c>
      <c r="B140" s="525">
        <f>SUM(B135:B138)</f>
        <v>6960</v>
      </c>
      <c r="C140" s="525">
        <f>SUM(C135:C138)</f>
        <v>4882</v>
      </c>
      <c r="D140" s="525">
        <f>SUM(D135:D138)</f>
        <v>4882</v>
      </c>
      <c r="E140" s="588">
        <f>D140/C140</f>
        <v>1</v>
      </c>
    </row>
    <row r="141" spans="1:5" ht="7.5" customHeight="1">
      <c r="A141" s="866"/>
      <c r="B141" s="141"/>
      <c r="C141" s="729"/>
      <c r="D141" s="596"/>
      <c r="E141" s="713"/>
    </row>
    <row r="142" spans="1:5" ht="12.75">
      <c r="A142" s="874" t="s">
        <v>1246</v>
      </c>
      <c r="B142" s="141"/>
      <c r="C142" s="762"/>
      <c r="D142" s="596"/>
      <c r="E142" s="568"/>
    </row>
    <row r="143" spans="1:5" ht="12.75">
      <c r="A143" s="945" t="s">
        <v>1225</v>
      </c>
      <c r="B143" s="142">
        <v>0</v>
      </c>
      <c r="C143" s="142">
        <f>'1.e-f.sz.melléklet'!C12</f>
        <v>19910</v>
      </c>
      <c r="D143" s="142">
        <f>'1.e-f.sz.melléklet'!D12</f>
        <v>19910</v>
      </c>
      <c r="E143" s="574">
        <f>D143/C143</f>
        <v>1</v>
      </c>
    </row>
    <row r="144" spans="1:5" ht="13.5" thickBot="1">
      <c r="A144" s="1275" t="s">
        <v>1226</v>
      </c>
      <c r="B144" s="144">
        <v>0</v>
      </c>
      <c r="C144" s="144">
        <v>0</v>
      </c>
      <c r="D144" s="144">
        <v>0</v>
      </c>
      <c r="E144" s="759">
        <v>0</v>
      </c>
    </row>
    <row r="145" spans="1:5" ht="13.5" thickBot="1">
      <c r="A145" s="841" t="s">
        <v>1247</v>
      </c>
      <c r="B145" s="525">
        <f>B143+B144</f>
        <v>0</v>
      </c>
      <c r="C145" s="525">
        <f>C143+C144</f>
        <v>19910</v>
      </c>
      <c r="D145" s="525">
        <f>D143+D144</f>
        <v>19910</v>
      </c>
      <c r="E145" s="588">
        <f>D145/C145</f>
        <v>1</v>
      </c>
    </row>
    <row r="146" spans="1:5" ht="6.75" customHeight="1">
      <c r="A146" s="866"/>
      <c r="B146" s="141"/>
      <c r="C146" s="762"/>
      <c r="D146" s="709"/>
      <c r="E146" s="713"/>
    </row>
    <row r="147" spans="1:5" ht="12.75">
      <c r="A147" s="1276" t="s">
        <v>1248</v>
      </c>
      <c r="B147" s="141"/>
      <c r="C147" s="762"/>
      <c r="D147" s="709"/>
      <c r="E147" s="568"/>
    </row>
    <row r="148" spans="1:5" ht="12.75">
      <c r="A148" s="945" t="s">
        <v>1225</v>
      </c>
      <c r="B148" s="142">
        <v>0</v>
      </c>
      <c r="C148" s="142">
        <v>0</v>
      </c>
      <c r="D148" s="573">
        <v>0</v>
      </c>
      <c r="E148" s="574">
        <v>0</v>
      </c>
    </row>
    <row r="149" spans="1:5" ht="13.5" thickBot="1">
      <c r="A149" s="1277" t="s">
        <v>1226</v>
      </c>
      <c r="B149" s="144">
        <v>0</v>
      </c>
      <c r="C149" s="144">
        <v>0</v>
      </c>
      <c r="D149" s="571">
        <v>0</v>
      </c>
      <c r="E149" s="759">
        <v>0</v>
      </c>
    </row>
    <row r="150" spans="1:5" ht="13.5" thickBot="1">
      <c r="A150" s="841" t="s">
        <v>1249</v>
      </c>
      <c r="B150" s="525">
        <f>B149+B148</f>
        <v>0</v>
      </c>
      <c r="C150" s="525">
        <f>C149+C148</f>
        <v>0</v>
      </c>
      <c r="D150" s="525">
        <f>D149+D148</f>
        <v>0</v>
      </c>
      <c r="E150" s="588">
        <v>0</v>
      </c>
    </row>
    <row r="151" spans="1:5" ht="6" customHeight="1">
      <c r="A151" s="866"/>
      <c r="B151" s="141"/>
      <c r="C151" s="762"/>
      <c r="D151" s="141"/>
      <c r="E151" s="713"/>
    </row>
    <row r="152" spans="1:5" ht="13.5" thickBot="1">
      <c r="A152" s="1255" t="s">
        <v>1227</v>
      </c>
      <c r="B152" s="144"/>
      <c r="C152" s="730"/>
      <c r="D152" s="144"/>
      <c r="E152" s="568"/>
    </row>
    <row r="153" spans="1:5" ht="12.75">
      <c r="A153" s="882" t="s">
        <v>1250</v>
      </c>
      <c r="B153" s="142">
        <v>0</v>
      </c>
      <c r="C153" s="142">
        <v>0</v>
      </c>
      <c r="D153" s="142">
        <v>0</v>
      </c>
      <c r="E153" s="574">
        <v>0</v>
      </c>
    </row>
    <row r="154" spans="1:5" ht="13.5" thickBot="1">
      <c r="A154" s="943" t="s">
        <v>1251</v>
      </c>
      <c r="B154" s="144">
        <v>0</v>
      </c>
      <c r="C154" s="144">
        <v>0</v>
      </c>
      <c r="D154" s="144">
        <v>0</v>
      </c>
      <c r="E154" s="759">
        <v>0</v>
      </c>
    </row>
    <row r="155" spans="1:5" ht="13.5" thickBot="1">
      <c r="A155" s="867" t="s">
        <v>1252</v>
      </c>
      <c r="B155" s="525">
        <v>0</v>
      </c>
      <c r="C155" s="525">
        <v>0</v>
      </c>
      <c r="D155" s="525">
        <v>0</v>
      </c>
      <c r="E155" s="588">
        <v>0</v>
      </c>
    </row>
    <row r="156" spans="1:5" ht="6" customHeight="1">
      <c r="A156" s="888"/>
      <c r="B156" s="535"/>
      <c r="C156" s="729"/>
      <c r="D156" s="711"/>
      <c r="E156" s="713"/>
    </row>
    <row r="157" spans="1:5" ht="12.75">
      <c r="A157" s="944" t="s">
        <v>1231</v>
      </c>
      <c r="B157" s="142"/>
      <c r="C157" s="267"/>
      <c r="D157" s="573"/>
      <c r="E157" s="574"/>
    </row>
    <row r="158" spans="1:5" ht="12.75">
      <c r="A158" s="193" t="s">
        <v>1232</v>
      </c>
      <c r="B158" s="142">
        <v>0</v>
      </c>
      <c r="C158" s="142">
        <v>0</v>
      </c>
      <c r="D158" s="142">
        <v>0</v>
      </c>
      <c r="E158" s="574">
        <v>0</v>
      </c>
    </row>
    <row r="159" spans="1:5" ht="13.5" thickBot="1">
      <c r="A159" s="192" t="s">
        <v>1233</v>
      </c>
      <c r="B159" s="144">
        <v>0</v>
      </c>
      <c r="C159" s="144">
        <v>0</v>
      </c>
      <c r="D159" s="144">
        <v>0</v>
      </c>
      <c r="E159" s="759">
        <v>0</v>
      </c>
    </row>
    <row r="160" spans="1:5" ht="13.5" thickBot="1">
      <c r="A160" s="841" t="s">
        <v>1234</v>
      </c>
      <c r="B160" s="525">
        <v>0</v>
      </c>
      <c r="C160" s="525">
        <v>0</v>
      </c>
      <c r="D160" s="525">
        <v>0</v>
      </c>
      <c r="E160" s="588">
        <v>0</v>
      </c>
    </row>
    <row r="161" spans="1:5" ht="5.25" customHeight="1" thickBot="1">
      <c r="A161" s="199"/>
      <c r="B161" s="535"/>
      <c r="C161" s="719"/>
      <c r="D161" s="535"/>
      <c r="E161" s="767"/>
    </row>
    <row r="162" spans="1:5" ht="13.5" thickBot="1">
      <c r="A162" s="1279" t="s">
        <v>1235</v>
      </c>
      <c r="B162" s="525">
        <f>SUM(B160+B155+B150+B145+B140+B132)</f>
        <v>247325</v>
      </c>
      <c r="C162" s="525">
        <f>SUM(C160+C155+C150+C145+C140+C132)</f>
        <v>154814</v>
      </c>
      <c r="D162" s="525">
        <f>SUM(D160+D155+D150+D145+D140+D132)</f>
        <v>154814</v>
      </c>
      <c r="E162" s="588">
        <f>D162/C162</f>
        <v>1</v>
      </c>
    </row>
    <row r="163" spans="1:5" ht="4.5" customHeight="1">
      <c r="A163" s="1282"/>
      <c r="B163" s="535"/>
      <c r="C163" s="774"/>
      <c r="D163" s="535"/>
      <c r="E163" s="713"/>
    </row>
    <row r="164" spans="1:5" ht="12.75">
      <c r="A164" s="1283" t="s">
        <v>1313</v>
      </c>
      <c r="B164" s="142"/>
      <c r="C164" s="573"/>
      <c r="D164" s="142"/>
      <c r="E164" s="574"/>
    </row>
    <row r="165" spans="1:5" ht="12.75">
      <c r="A165" s="193" t="s">
        <v>1310</v>
      </c>
      <c r="B165" s="142">
        <v>0</v>
      </c>
      <c r="C165" s="142">
        <v>0</v>
      </c>
      <c r="D165" s="142">
        <v>0</v>
      </c>
      <c r="E165" s="574">
        <v>0</v>
      </c>
    </row>
    <row r="166" spans="1:5" ht="13.5" thickBot="1">
      <c r="A166" s="877" t="s">
        <v>1314</v>
      </c>
      <c r="B166" s="144">
        <v>0</v>
      </c>
      <c r="C166" s="144">
        <v>0</v>
      </c>
      <c r="D166" s="144">
        <v>0</v>
      </c>
      <c r="E166" s="759">
        <v>0</v>
      </c>
    </row>
    <row r="167" spans="1:5" ht="13.5" thickBot="1">
      <c r="A167" s="199" t="s">
        <v>1312</v>
      </c>
      <c r="B167" s="525">
        <v>0</v>
      </c>
      <c r="C167" s="525">
        <v>0</v>
      </c>
      <c r="D167" s="525">
        <v>0</v>
      </c>
      <c r="E167" s="588">
        <v>0</v>
      </c>
    </row>
    <row r="168" spans="1:5" ht="6" customHeight="1" thickBot="1">
      <c r="A168" s="866"/>
      <c r="B168" s="141"/>
      <c r="C168" s="709"/>
      <c r="D168" s="141"/>
      <c r="E168" s="767"/>
    </row>
    <row r="169" spans="1:5" ht="13.5" thickBot="1">
      <c r="A169" s="1281" t="s">
        <v>1300</v>
      </c>
      <c r="B169" s="525">
        <f>SUM(B167+B162)</f>
        <v>247325</v>
      </c>
      <c r="C169" s="525">
        <f>SUM(C167+C162)</f>
        <v>154814</v>
      </c>
      <c r="D169" s="525">
        <f>SUM(D167+D162)</f>
        <v>154814</v>
      </c>
      <c r="E169" s="588">
        <f>D169/C169</f>
        <v>1</v>
      </c>
    </row>
    <row r="170" spans="1:5" ht="12.75">
      <c r="A170" s="538"/>
      <c r="B170" s="537"/>
      <c r="C170" s="537"/>
      <c r="D170" s="537"/>
      <c r="E170" s="779"/>
    </row>
    <row r="171" spans="1:5" ht="12.75">
      <c r="A171" s="2071" t="s">
        <v>1352</v>
      </c>
      <c r="B171" s="2072"/>
      <c r="C171" s="2072"/>
      <c r="D171" s="2072"/>
      <c r="E171" s="2072"/>
    </row>
    <row r="172" spans="1:5" ht="12.75">
      <c r="A172" s="2072"/>
      <c r="B172" s="2072"/>
      <c r="C172" s="2072"/>
      <c r="D172" s="2072"/>
      <c r="E172" s="2072"/>
    </row>
    <row r="173" spans="1:5" ht="12.75">
      <c r="A173" s="2072"/>
      <c r="B173" s="2072"/>
      <c r="C173" s="2072"/>
      <c r="D173" s="2072"/>
      <c r="E173" s="2072"/>
    </row>
    <row r="174" spans="1:5" ht="12.75">
      <c r="A174" s="538"/>
      <c r="B174" s="537"/>
      <c r="C174" s="537"/>
      <c r="D174" s="537"/>
      <c r="E174" s="779"/>
    </row>
    <row r="175" spans="1:5" ht="12" customHeight="1">
      <c r="A175" s="2070">
        <v>4</v>
      </c>
      <c r="B175" s="2070"/>
      <c r="C175" s="2070"/>
      <c r="D175" s="2070"/>
      <c r="E175" s="2070"/>
    </row>
    <row r="176" spans="1:5" ht="12" customHeight="1">
      <c r="A176" s="2073" t="s">
        <v>1253</v>
      </c>
      <c r="B176" s="2073"/>
      <c r="C176" s="2073"/>
      <c r="D176" s="2073"/>
      <c r="E176" s="2073"/>
    </row>
    <row r="177" spans="1:5" ht="15.75">
      <c r="A177" s="2059" t="s">
        <v>1473</v>
      </c>
      <c r="B177" s="2070"/>
      <c r="C177" s="2070"/>
      <c r="D177" s="2070"/>
      <c r="E177" s="2070"/>
    </row>
    <row r="178" spans="1:5" ht="15.75">
      <c r="A178" s="2059" t="s">
        <v>1238</v>
      </c>
      <c r="B178" s="2070"/>
      <c r="C178" s="2070"/>
      <c r="D178" s="2070"/>
      <c r="E178" s="2070"/>
    </row>
    <row r="179" spans="1:5" ht="13.5" thickBot="1">
      <c r="A179" s="190"/>
      <c r="B179" s="190"/>
      <c r="C179" s="190"/>
      <c r="D179" s="190"/>
      <c r="E179" s="486" t="s">
        <v>1239</v>
      </c>
    </row>
    <row r="180" spans="1:5" ht="13.5" customHeight="1" thickBot="1">
      <c r="A180" s="858" t="s">
        <v>1209</v>
      </c>
      <c r="B180" s="2078" t="s">
        <v>1256</v>
      </c>
      <c r="C180" s="2079"/>
      <c r="D180" s="2079"/>
      <c r="E180" s="2080"/>
    </row>
    <row r="181" spans="1:5" ht="26.25" thickBot="1">
      <c r="A181" s="1274" t="s">
        <v>1210</v>
      </c>
      <c r="B181" s="886" t="s">
        <v>1107</v>
      </c>
      <c r="C181" s="1267" t="s">
        <v>1108</v>
      </c>
      <c r="D181" s="1267" t="s">
        <v>1113</v>
      </c>
      <c r="E181" s="1267" t="s">
        <v>1114</v>
      </c>
    </row>
    <row r="182" spans="1:5" ht="12.75">
      <c r="A182" s="862" t="s">
        <v>1211</v>
      </c>
      <c r="B182" s="535"/>
      <c r="C182" s="143"/>
      <c r="D182" s="535"/>
      <c r="E182" s="535"/>
    </row>
    <row r="183" spans="1:5" ht="12.75">
      <c r="A183" s="882" t="s">
        <v>1212</v>
      </c>
      <c r="B183" s="142">
        <v>234843</v>
      </c>
      <c r="C183" s="76">
        <v>117165</v>
      </c>
      <c r="D183" s="142">
        <v>117165</v>
      </c>
      <c r="E183" s="574">
        <f>D183/C183</f>
        <v>1</v>
      </c>
    </row>
    <row r="184" spans="1:5" ht="12.75">
      <c r="A184" s="882" t="s">
        <v>1213</v>
      </c>
      <c r="B184" s="144">
        <v>73461</v>
      </c>
      <c r="C184" s="75">
        <v>35693</v>
      </c>
      <c r="D184" s="144">
        <v>35693</v>
      </c>
      <c r="E184" s="574">
        <f>D184/C184</f>
        <v>1</v>
      </c>
    </row>
    <row r="185" spans="1:5" ht="12.75">
      <c r="A185" s="882" t="s">
        <v>1214</v>
      </c>
      <c r="B185" s="144">
        <v>34750</v>
      </c>
      <c r="C185" s="75">
        <v>23021</v>
      </c>
      <c r="D185" s="144">
        <v>23021</v>
      </c>
      <c r="E185" s="574">
        <f>D185/C185</f>
        <v>1</v>
      </c>
    </row>
    <row r="186" spans="1:5" ht="12.75">
      <c r="A186" s="882" t="s">
        <v>776</v>
      </c>
      <c r="B186" s="144">
        <v>0</v>
      </c>
      <c r="C186" s="144"/>
      <c r="D186" s="144"/>
      <c r="E186" s="574"/>
    </row>
    <row r="187" spans="1:5" ht="12.75">
      <c r="A187" s="882" t="s">
        <v>1215</v>
      </c>
      <c r="B187" s="144">
        <v>400</v>
      </c>
      <c r="C187" s="144">
        <v>2464</v>
      </c>
      <c r="D187" s="144">
        <v>2464</v>
      </c>
      <c r="E187" s="574">
        <f>D187/C187</f>
        <v>1</v>
      </c>
    </row>
    <row r="188" spans="1:5" ht="12.75">
      <c r="A188" s="765" t="s">
        <v>1241</v>
      </c>
      <c r="B188" s="144">
        <v>0</v>
      </c>
      <c r="C188" s="144">
        <v>0</v>
      </c>
      <c r="D188" s="144">
        <v>0</v>
      </c>
      <c r="E188" s="574">
        <v>0</v>
      </c>
    </row>
    <row r="189" spans="1:5" ht="12.75">
      <c r="A189" s="192" t="s">
        <v>1217</v>
      </c>
      <c r="B189" s="144"/>
      <c r="C189" s="144"/>
      <c r="D189" s="144"/>
      <c r="E189" s="574"/>
    </row>
    <row r="190" spans="1:5" ht="13.5" thickBot="1">
      <c r="A190" s="945" t="s">
        <v>1242</v>
      </c>
      <c r="B190" s="142">
        <v>0</v>
      </c>
      <c r="C190" s="142">
        <v>0</v>
      </c>
      <c r="D190" s="142">
        <v>0</v>
      </c>
      <c r="E190" s="574">
        <v>0</v>
      </c>
    </row>
    <row r="191" spans="1:5" ht="13.5" thickBot="1">
      <c r="A191" s="841" t="s">
        <v>1243</v>
      </c>
      <c r="B191" s="525">
        <f>SUM(B183:B188)</f>
        <v>343454</v>
      </c>
      <c r="C191" s="525">
        <f>SUM(C183:C188)</f>
        <v>178343</v>
      </c>
      <c r="D191" s="525">
        <f>SUM(D183:D188)</f>
        <v>178343</v>
      </c>
      <c r="E191" s="588">
        <f>D191/C191</f>
        <v>1</v>
      </c>
    </row>
    <row r="192" spans="1:5" ht="5.25" customHeight="1">
      <c r="A192" s="888"/>
      <c r="B192" s="141"/>
      <c r="C192" s="729"/>
      <c r="D192" s="729"/>
      <c r="E192" s="141"/>
    </row>
    <row r="193" spans="1:5" ht="12.75">
      <c r="A193" s="881" t="s">
        <v>1219</v>
      </c>
      <c r="B193" s="144"/>
      <c r="C193" s="730"/>
      <c r="D193" s="730"/>
      <c r="E193" s="144"/>
    </row>
    <row r="194" spans="1:5" ht="12.75">
      <c r="A194" s="882" t="s">
        <v>1220</v>
      </c>
      <c r="B194" s="144">
        <f>'4.sz. melléklet'!B32</f>
        <v>20000</v>
      </c>
      <c r="C194" s="144">
        <f>'4.sz. melléklet'!C32</f>
        <v>3019</v>
      </c>
      <c r="D194" s="144">
        <f>'4.sz. melléklet'!D32</f>
        <v>3019</v>
      </c>
      <c r="E194" s="568">
        <f>D194/C194</f>
        <v>1</v>
      </c>
    </row>
    <row r="195" spans="1:5" ht="12.75">
      <c r="A195" s="882" t="s">
        <v>1244</v>
      </c>
      <c r="B195" s="144">
        <v>0</v>
      </c>
      <c r="C195" s="144">
        <v>0</v>
      </c>
      <c r="D195" s="144">
        <v>0</v>
      </c>
      <c r="E195" s="568">
        <v>0</v>
      </c>
    </row>
    <row r="196" spans="1:5" ht="12.75">
      <c r="A196" s="882" t="s">
        <v>1222</v>
      </c>
      <c r="B196" s="144">
        <v>0</v>
      </c>
      <c r="C196" s="144">
        <v>0</v>
      </c>
      <c r="D196" s="144">
        <v>0</v>
      </c>
      <c r="E196" s="568">
        <v>0</v>
      </c>
    </row>
    <row r="197" spans="1:5" ht="14.25" customHeight="1">
      <c r="A197" s="1149" t="s">
        <v>775</v>
      </c>
      <c r="B197" s="142"/>
      <c r="C197" s="726"/>
      <c r="D197" s="726"/>
      <c r="E197" s="142"/>
    </row>
    <row r="198" spans="1:5" ht="8.25" customHeight="1" thickBot="1">
      <c r="A198" s="877"/>
      <c r="B198" s="141"/>
      <c r="C198" s="726"/>
      <c r="D198" s="762"/>
      <c r="E198" s="141"/>
    </row>
    <row r="199" spans="1:5" ht="13.5" thickBot="1">
      <c r="A199" s="841" t="s">
        <v>1245</v>
      </c>
      <c r="B199" s="525">
        <f>SUM(B194:B197)</f>
        <v>20000</v>
      </c>
      <c r="C199" s="525">
        <f>SUM(C194:C197)</f>
        <v>3019</v>
      </c>
      <c r="D199" s="525">
        <f>SUM(D194:D197)</f>
        <v>3019</v>
      </c>
      <c r="E199" s="588">
        <f>D199/C199</f>
        <v>1</v>
      </c>
    </row>
    <row r="200" spans="1:5" ht="5.25" customHeight="1">
      <c r="A200" s="866"/>
      <c r="B200" s="535"/>
      <c r="C200" s="729"/>
      <c r="D200" s="596"/>
      <c r="E200" s="713"/>
    </row>
    <row r="201" spans="1:5" ht="12.75">
      <c r="A201" s="874" t="s">
        <v>1246</v>
      </c>
      <c r="B201" s="141"/>
      <c r="C201" s="762"/>
      <c r="D201" s="596"/>
      <c r="E201" s="568"/>
    </row>
    <row r="202" spans="1:5" ht="12.75">
      <c r="A202" s="945" t="s">
        <v>1225</v>
      </c>
      <c r="B202" s="142">
        <f>'1.e-f.sz.melléklet'!B10</f>
        <v>3977</v>
      </c>
      <c r="C202" s="142">
        <f>'1.e-f.sz.melléklet'!C10+'1.e-f.sz.melléklet'!C11</f>
        <v>27594</v>
      </c>
      <c r="D202" s="142">
        <f>'1.e-f.sz.melléklet'!D10+'1.e-f.sz.melléklet'!D11</f>
        <v>27594</v>
      </c>
      <c r="E202" s="574">
        <f>D202/C202</f>
        <v>1</v>
      </c>
    </row>
    <row r="203" spans="1:5" ht="13.5" thickBot="1">
      <c r="A203" s="1275" t="s">
        <v>1226</v>
      </c>
      <c r="B203" s="144">
        <v>0</v>
      </c>
      <c r="C203" s="144">
        <v>0</v>
      </c>
      <c r="D203" s="144">
        <v>0</v>
      </c>
      <c r="E203" s="759">
        <v>0</v>
      </c>
    </row>
    <row r="204" spans="1:5" ht="13.5" thickBot="1">
      <c r="A204" s="841" t="s">
        <v>1247</v>
      </c>
      <c r="B204" s="525">
        <f>B202+B203</f>
        <v>3977</v>
      </c>
      <c r="C204" s="525">
        <f>C202+C203</f>
        <v>27594</v>
      </c>
      <c r="D204" s="525">
        <f>D202+D203</f>
        <v>27594</v>
      </c>
      <c r="E204" s="588">
        <f>D204/C204</f>
        <v>1</v>
      </c>
    </row>
    <row r="205" spans="1:5" ht="3.75" customHeight="1">
      <c r="A205" s="866"/>
      <c r="B205" s="141"/>
      <c r="C205" s="762"/>
      <c r="D205" s="709"/>
      <c r="E205" s="713"/>
    </row>
    <row r="206" spans="1:5" ht="12.75">
      <c r="A206" s="1276" t="s">
        <v>1248</v>
      </c>
      <c r="B206" s="141"/>
      <c r="C206" s="762"/>
      <c r="D206" s="709"/>
      <c r="E206" s="568"/>
    </row>
    <row r="207" spans="1:5" ht="12.75">
      <c r="A207" s="945" t="s">
        <v>1225</v>
      </c>
      <c r="B207" s="142">
        <v>0</v>
      </c>
      <c r="C207" s="142">
        <v>0</v>
      </c>
      <c r="D207" s="573">
        <v>0</v>
      </c>
      <c r="E207" s="574">
        <v>0</v>
      </c>
    </row>
    <row r="208" spans="1:5" ht="13.5" thickBot="1">
      <c r="A208" s="1277" t="s">
        <v>1226</v>
      </c>
      <c r="B208" s="144">
        <v>0</v>
      </c>
      <c r="C208" s="144">
        <v>0</v>
      </c>
      <c r="D208" s="571">
        <v>0</v>
      </c>
      <c r="E208" s="759">
        <v>0</v>
      </c>
    </row>
    <row r="209" spans="1:5" ht="13.5" thickBot="1">
      <c r="A209" s="841" t="s">
        <v>1249</v>
      </c>
      <c r="B209" s="525">
        <v>0</v>
      </c>
      <c r="C209" s="525">
        <v>0</v>
      </c>
      <c r="D209" s="525">
        <v>0</v>
      </c>
      <c r="E209" s="588">
        <v>0</v>
      </c>
    </row>
    <row r="210" spans="1:5" ht="4.5" customHeight="1">
      <c r="A210" s="888"/>
      <c r="B210" s="535"/>
      <c r="C210" s="762"/>
      <c r="D210" s="141"/>
      <c r="E210" s="713"/>
    </row>
    <row r="211" spans="1:5" ht="12.75">
      <c r="A211" s="1238" t="s">
        <v>1227</v>
      </c>
      <c r="B211" s="144"/>
      <c r="C211" s="730"/>
      <c r="D211" s="144"/>
      <c r="E211" s="568"/>
    </row>
    <row r="212" spans="1:5" ht="12.75">
      <c r="A212" s="193" t="s">
        <v>1250</v>
      </c>
      <c r="B212" s="142">
        <v>0</v>
      </c>
      <c r="C212" s="142">
        <v>0</v>
      </c>
      <c r="D212" s="142">
        <v>0</v>
      </c>
      <c r="E212" s="574">
        <v>0</v>
      </c>
    </row>
    <row r="213" spans="1:5" ht="13.5" thickBot="1">
      <c r="A213" s="194" t="s">
        <v>1251</v>
      </c>
      <c r="B213" s="177">
        <v>0</v>
      </c>
      <c r="C213" s="144">
        <v>0</v>
      </c>
      <c r="D213" s="144">
        <v>0</v>
      </c>
      <c r="E213" s="759">
        <v>0</v>
      </c>
    </row>
    <row r="214" spans="1:5" ht="13.5" thickBot="1">
      <c r="A214" s="841" t="s">
        <v>1252</v>
      </c>
      <c r="B214" s="525">
        <v>0</v>
      </c>
      <c r="C214" s="525">
        <v>0</v>
      </c>
      <c r="D214" s="525">
        <v>0</v>
      </c>
      <c r="E214" s="588">
        <v>0</v>
      </c>
    </row>
    <row r="215" spans="1:5" ht="3.75" customHeight="1">
      <c r="A215" s="888"/>
      <c r="B215" s="535"/>
      <c r="C215" s="729"/>
      <c r="D215" s="711"/>
      <c r="E215" s="713"/>
    </row>
    <row r="216" spans="1:5" ht="12.75">
      <c r="A216" s="944" t="s">
        <v>1231</v>
      </c>
      <c r="B216" s="142"/>
      <c r="C216" s="267"/>
      <c r="D216" s="573"/>
      <c r="E216" s="574"/>
    </row>
    <row r="217" spans="1:5" ht="12.75">
      <c r="A217" s="193" t="s">
        <v>1232</v>
      </c>
      <c r="B217" s="142">
        <v>0</v>
      </c>
      <c r="C217" s="142">
        <v>0</v>
      </c>
      <c r="D217" s="142">
        <v>0</v>
      </c>
      <c r="E217" s="574">
        <v>0</v>
      </c>
    </row>
    <row r="218" spans="1:5" ht="13.5" thickBot="1">
      <c r="A218" s="192" t="s">
        <v>1233</v>
      </c>
      <c r="B218" s="144">
        <v>0</v>
      </c>
      <c r="C218" s="144">
        <v>0</v>
      </c>
      <c r="D218" s="144">
        <v>0</v>
      </c>
      <c r="E218" s="759">
        <v>0</v>
      </c>
    </row>
    <row r="219" spans="1:5" ht="13.5" thickBot="1">
      <c r="A219" s="841" t="s">
        <v>1234</v>
      </c>
      <c r="B219" s="525">
        <v>0</v>
      </c>
      <c r="C219" s="525">
        <v>0</v>
      </c>
      <c r="D219" s="525">
        <v>0</v>
      </c>
      <c r="E219" s="588">
        <v>0</v>
      </c>
    </row>
    <row r="220" spans="1:5" ht="4.5" customHeight="1" thickBot="1">
      <c r="A220" s="199"/>
      <c r="B220" s="535"/>
      <c r="C220" s="719"/>
      <c r="D220" s="535"/>
      <c r="E220" s="767"/>
    </row>
    <row r="221" spans="1:5" ht="13.5" thickBot="1">
      <c r="A221" s="1279" t="s">
        <v>1235</v>
      </c>
      <c r="B221" s="525">
        <f>SUM(B219+B214+B209+B204+B199+B191)</f>
        <v>367431</v>
      </c>
      <c r="C221" s="525">
        <f>SUM(C219+C214+C209+C204+C199+C191)</f>
        <v>208956</v>
      </c>
      <c r="D221" s="525">
        <f>SUM(D219+D214+D209+D204+D199+D191)</f>
        <v>208956</v>
      </c>
      <c r="E221" s="588">
        <f>D221/C221</f>
        <v>1</v>
      </c>
    </row>
    <row r="222" spans="1:5" ht="7.5" customHeight="1">
      <c r="A222" s="1282"/>
      <c r="B222" s="535"/>
      <c r="C222" s="774"/>
      <c r="D222" s="535"/>
      <c r="E222" s="713"/>
    </row>
    <row r="223" spans="1:5" ht="12.75">
      <c r="A223" s="1283" t="s">
        <v>1313</v>
      </c>
      <c r="B223" s="142"/>
      <c r="C223" s="573"/>
      <c r="D223" s="142"/>
      <c r="E223" s="574"/>
    </row>
    <row r="224" spans="1:5" ht="12.75">
      <c r="A224" s="193" t="s">
        <v>1310</v>
      </c>
      <c r="B224" s="142">
        <v>0</v>
      </c>
      <c r="C224" s="142">
        <v>0</v>
      </c>
      <c r="D224" s="142">
        <v>0</v>
      </c>
      <c r="E224" s="574">
        <v>0</v>
      </c>
    </row>
    <row r="225" spans="1:5" ht="13.5" thickBot="1">
      <c r="A225" s="877" t="s">
        <v>1314</v>
      </c>
      <c r="B225" s="144">
        <v>0</v>
      </c>
      <c r="C225" s="144">
        <v>0</v>
      </c>
      <c r="D225" s="144">
        <v>0</v>
      </c>
      <c r="E225" s="759">
        <v>0</v>
      </c>
    </row>
    <row r="226" spans="1:5" ht="13.5" thickBot="1">
      <c r="A226" s="199" t="s">
        <v>1312</v>
      </c>
      <c r="B226" s="525">
        <v>0</v>
      </c>
      <c r="C226" s="525">
        <v>0</v>
      </c>
      <c r="D226" s="525">
        <v>0</v>
      </c>
      <c r="E226" s="588">
        <v>0</v>
      </c>
    </row>
    <row r="227" spans="1:5" ht="6" customHeight="1" thickBot="1">
      <c r="A227" s="866"/>
      <c r="B227" s="141"/>
      <c r="C227" s="709"/>
      <c r="D227" s="141"/>
      <c r="E227" s="767"/>
    </row>
    <row r="228" spans="1:5" ht="13.5" thickBot="1">
      <c r="A228" s="1281" t="s">
        <v>1300</v>
      </c>
      <c r="B228" s="525">
        <f>SUM(B226+B221)</f>
        <v>367431</v>
      </c>
      <c r="C228" s="525">
        <f>SUM(C226+C221)</f>
        <v>208956</v>
      </c>
      <c r="D228" s="525">
        <f>SUM(D226+D221)</f>
        <v>208956</v>
      </c>
      <c r="E228" s="588">
        <f>D228/C228</f>
        <v>1</v>
      </c>
    </row>
    <row r="229" spans="1:5" ht="12.75">
      <c r="A229" s="538"/>
      <c r="B229" s="537"/>
      <c r="C229" s="537"/>
      <c r="D229" s="537"/>
      <c r="E229" s="779"/>
    </row>
    <row r="230" spans="1:5" ht="12.75">
      <c r="A230" s="2071" t="s">
        <v>1352</v>
      </c>
      <c r="B230" s="2072"/>
      <c r="C230" s="2072"/>
      <c r="D230" s="2072"/>
      <c r="E230" s="2072"/>
    </row>
    <row r="231" spans="1:5" ht="12.75">
      <c r="A231" s="2072"/>
      <c r="B231" s="2072"/>
      <c r="C231" s="2072"/>
      <c r="D231" s="2072"/>
      <c r="E231" s="2072"/>
    </row>
    <row r="232" spans="1:5" ht="12.75">
      <c r="A232" s="2072"/>
      <c r="B232" s="2072"/>
      <c r="C232" s="2072"/>
      <c r="D232" s="2072"/>
      <c r="E232" s="2072"/>
    </row>
    <row r="233" spans="1:5" ht="12.75">
      <c r="A233" s="538"/>
      <c r="B233" s="537"/>
      <c r="C233" s="537"/>
      <c r="D233" s="537"/>
      <c r="E233" s="779"/>
    </row>
    <row r="234" spans="1:5" ht="12" customHeight="1">
      <c r="A234" s="2070">
        <v>5</v>
      </c>
      <c r="B234" s="2070"/>
      <c r="C234" s="2070"/>
      <c r="D234" s="2070"/>
      <c r="E234" s="2070"/>
    </row>
    <row r="235" spans="1:5" ht="12" customHeight="1">
      <c r="A235" s="2073" t="s">
        <v>1253</v>
      </c>
      <c r="B235" s="2073"/>
      <c r="C235" s="2073"/>
      <c r="D235" s="2073"/>
      <c r="E235" s="2073"/>
    </row>
    <row r="236" spans="1:5" ht="15.75">
      <c r="A236" s="2059" t="s">
        <v>1472</v>
      </c>
      <c r="B236" s="2070"/>
      <c r="C236" s="2070"/>
      <c r="D236" s="2070"/>
      <c r="E236" s="2070"/>
    </row>
    <row r="237" spans="1:5" ht="15.75">
      <c r="A237" s="2059" t="s">
        <v>1238</v>
      </c>
      <c r="B237" s="2070"/>
      <c r="C237" s="2070"/>
      <c r="D237" s="2070"/>
      <c r="E237" s="2070"/>
    </row>
    <row r="238" spans="1:5" ht="13.5" thickBot="1">
      <c r="A238" s="190"/>
      <c r="B238" s="190"/>
      <c r="C238" s="190"/>
      <c r="D238" s="190"/>
      <c r="E238" s="486" t="s">
        <v>1239</v>
      </c>
    </row>
    <row r="239" spans="1:5" ht="16.5" customHeight="1" thickBot="1">
      <c r="A239" s="858" t="s">
        <v>1209</v>
      </c>
      <c r="B239" s="2076" t="s">
        <v>803</v>
      </c>
      <c r="C239" s="2081"/>
      <c r="D239" s="2081"/>
      <c r="E239" s="2082"/>
    </row>
    <row r="240" spans="1:5" ht="24" customHeight="1" thickBot="1">
      <c r="A240" s="1274" t="s">
        <v>1210</v>
      </c>
      <c r="B240" s="1267" t="s">
        <v>1107</v>
      </c>
      <c r="C240" s="1267" t="s">
        <v>1108</v>
      </c>
      <c r="D240" s="1267" t="s">
        <v>1113</v>
      </c>
      <c r="E240" s="1267" t="s">
        <v>1114</v>
      </c>
    </row>
    <row r="241" spans="1:5" ht="12.75">
      <c r="A241" s="862" t="s">
        <v>1211</v>
      </c>
      <c r="B241" s="143"/>
      <c r="C241" s="143"/>
      <c r="D241" s="535"/>
      <c r="E241" s="535"/>
    </row>
    <row r="242" spans="1:5" ht="12.75">
      <c r="A242" s="882" t="s">
        <v>1212</v>
      </c>
      <c r="B242" s="144">
        <v>121542</v>
      </c>
      <c r="C242" s="144">
        <v>57251</v>
      </c>
      <c r="D242" s="142">
        <v>57251</v>
      </c>
      <c r="E242" s="574">
        <f>D242/C242</f>
        <v>1</v>
      </c>
    </row>
    <row r="243" spans="1:5" ht="12.75">
      <c r="A243" s="882" t="s">
        <v>1213</v>
      </c>
      <c r="B243" s="144">
        <v>37956</v>
      </c>
      <c r="C243" s="144">
        <v>18297</v>
      </c>
      <c r="D243" s="144">
        <v>18297</v>
      </c>
      <c r="E243" s="574">
        <f>D243/C243</f>
        <v>1</v>
      </c>
    </row>
    <row r="244" spans="1:5" ht="12.75">
      <c r="A244" s="882" t="s">
        <v>1214</v>
      </c>
      <c r="B244" s="144">
        <v>177427</v>
      </c>
      <c r="C244" s="144">
        <v>100006</v>
      </c>
      <c r="D244" s="144">
        <v>100006</v>
      </c>
      <c r="E244" s="574">
        <f>D244/C244</f>
        <v>1</v>
      </c>
    </row>
    <row r="245" spans="1:5" ht="12.75">
      <c r="A245" s="882" t="s">
        <v>774</v>
      </c>
      <c r="B245" s="144"/>
      <c r="C245" s="144"/>
      <c r="D245" s="144"/>
      <c r="E245" s="574"/>
    </row>
    <row r="246" spans="1:5" ht="12.75">
      <c r="A246" s="882" t="s">
        <v>1215</v>
      </c>
      <c r="B246" s="144">
        <v>0</v>
      </c>
      <c r="C246" s="144">
        <v>318</v>
      </c>
      <c r="D246" s="144">
        <v>318</v>
      </c>
      <c r="E246" s="574">
        <f>D246/C246</f>
        <v>1</v>
      </c>
    </row>
    <row r="247" spans="1:5" ht="12.75">
      <c r="A247" s="765" t="s">
        <v>1241</v>
      </c>
      <c r="B247" s="144">
        <v>0</v>
      </c>
      <c r="C247" s="144">
        <v>0</v>
      </c>
      <c r="D247" s="144">
        <v>0</v>
      </c>
      <c r="E247" s="574">
        <v>0</v>
      </c>
    </row>
    <row r="248" spans="1:5" ht="12.75">
      <c r="A248" s="192" t="s">
        <v>1217</v>
      </c>
      <c r="B248" s="144"/>
      <c r="C248" s="144"/>
      <c r="D248" s="144"/>
      <c r="E248" s="574"/>
    </row>
    <row r="249" spans="1:5" ht="13.5" thickBot="1">
      <c r="A249" s="945" t="s">
        <v>1242</v>
      </c>
      <c r="B249" s="142">
        <v>0</v>
      </c>
      <c r="C249" s="142">
        <v>0</v>
      </c>
      <c r="D249" s="142">
        <v>0</v>
      </c>
      <c r="E249" s="574">
        <v>0</v>
      </c>
    </row>
    <row r="250" spans="1:5" ht="13.5" thickBot="1">
      <c r="A250" s="841" t="s">
        <v>1243</v>
      </c>
      <c r="B250" s="525">
        <f>SUM(B242:B249)</f>
        <v>336925</v>
      </c>
      <c r="C250" s="525">
        <f>SUM(C242:C247)</f>
        <v>175872</v>
      </c>
      <c r="D250" s="525">
        <f>SUM(D242:D247)</f>
        <v>175872</v>
      </c>
      <c r="E250" s="588">
        <f>D250/C250</f>
        <v>1</v>
      </c>
    </row>
    <row r="251" spans="1:5" ht="5.25" customHeight="1">
      <c r="A251" s="888"/>
      <c r="B251" s="535"/>
      <c r="C251" s="729"/>
      <c r="D251" s="729"/>
      <c r="E251" s="141"/>
    </row>
    <row r="252" spans="1:5" ht="12.75">
      <c r="A252" s="881" t="s">
        <v>1219</v>
      </c>
      <c r="B252" s="144"/>
      <c r="C252" s="730"/>
      <c r="D252" s="730"/>
      <c r="E252" s="144"/>
    </row>
    <row r="253" spans="1:5" ht="12.75">
      <c r="A253" s="882" t="s">
        <v>1220</v>
      </c>
      <c r="B253" s="144">
        <v>0</v>
      </c>
      <c r="C253" s="144">
        <f>'4.sz. melléklet'!C48</f>
        <v>4084</v>
      </c>
      <c r="D253" s="144">
        <f>'4.sz. melléklet'!D48</f>
        <v>4084</v>
      </c>
      <c r="E253" s="568">
        <f>D253/C253</f>
        <v>1</v>
      </c>
    </row>
    <row r="254" spans="1:5" ht="12.75">
      <c r="A254" s="882" t="s">
        <v>1244</v>
      </c>
      <c r="B254" s="144">
        <v>0</v>
      </c>
      <c r="C254" s="144">
        <v>0</v>
      </c>
      <c r="D254" s="144">
        <v>0</v>
      </c>
      <c r="E254" s="574">
        <v>0</v>
      </c>
    </row>
    <row r="255" spans="1:5" ht="12.75">
      <c r="A255" s="882" t="s">
        <v>1222</v>
      </c>
      <c r="B255" s="142">
        <v>0</v>
      </c>
      <c r="C255" s="142">
        <v>0</v>
      </c>
      <c r="D255" s="142">
        <v>0</v>
      </c>
      <c r="E255" s="574">
        <v>0</v>
      </c>
    </row>
    <row r="256" spans="1:5" ht="13.5" thickBot="1">
      <c r="A256" s="882" t="s">
        <v>755</v>
      </c>
      <c r="B256" s="141"/>
      <c r="C256" s="141"/>
      <c r="D256" s="141"/>
      <c r="E256" s="569"/>
    </row>
    <row r="257" spans="1:5" ht="13.5" thickBot="1">
      <c r="A257" s="841" t="s">
        <v>1245</v>
      </c>
      <c r="B257" s="525">
        <f>SUM(B253:B256)</f>
        <v>0</v>
      </c>
      <c r="C257" s="525">
        <f>SUM(C253:C256)</f>
        <v>4084</v>
      </c>
      <c r="D257" s="525">
        <f>SUM(D253:D256)</f>
        <v>4084</v>
      </c>
      <c r="E257" s="588">
        <f>D257/C257</f>
        <v>1</v>
      </c>
    </row>
    <row r="258" spans="1:5" ht="4.5" customHeight="1">
      <c r="A258" s="866"/>
      <c r="B258" s="535"/>
      <c r="C258" s="729"/>
      <c r="D258" s="596"/>
      <c r="E258" s="713"/>
    </row>
    <row r="259" spans="1:5" ht="12.75">
      <c r="A259" s="874" t="s">
        <v>1246</v>
      </c>
      <c r="B259" s="141"/>
      <c r="C259" s="762"/>
      <c r="D259" s="596"/>
      <c r="E259" s="568"/>
    </row>
    <row r="260" spans="1:5" ht="12.75">
      <c r="A260" s="945" t="s">
        <v>1225</v>
      </c>
      <c r="B260" s="142">
        <v>0</v>
      </c>
      <c r="C260" s="142">
        <f>'1.e-f.sz.melléklet'!C13</f>
        <v>12</v>
      </c>
      <c r="D260" s="142">
        <f>'1.e-f.sz.melléklet'!D13</f>
        <v>12</v>
      </c>
      <c r="E260" s="574">
        <f>D260/C260</f>
        <v>1</v>
      </c>
    </row>
    <row r="261" spans="1:5" ht="13.5" thickBot="1">
      <c r="A261" s="1275" t="s">
        <v>1226</v>
      </c>
      <c r="B261" s="144">
        <v>0</v>
      </c>
      <c r="C261" s="144">
        <v>0</v>
      </c>
      <c r="D261" s="144">
        <v>0</v>
      </c>
      <c r="E261" s="759">
        <v>0</v>
      </c>
    </row>
    <row r="262" spans="1:5" ht="13.5" thickBot="1">
      <c r="A262" s="841" t="s">
        <v>1247</v>
      </c>
      <c r="B262" s="525">
        <v>0</v>
      </c>
      <c r="C262" s="525">
        <f>SUM(C260:C261)</f>
        <v>12</v>
      </c>
      <c r="D262" s="525">
        <f>SUM(D260:D261)</f>
        <v>12</v>
      </c>
      <c r="E262" s="588">
        <f>D262/C262</f>
        <v>1</v>
      </c>
    </row>
    <row r="263" spans="1:5" ht="4.5" customHeight="1">
      <c r="A263" s="866"/>
      <c r="B263" s="535"/>
      <c r="C263" s="762"/>
      <c r="D263" s="709"/>
      <c r="E263" s="713"/>
    </row>
    <row r="264" spans="1:5" ht="12.75">
      <c r="A264" s="1276" t="s">
        <v>1248</v>
      </c>
      <c r="B264" s="144"/>
      <c r="C264" s="730"/>
      <c r="D264" s="571"/>
      <c r="E264" s="568"/>
    </row>
    <row r="265" spans="1:5" ht="12.75">
      <c r="A265" s="945" t="s">
        <v>1225</v>
      </c>
      <c r="B265" s="144">
        <v>0</v>
      </c>
      <c r="C265" s="144">
        <v>0</v>
      </c>
      <c r="D265" s="571">
        <v>0</v>
      </c>
      <c r="E265" s="574">
        <v>0</v>
      </c>
    </row>
    <row r="266" spans="1:5" ht="13.5" thickBot="1">
      <c r="A266" s="1277" t="s">
        <v>1226</v>
      </c>
      <c r="B266" s="144">
        <v>0</v>
      </c>
      <c r="C266" s="144">
        <v>0</v>
      </c>
      <c r="D266" s="571">
        <v>0</v>
      </c>
      <c r="E266" s="759">
        <v>0</v>
      </c>
    </row>
    <row r="267" spans="1:5" ht="13.5" thickBot="1">
      <c r="A267" s="841" t="s">
        <v>1249</v>
      </c>
      <c r="B267" s="525">
        <v>0</v>
      </c>
      <c r="C267" s="525">
        <v>0</v>
      </c>
      <c r="D267" s="525">
        <v>0</v>
      </c>
      <c r="E267" s="588">
        <v>0</v>
      </c>
    </row>
    <row r="268" spans="1:5" ht="5.25" customHeight="1">
      <c r="A268" s="888"/>
      <c r="B268" s="535"/>
      <c r="C268" s="762"/>
      <c r="D268" s="141"/>
      <c r="E268" s="713"/>
    </row>
    <row r="269" spans="1:5" ht="12.75">
      <c r="A269" s="1238" t="s">
        <v>1227</v>
      </c>
      <c r="B269" s="144"/>
      <c r="C269" s="730"/>
      <c r="D269" s="144"/>
      <c r="E269" s="568"/>
    </row>
    <row r="270" spans="1:5" ht="12.75">
      <c r="A270" s="882" t="s">
        <v>1250</v>
      </c>
      <c r="B270" s="144">
        <v>0</v>
      </c>
      <c r="C270" s="144">
        <v>0</v>
      </c>
      <c r="D270" s="144">
        <v>0</v>
      </c>
      <c r="E270" s="574">
        <v>0</v>
      </c>
    </row>
    <row r="271" spans="1:5" ht="13.5" thickBot="1">
      <c r="A271" s="943" t="s">
        <v>1251</v>
      </c>
      <c r="B271" s="144">
        <v>0</v>
      </c>
      <c r="C271" s="144">
        <v>0</v>
      </c>
      <c r="D271" s="144">
        <v>0</v>
      </c>
      <c r="E271" s="759">
        <v>0</v>
      </c>
    </row>
    <row r="272" spans="1:5" ht="13.5" thickBot="1">
      <c r="A272" s="867" t="s">
        <v>1252</v>
      </c>
      <c r="B272" s="525">
        <v>0</v>
      </c>
      <c r="C272" s="525">
        <v>0</v>
      </c>
      <c r="D272" s="525">
        <v>0</v>
      </c>
      <c r="E272" s="588">
        <v>0</v>
      </c>
    </row>
    <row r="273" spans="1:5" ht="4.5" customHeight="1">
      <c r="A273" s="888"/>
      <c r="B273" s="535"/>
      <c r="C273" s="729"/>
      <c r="D273" s="535"/>
      <c r="E273" s="713"/>
    </row>
    <row r="274" spans="1:5" ht="12.75">
      <c r="A274" s="944" t="s">
        <v>1231</v>
      </c>
      <c r="B274" s="142"/>
      <c r="C274" s="573"/>
      <c r="D274" s="573"/>
      <c r="E274" s="574"/>
    </row>
    <row r="275" spans="1:5" ht="12.75">
      <c r="A275" s="193" t="s">
        <v>1232</v>
      </c>
      <c r="B275" s="144">
        <v>0</v>
      </c>
      <c r="C275" s="144">
        <v>0</v>
      </c>
      <c r="D275" s="144">
        <v>0</v>
      </c>
      <c r="E275" s="574">
        <v>0</v>
      </c>
    </row>
    <row r="276" spans="1:5" ht="13.5" thickBot="1">
      <c r="A276" s="192" t="s">
        <v>1233</v>
      </c>
      <c r="B276" s="144">
        <v>0</v>
      </c>
      <c r="C276" s="144">
        <v>0</v>
      </c>
      <c r="D276" s="144">
        <v>0</v>
      </c>
      <c r="E276" s="759">
        <v>0</v>
      </c>
    </row>
    <row r="277" spans="1:5" ht="13.5" thickBot="1">
      <c r="A277" s="841" t="s">
        <v>1234</v>
      </c>
      <c r="B277" s="525">
        <v>0</v>
      </c>
      <c r="C277" s="525">
        <v>0</v>
      </c>
      <c r="D277" s="525">
        <v>0</v>
      </c>
      <c r="E277" s="588">
        <v>0</v>
      </c>
    </row>
    <row r="278" spans="1:5" ht="4.5" customHeight="1" thickBot="1">
      <c r="A278" s="199"/>
      <c r="B278" s="145"/>
      <c r="C278" s="719"/>
      <c r="D278" s="535"/>
      <c r="E278" s="767"/>
    </row>
    <row r="279" spans="1:5" ht="13.5" thickBot="1">
      <c r="A279" s="1284" t="s">
        <v>1235</v>
      </c>
      <c r="B279" s="207">
        <f>SUM(B277+B272+B267+B262+B257+B250)</f>
        <v>336925</v>
      </c>
      <c r="C279" s="207">
        <f>SUM(C277+C272+C267+C262+C257+C250)</f>
        <v>179968</v>
      </c>
      <c r="D279" s="207">
        <f>SUM(D277+D272+D267+D262+D257+D250)</f>
        <v>179968</v>
      </c>
      <c r="E279" s="588">
        <f>D279/C279</f>
        <v>1</v>
      </c>
    </row>
    <row r="280" spans="1:5" ht="4.5" customHeight="1" thickBot="1">
      <c r="A280" s="198"/>
      <c r="B280" s="699"/>
      <c r="C280" s="1280"/>
      <c r="D280" s="145"/>
      <c r="E280" s="767"/>
    </row>
    <row r="281" spans="1:5" ht="12.75">
      <c r="A281" s="862" t="s">
        <v>1313</v>
      </c>
      <c r="B281" s="143"/>
      <c r="C281" s="818"/>
      <c r="D281" s="143"/>
      <c r="E281" s="567"/>
    </row>
    <row r="282" spans="1:5" ht="12.75">
      <c r="A282" s="193" t="s">
        <v>1310</v>
      </c>
      <c r="B282" s="144">
        <v>0</v>
      </c>
      <c r="C282" s="571">
        <v>0</v>
      </c>
      <c r="D282" s="144">
        <v>0</v>
      </c>
      <c r="E282" s="568">
        <v>0</v>
      </c>
    </row>
    <row r="283" spans="1:5" ht="13.5" thickBot="1">
      <c r="A283" s="877" t="s">
        <v>1314</v>
      </c>
      <c r="B283" s="177"/>
      <c r="C283" s="177"/>
      <c r="D283" s="177"/>
      <c r="E283" s="759">
        <v>0</v>
      </c>
    </row>
    <row r="284" spans="1:5" ht="13.5" thickBot="1">
      <c r="A284" s="199" t="s">
        <v>1312</v>
      </c>
      <c r="B284" s="525">
        <f>SUM(B282:B283)</f>
        <v>0</v>
      </c>
      <c r="C284" s="525">
        <f>SUM(C282:C283)</f>
        <v>0</v>
      </c>
      <c r="D284" s="525">
        <f>SUM(D282:D283)</f>
        <v>0</v>
      </c>
      <c r="E284" s="588">
        <v>0</v>
      </c>
    </row>
    <row r="285" spans="1:5" ht="6" customHeight="1" thickBot="1">
      <c r="A285" s="866"/>
      <c r="B285" s="145"/>
      <c r="C285" s="709"/>
      <c r="D285" s="141"/>
      <c r="E285" s="767"/>
    </row>
    <row r="286" spans="1:5" ht="13.5" thickBot="1">
      <c r="A286" s="1281" t="s">
        <v>1300</v>
      </c>
      <c r="B286" s="525">
        <f>SUM(B279+B284)</f>
        <v>336925</v>
      </c>
      <c r="C286" s="525">
        <f>SUM(C279+C284)</f>
        <v>179968</v>
      </c>
      <c r="D286" s="525">
        <f>SUM(D279+D284)</f>
        <v>179968</v>
      </c>
      <c r="E286" s="588">
        <f>D286/C286</f>
        <v>1</v>
      </c>
    </row>
    <row r="287" spans="1:5" ht="12.75">
      <c r="A287" s="538"/>
      <c r="B287" s="537"/>
      <c r="C287" s="537"/>
      <c r="D287" s="537"/>
      <c r="E287" s="779"/>
    </row>
    <row r="288" spans="1:5" ht="12.75">
      <c r="A288" s="2071" t="s">
        <v>1352</v>
      </c>
      <c r="B288" s="2072"/>
      <c r="C288" s="2072"/>
      <c r="D288" s="2072"/>
      <c r="E288" s="2072"/>
    </row>
    <row r="289" spans="1:5" ht="12.75">
      <c r="A289" s="2072"/>
      <c r="B289" s="2072"/>
      <c r="C289" s="2072"/>
      <c r="D289" s="2072"/>
      <c r="E289" s="2072"/>
    </row>
    <row r="290" spans="1:5" ht="12.75">
      <c r="A290" s="2072"/>
      <c r="B290" s="2072"/>
      <c r="C290" s="2072"/>
      <c r="D290" s="2072"/>
      <c r="E290" s="2072"/>
    </row>
    <row r="291" spans="1:5" ht="12.75">
      <c r="A291" s="538"/>
      <c r="B291" s="537"/>
      <c r="C291" s="537"/>
      <c r="D291" s="537"/>
      <c r="E291" s="779"/>
    </row>
    <row r="292" spans="1:5" ht="15" customHeight="1">
      <c r="A292" s="2070">
        <v>6</v>
      </c>
      <c r="B292" s="2070"/>
      <c r="C292" s="2070"/>
      <c r="D292" s="2070"/>
      <c r="E292" s="2070"/>
    </row>
    <row r="293" spans="1:5" ht="12" customHeight="1">
      <c r="A293" s="2073" t="s">
        <v>1253</v>
      </c>
      <c r="B293" s="2073"/>
      <c r="C293" s="2073"/>
      <c r="D293" s="2073"/>
      <c r="E293" s="2073"/>
    </row>
    <row r="294" spans="1:5" ht="15.75">
      <c r="A294" s="2059" t="s">
        <v>1472</v>
      </c>
      <c r="B294" s="2070"/>
      <c r="C294" s="2070"/>
      <c r="D294" s="2070"/>
      <c r="E294" s="2070"/>
    </row>
    <row r="295" spans="1:5" ht="15.75">
      <c r="A295" s="2059" t="s">
        <v>1238</v>
      </c>
      <c r="B295" s="2070"/>
      <c r="C295" s="2070"/>
      <c r="D295" s="2070"/>
      <c r="E295" s="2070"/>
    </row>
    <row r="296" spans="1:5" ht="13.5" thickBot="1">
      <c r="A296" s="190"/>
      <c r="B296" s="190"/>
      <c r="C296" s="190"/>
      <c r="D296" s="190"/>
      <c r="E296" s="486" t="s">
        <v>1239</v>
      </c>
    </row>
    <row r="297" spans="1:5" ht="16.5" thickBot="1">
      <c r="A297" s="858" t="s">
        <v>1209</v>
      </c>
      <c r="B297" s="2076" t="s">
        <v>1259</v>
      </c>
      <c r="C297" s="2081"/>
      <c r="D297" s="2081"/>
      <c r="E297" s="2082"/>
    </row>
    <row r="298" spans="1:5" ht="23.25" customHeight="1" thickBot="1">
      <c r="A298" s="1274" t="s">
        <v>1210</v>
      </c>
      <c r="B298" s="1267" t="s">
        <v>1107</v>
      </c>
      <c r="C298" s="1267" t="s">
        <v>1108</v>
      </c>
      <c r="D298" s="1267" t="s">
        <v>1113</v>
      </c>
      <c r="E298" s="1267" t="s">
        <v>1114</v>
      </c>
    </row>
    <row r="299" spans="1:5" ht="12.75">
      <c r="A299" s="862" t="s">
        <v>1211</v>
      </c>
      <c r="B299" s="818"/>
      <c r="C299" s="143"/>
      <c r="D299" s="535"/>
      <c r="E299" s="535"/>
    </row>
    <row r="300" spans="1:5" ht="12.75">
      <c r="A300" s="882" t="s">
        <v>1212</v>
      </c>
      <c r="B300" s="573">
        <v>196209</v>
      </c>
      <c r="C300" s="573">
        <v>236411</v>
      </c>
      <c r="D300" s="142">
        <v>201408</v>
      </c>
      <c r="E300" s="574">
        <f>D300/C300</f>
        <v>0.8519400535508077</v>
      </c>
    </row>
    <row r="301" spans="1:5" ht="12.75">
      <c r="A301" s="882" t="s">
        <v>1213</v>
      </c>
      <c r="B301" s="573">
        <v>59716</v>
      </c>
      <c r="C301" s="573">
        <v>70582</v>
      </c>
      <c r="D301" s="144">
        <v>62460</v>
      </c>
      <c r="E301" s="574">
        <f>D301/C301</f>
        <v>0.8849281686548979</v>
      </c>
    </row>
    <row r="302" spans="1:5" ht="12.75">
      <c r="A302" s="882" t="s">
        <v>1214</v>
      </c>
      <c r="B302" s="573">
        <v>18556</v>
      </c>
      <c r="C302" s="573">
        <v>41655</v>
      </c>
      <c r="D302" s="144">
        <v>31367</v>
      </c>
      <c r="E302" s="574">
        <f>D302/C302</f>
        <v>0.7530188452766775</v>
      </c>
    </row>
    <row r="303" spans="1:5" ht="12.75">
      <c r="A303" s="882" t="s">
        <v>777</v>
      </c>
      <c r="B303" s="573">
        <v>-28</v>
      </c>
      <c r="C303" s="573">
        <v>-28</v>
      </c>
      <c r="D303" s="571">
        <v>-28</v>
      </c>
      <c r="E303" s="574">
        <f>D303/C303</f>
        <v>1</v>
      </c>
    </row>
    <row r="304" spans="1:5" ht="12.75">
      <c r="A304" s="882" t="s">
        <v>1215</v>
      </c>
      <c r="B304" s="573">
        <v>0</v>
      </c>
      <c r="C304" s="573">
        <v>0</v>
      </c>
      <c r="D304" s="573">
        <v>0</v>
      </c>
      <c r="E304" s="574">
        <v>0</v>
      </c>
    </row>
    <row r="305" spans="1:5" ht="12.75">
      <c r="A305" s="765" t="s">
        <v>1241</v>
      </c>
      <c r="B305" s="573">
        <v>0</v>
      </c>
      <c r="C305" s="573">
        <v>0</v>
      </c>
      <c r="D305" s="573">
        <v>0</v>
      </c>
      <c r="E305" s="574">
        <v>0</v>
      </c>
    </row>
    <row r="306" spans="1:5" ht="12.75">
      <c r="A306" s="192" t="s">
        <v>1217</v>
      </c>
      <c r="B306" s="573"/>
      <c r="C306" s="573"/>
      <c r="D306" s="573"/>
      <c r="E306" s="574"/>
    </row>
    <row r="307" spans="1:5" ht="13.5" thickBot="1">
      <c r="A307" s="945" t="s">
        <v>1242</v>
      </c>
      <c r="B307" s="573">
        <v>0</v>
      </c>
      <c r="C307" s="573">
        <v>0</v>
      </c>
      <c r="D307" s="573">
        <v>0</v>
      </c>
      <c r="E307" s="574">
        <v>0</v>
      </c>
    </row>
    <row r="308" spans="1:5" ht="13.5" thickBot="1">
      <c r="A308" s="841" t="s">
        <v>1243</v>
      </c>
      <c r="B308" s="525">
        <f>SUM(B300:B307)</f>
        <v>274453</v>
      </c>
      <c r="C308" s="525">
        <f>SUM(C300:C305)</f>
        <v>348620</v>
      </c>
      <c r="D308" s="525">
        <f>SUM(D300:D305)</f>
        <v>295207</v>
      </c>
      <c r="E308" s="588">
        <f>D308/C308</f>
        <v>0.846787332912627</v>
      </c>
    </row>
    <row r="309" spans="1:5" ht="6" customHeight="1">
      <c r="A309" s="888"/>
      <c r="B309" s="535"/>
      <c r="C309" s="729"/>
      <c r="D309" s="729"/>
      <c r="E309" s="141"/>
    </row>
    <row r="310" spans="1:5" ht="12.75">
      <c r="A310" s="881" t="s">
        <v>1219</v>
      </c>
      <c r="B310" s="144"/>
      <c r="C310" s="730"/>
      <c r="D310" s="730"/>
      <c r="E310" s="144"/>
    </row>
    <row r="311" spans="1:5" ht="12.75">
      <c r="A311" s="882" t="s">
        <v>1220</v>
      </c>
      <c r="B311" s="142">
        <v>0</v>
      </c>
      <c r="C311" s="142">
        <f>'4.sz. melléklet'!C43</f>
        <v>2650</v>
      </c>
      <c r="D311" s="142">
        <f>'4.sz. melléklet'!D43</f>
        <v>2650</v>
      </c>
      <c r="E311" s="568">
        <f>D311/C311</f>
        <v>1</v>
      </c>
    </row>
    <row r="312" spans="1:5" ht="12.75">
      <c r="A312" s="882" t="s">
        <v>1244</v>
      </c>
      <c r="B312" s="142">
        <v>0</v>
      </c>
      <c r="C312" s="142">
        <v>0</v>
      </c>
      <c r="D312" s="730">
        <v>0</v>
      </c>
      <c r="E312" s="568">
        <v>0</v>
      </c>
    </row>
    <row r="313" spans="1:5" ht="12.75">
      <c r="A313" s="882" t="s">
        <v>1222</v>
      </c>
      <c r="B313" s="142">
        <v>0</v>
      </c>
      <c r="C313" s="726">
        <v>0</v>
      </c>
      <c r="D313" s="730">
        <v>0</v>
      </c>
      <c r="E313" s="568">
        <v>0</v>
      </c>
    </row>
    <row r="314" spans="1:5" ht="13.5" thickBot="1">
      <c r="A314" s="882" t="s">
        <v>775</v>
      </c>
      <c r="B314" s="142">
        <f>-B303</f>
        <v>28</v>
      </c>
      <c r="C314" s="726">
        <f>-C303</f>
        <v>28</v>
      </c>
      <c r="D314" s="726">
        <f>-D303</f>
        <v>28</v>
      </c>
      <c r="E314" s="568">
        <f>D314/C314</f>
        <v>1</v>
      </c>
    </row>
    <row r="315" spans="1:5" ht="13.5" thickBot="1">
      <c r="A315" s="841" t="s">
        <v>1245</v>
      </c>
      <c r="B315" s="525">
        <f>SUM(B311:B314)</f>
        <v>28</v>
      </c>
      <c r="C315" s="525">
        <f>SUM(C311:C314)</f>
        <v>2678</v>
      </c>
      <c r="D315" s="525">
        <f>SUM(D311:D314)</f>
        <v>2678</v>
      </c>
      <c r="E315" s="588">
        <f>D315/C315</f>
        <v>1</v>
      </c>
    </row>
    <row r="316" spans="1:5" ht="6.75" customHeight="1">
      <c r="A316" s="866"/>
      <c r="B316" s="535"/>
      <c r="C316" s="729"/>
      <c r="D316" s="596"/>
      <c r="E316" s="713"/>
    </row>
    <row r="317" spans="1:5" ht="12.75">
      <c r="A317" s="874" t="s">
        <v>1246</v>
      </c>
      <c r="B317" s="141"/>
      <c r="C317" s="762"/>
      <c r="D317" s="596"/>
      <c r="E317" s="568"/>
    </row>
    <row r="318" spans="1:5" ht="12.75">
      <c r="A318" s="945" t="s">
        <v>1225</v>
      </c>
      <c r="B318" s="142">
        <v>0</v>
      </c>
      <c r="C318" s="142">
        <v>0</v>
      </c>
      <c r="D318" s="142">
        <v>0</v>
      </c>
      <c r="E318" s="574">
        <v>0</v>
      </c>
    </row>
    <row r="319" spans="1:5" ht="13.5" thickBot="1">
      <c r="A319" s="1275" t="s">
        <v>1226</v>
      </c>
      <c r="B319" s="177">
        <v>0</v>
      </c>
      <c r="C319" s="177">
        <v>0</v>
      </c>
      <c r="D319" s="177">
        <v>0</v>
      </c>
      <c r="E319" s="759">
        <v>0</v>
      </c>
    </row>
    <row r="320" spans="1:5" ht="13.5" thickBot="1">
      <c r="A320" s="841" t="s">
        <v>1247</v>
      </c>
      <c r="B320" s="525">
        <v>0</v>
      </c>
      <c r="C320" s="525">
        <v>0</v>
      </c>
      <c r="D320" s="525">
        <v>0</v>
      </c>
      <c r="E320" s="588">
        <v>0</v>
      </c>
    </row>
    <row r="321" spans="1:5" ht="6" customHeight="1">
      <c r="A321" s="866"/>
      <c r="B321" s="141"/>
      <c r="C321" s="762"/>
      <c r="D321" s="709"/>
      <c r="E321" s="713"/>
    </row>
    <row r="322" spans="1:5" ht="12.75">
      <c r="A322" s="1276" t="s">
        <v>1248</v>
      </c>
      <c r="B322" s="141"/>
      <c r="C322" s="762"/>
      <c r="D322" s="709"/>
      <c r="E322" s="568"/>
    </row>
    <row r="323" spans="1:5" ht="12.75">
      <c r="A323" s="945" t="s">
        <v>1225</v>
      </c>
      <c r="B323" s="142">
        <v>0</v>
      </c>
      <c r="C323" s="142">
        <v>0</v>
      </c>
      <c r="D323" s="573">
        <v>0</v>
      </c>
      <c r="E323" s="574">
        <v>0</v>
      </c>
    </row>
    <row r="324" spans="1:5" ht="13.5" thickBot="1">
      <c r="A324" s="1277" t="s">
        <v>1226</v>
      </c>
      <c r="B324" s="527">
        <v>0</v>
      </c>
      <c r="C324" s="527">
        <v>0</v>
      </c>
      <c r="D324" s="577">
        <v>0</v>
      </c>
      <c r="E324" s="759">
        <v>0</v>
      </c>
    </row>
    <row r="325" spans="1:5" ht="13.5" thickBot="1">
      <c r="A325" s="841" t="s">
        <v>1249</v>
      </c>
      <c r="B325" s="525">
        <v>0</v>
      </c>
      <c r="C325" s="525">
        <v>0</v>
      </c>
      <c r="D325" s="525">
        <v>0</v>
      </c>
      <c r="E325" s="588">
        <v>0</v>
      </c>
    </row>
    <row r="326" spans="1:5" ht="5.25" customHeight="1">
      <c r="A326" s="888"/>
      <c r="B326" s="535"/>
      <c r="C326" s="762"/>
      <c r="D326" s="141"/>
      <c r="E326" s="713"/>
    </row>
    <row r="327" spans="1:5" ht="12.75">
      <c r="A327" s="1238" t="s">
        <v>1227</v>
      </c>
      <c r="B327" s="144"/>
      <c r="C327" s="730"/>
      <c r="D327" s="144"/>
      <c r="E327" s="568"/>
    </row>
    <row r="328" spans="1:5" ht="12.75">
      <c r="A328" s="193" t="s">
        <v>1250</v>
      </c>
      <c r="B328" s="144">
        <v>0</v>
      </c>
      <c r="C328" s="730">
        <v>0</v>
      </c>
      <c r="D328" s="730">
        <v>0</v>
      </c>
      <c r="E328" s="574">
        <v>0</v>
      </c>
    </row>
    <row r="329" spans="1:5" ht="13.5" thickBot="1">
      <c r="A329" s="194" t="s">
        <v>1251</v>
      </c>
      <c r="B329" s="177">
        <v>0</v>
      </c>
      <c r="C329" s="763">
        <v>0</v>
      </c>
      <c r="D329" s="763">
        <v>0</v>
      </c>
      <c r="E329" s="759">
        <v>0</v>
      </c>
    </row>
    <row r="330" spans="1:5" ht="13.5" thickBot="1">
      <c r="A330" s="867" t="s">
        <v>1252</v>
      </c>
      <c r="B330" s="525">
        <v>0</v>
      </c>
      <c r="C330" s="525">
        <v>0</v>
      </c>
      <c r="D330" s="525">
        <v>0</v>
      </c>
      <c r="E330" s="588">
        <v>0</v>
      </c>
    </row>
    <row r="331" spans="1:5" ht="5.25" customHeight="1">
      <c r="A331" s="888"/>
      <c r="B331" s="535"/>
      <c r="C331" s="729"/>
      <c r="D331" s="535"/>
      <c r="E331" s="713"/>
    </row>
    <row r="332" spans="1:5" ht="12.75">
      <c r="A332" s="944" t="s">
        <v>1231</v>
      </c>
      <c r="B332" s="142"/>
      <c r="C332" s="142"/>
      <c r="D332" s="142"/>
      <c r="E332" s="574"/>
    </row>
    <row r="333" spans="1:5" ht="12.75">
      <c r="A333" s="193" t="s">
        <v>1232</v>
      </c>
      <c r="B333" s="144">
        <v>0</v>
      </c>
      <c r="C333" s="144">
        <v>0</v>
      </c>
      <c r="D333" s="144">
        <v>0</v>
      </c>
      <c r="E333" s="574">
        <v>0</v>
      </c>
    </row>
    <row r="334" spans="1:5" ht="13.5" thickBot="1">
      <c r="A334" s="192" t="s">
        <v>1233</v>
      </c>
      <c r="B334" s="144">
        <v>0</v>
      </c>
      <c r="C334" s="144">
        <v>0</v>
      </c>
      <c r="D334" s="144">
        <v>0</v>
      </c>
      <c r="E334" s="759">
        <v>0</v>
      </c>
    </row>
    <row r="335" spans="1:5" ht="13.5" thickBot="1">
      <c r="A335" s="841" t="s">
        <v>1234</v>
      </c>
      <c r="B335" s="525">
        <v>0</v>
      </c>
      <c r="C335" s="525">
        <v>0</v>
      </c>
      <c r="D335" s="525">
        <v>0</v>
      </c>
      <c r="E335" s="588">
        <v>0</v>
      </c>
    </row>
    <row r="336" spans="1:5" ht="4.5" customHeight="1" thickBot="1">
      <c r="A336" s="199"/>
      <c r="B336" s="145"/>
      <c r="C336" s="719"/>
      <c r="D336" s="535"/>
      <c r="E336" s="767"/>
    </row>
    <row r="337" spans="1:5" ht="13.5" thickBot="1">
      <c r="A337" s="1279" t="s">
        <v>1235</v>
      </c>
      <c r="B337" s="207">
        <f>SUM(B335+B330+B325+B320+B315+B308)</f>
        <v>274481</v>
      </c>
      <c r="C337" s="207">
        <f>SUM(C335+C330+C325+C320+C315+C308)</f>
        <v>351298</v>
      </c>
      <c r="D337" s="207">
        <f>SUM(D335+D330+D325+D320+D315+D308)</f>
        <v>297885</v>
      </c>
      <c r="E337" s="588">
        <f>D337/C337</f>
        <v>0.8479552972120535</v>
      </c>
    </row>
    <row r="338" spans="1:5" ht="4.5" customHeight="1">
      <c r="A338" s="1282"/>
      <c r="B338" s="774"/>
      <c r="C338" s="699"/>
      <c r="D338" s="710"/>
      <c r="E338" s="713"/>
    </row>
    <row r="339" spans="1:5" ht="12.75">
      <c r="A339" s="1283" t="s">
        <v>1313</v>
      </c>
      <c r="B339" s="573"/>
      <c r="C339" s="142"/>
      <c r="D339" s="267"/>
      <c r="E339" s="574"/>
    </row>
    <row r="340" spans="1:5" ht="12.75">
      <c r="A340" s="193" t="s">
        <v>1310</v>
      </c>
      <c r="B340" s="571">
        <v>0</v>
      </c>
      <c r="C340" s="571">
        <v>0</v>
      </c>
      <c r="D340" s="571">
        <v>0</v>
      </c>
      <c r="E340" s="568">
        <v>0</v>
      </c>
    </row>
    <row r="341" spans="1:5" ht="13.5" thickBot="1">
      <c r="A341" s="877" t="s">
        <v>1314</v>
      </c>
      <c r="B341" s="773">
        <v>684</v>
      </c>
      <c r="C341" s="177">
        <v>684</v>
      </c>
      <c r="D341" s="716">
        <v>684</v>
      </c>
      <c r="E341" s="759">
        <f>D341/C341</f>
        <v>1</v>
      </c>
    </row>
    <row r="342" spans="1:5" ht="13.5" thickBot="1">
      <c r="A342" s="199" t="s">
        <v>1312</v>
      </c>
      <c r="B342" s="525">
        <f>SUM(B340:B341)</f>
        <v>684</v>
      </c>
      <c r="C342" s="525">
        <f>SUM(C340:C341)</f>
        <v>684</v>
      </c>
      <c r="D342" s="525">
        <f>SUM(D340:D341)</f>
        <v>684</v>
      </c>
      <c r="E342" s="588">
        <f>D342/C342</f>
        <v>1</v>
      </c>
    </row>
    <row r="343" spans="1:5" ht="7.5" customHeight="1" thickBot="1">
      <c r="A343" s="866"/>
      <c r="B343" s="141"/>
      <c r="C343" s="596"/>
      <c r="D343" s="141"/>
      <c r="E343" s="767"/>
    </row>
    <row r="344" spans="1:5" ht="13.5" thickBot="1">
      <c r="A344" s="1281" t="s">
        <v>1300</v>
      </c>
      <c r="B344" s="525">
        <f>SUM(B337+B342)</f>
        <v>275165</v>
      </c>
      <c r="C344" s="525">
        <f>SUM(C337+C342)</f>
        <v>351982</v>
      </c>
      <c r="D344" s="525">
        <f>SUM(D337+D342)</f>
        <v>298569</v>
      </c>
      <c r="E344" s="588">
        <f>D344/C344</f>
        <v>0.8482507628230989</v>
      </c>
    </row>
    <row r="345" spans="1:5" ht="12.75">
      <c r="A345" s="538"/>
      <c r="B345" s="537"/>
      <c r="C345" s="537"/>
      <c r="D345" s="537"/>
      <c r="E345" s="779"/>
    </row>
    <row r="346" spans="1:5" ht="12.75">
      <c r="A346" s="2071" t="s">
        <v>1352</v>
      </c>
      <c r="B346" s="2072"/>
      <c r="C346" s="2072"/>
      <c r="D346" s="2072"/>
      <c r="E346" s="2072"/>
    </row>
    <row r="347" spans="1:5" ht="12.75">
      <c r="A347" s="2072"/>
      <c r="B347" s="2072"/>
      <c r="C347" s="2072"/>
      <c r="D347" s="2072"/>
      <c r="E347" s="2072"/>
    </row>
    <row r="348" spans="1:5" ht="12.75">
      <c r="A348" s="2072"/>
      <c r="B348" s="2072"/>
      <c r="C348" s="2072"/>
      <c r="D348" s="2072"/>
      <c r="E348" s="2072"/>
    </row>
    <row r="349" spans="1:5" ht="12.75">
      <c r="A349" s="538"/>
      <c r="B349" s="537"/>
      <c r="C349" s="537"/>
      <c r="D349" s="537"/>
      <c r="E349" s="779"/>
    </row>
    <row r="350" spans="1:5" ht="13.5" customHeight="1">
      <c r="A350" s="2077">
        <v>7</v>
      </c>
      <c r="B350" s="2077"/>
      <c r="C350" s="2077"/>
      <c r="D350" s="2077"/>
      <c r="E350" s="2077"/>
    </row>
    <row r="351" spans="1:5" ht="12" customHeight="1">
      <c r="A351" s="2073" t="s">
        <v>1253</v>
      </c>
      <c r="B351" s="2073"/>
      <c r="C351" s="2073"/>
      <c r="D351" s="2073"/>
      <c r="E351" s="2073"/>
    </row>
    <row r="352" spans="1:5" ht="15.75">
      <c r="A352" s="2059" t="s">
        <v>1472</v>
      </c>
      <c r="B352" s="2070"/>
      <c r="C352" s="2070"/>
      <c r="D352" s="2070"/>
      <c r="E352" s="2070"/>
    </row>
    <row r="353" spans="1:5" ht="15.75">
      <c r="A353" s="2059" t="s">
        <v>1238</v>
      </c>
      <c r="B353" s="2070"/>
      <c r="C353" s="2070"/>
      <c r="D353" s="2070"/>
      <c r="E353" s="2070"/>
    </row>
    <row r="354" spans="1:5" ht="13.5" thickBot="1">
      <c r="A354" s="190"/>
      <c r="B354" s="190"/>
      <c r="C354" s="190"/>
      <c r="D354" s="190"/>
      <c r="E354" s="486" t="s">
        <v>1239</v>
      </c>
    </row>
    <row r="355" spans="1:6" ht="15.75" customHeight="1" thickBot="1">
      <c r="A355" s="858" t="s">
        <v>1209</v>
      </c>
      <c r="B355" s="2078" t="s">
        <v>1260</v>
      </c>
      <c r="C355" s="2074"/>
      <c r="D355" s="2074"/>
      <c r="E355" s="2075"/>
      <c r="F355" s="57"/>
    </row>
    <row r="356" spans="1:6" ht="25.5" customHeight="1" thickBot="1">
      <c r="A356" s="1274" t="s">
        <v>1210</v>
      </c>
      <c r="B356" s="913" t="s">
        <v>1107</v>
      </c>
      <c r="C356" s="487" t="s">
        <v>1108</v>
      </c>
      <c r="D356" s="488" t="s">
        <v>1113</v>
      </c>
      <c r="E356" s="1267" t="s">
        <v>1114</v>
      </c>
      <c r="F356" s="284"/>
    </row>
    <row r="357" spans="1:6" ht="12.75">
      <c r="A357" s="862" t="s">
        <v>1211</v>
      </c>
      <c r="B357" s="1285"/>
      <c r="C357" s="906"/>
      <c r="D357" s="826"/>
      <c r="E357" s="535"/>
      <c r="F357" s="80"/>
    </row>
    <row r="358" spans="1:6" ht="12.75">
      <c r="A358" s="882" t="s">
        <v>1212</v>
      </c>
      <c r="B358" s="1286">
        <f aca="true" t="shared" si="0" ref="B358:D360">B300+B183+B242+B124+B67+B8</f>
        <v>1593809</v>
      </c>
      <c r="C358" s="1286">
        <f t="shared" si="0"/>
        <v>1043692</v>
      </c>
      <c r="D358" s="1286">
        <f t="shared" si="0"/>
        <v>995434</v>
      </c>
      <c r="E358" s="574">
        <f>D358/C358</f>
        <v>0.9537622210383906</v>
      </c>
      <c r="F358" s="80"/>
    </row>
    <row r="359" spans="1:6" ht="12.75">
      <c r="A359" s="882" t="s">
        <v>1213</v>
      </c>
      <c r="B359" s="1286">
        <f t="shared" si="0"/>
        <v>496930</v>
      </c>
      <c r="C359" s="523">
        <f t="shared" si="0"/>
        <v>325430</v>
      </c>
      <c r="D359" s="1286">
        <f t="shared" si="0"/>
        <v>314355</v>
      </c>
      <c r="E359" s="574">
        <f>D359/C359</f>
        <v>0.9659681037396676</v>
      </c>
      <c r="F359" s="80"/>
    </row>
    <row r="360" spans="1:6" ht="12.75">
      <c r="A360" s="882" t="s">
        <v>1214</v>
      </c>
      <c r="B360" s="1286">
        <f t="shared" si="0"/>
        <v>478912</v>
      </c>
      <c r="C360" s="523">
        <f t="shared" si="0"/>
        <v>379791</v>
      </c>
      <c r="D360" s="1286">
        <f t="shared" si="0"/>
        <v>355851</v>
      </c>
      <c r="E360" s="574">
        <f>D360/C360</f>
        <v>0.9369653309320126</v>
      </c>
      <c r="F360" s="80"/>
    </row>
    <row r="361" spans="1:6" ht="12.75">
      <c r="A361" s="882" t="s">
        <v>777</v>
      </c>
      <c r="B361" s="1286">
        <f>B303+B186+B245+B127+B70+B12</f>
        <v>-28</v>
      </c>
      <c r="C361" s="1286">
        <f>C303+C186+C245+C127+C70+C12</f>
        <v>-28</v>
      </c>
      <c r="D361" s="1286">
        <f>D303+D186+D245+D127+D70+D12</f>
        <v>-28</v>
      </c>
      <c r="E361" s="574">
        <f>D361/C361</f>
        <v>1</v>
      </c>
      <c r="F361" s="80"/>
    </row>
    <row r="362" spans="1:6" ht="12.75">
      <c r="A362" s="882" t="s">
        <v>1215</v>
      </c>
      <c r="B362" s="1286">
        <f aca="true" t="shared" si="1" ref="B362:D363">B304+B187+B246+B128+B71+B12</f>
        <v>700</v>
      </c>
      <c r="C362" s="523">
        <f t="shared" si="1"/>
        <v>3223</v>
      </c>
      <c r="D362" s="1286">
        <f t="shared" si="1"/>
        <v>3223</v>
      </c>
      <c r="E362" s="574">
        <f>D362/C362</f>
        <v>1</v>
      </c>
      <c r="F362" s="80"/>
    </row>
    <row r="363" spans="1:6" ht="12.75">
      <c r="A363" s="765" t="s">
        <v>1241</v>
      </c>
      <c r="B363" s="1286">
        <f t="shared" si="1"/>
        <v>0</v>
      </c>
      <c r="C363" s="1286">
        <f t="shared" si="1"/>
        <v>0</v>
      </c>
      <c r="D363" s="1286">
        <f t="shared" si="1"/>
        <v>0</v>
      </c>
      <c r="E363" s="574">
        <v>0</v>
      </c>
      <c r="F363" s="80"/>
    </row>
    <row r="364" spans="1:6" ht="12.75">
      <c r="A364" s="192" t="s">
        <v>1217</v>
      </c>
      <c r="B364" s="1286"/>
      <c r="C364" s="1286"/>
      <c r="D364" s="1286"/>
      <c r="E364" s="574"/>
      <c r="F364" s="80"/>
    </row>
    <row r="365" spans="1:6" ht="13.5" thickBot="1">
      <c r="A365" s="945" t="s">
        <v>1242</v>
      </c>
      <c r="B365" s="1287">
        <f aca="true" t="shared" si="2" ref="B365:D366">B307+B190+B249+B131+B74+B15</f>
        <v>0</v>
      </c>
      <c r="C365" s="1287">
        <f t="shared" si="2"/>
        <v>0</v>
      </c>
      <c r="D365" s="1287">
        <f t="shared" si="2"/>
        <v>0</v>
      </c>
      <c r="E365" s="574">
        <v>0</v>
      </c>
      <c r="F365" s="80"/>
    </row>
    <row r="366" spans="1:6" ht="13.5" thickBot="1">
      <c r="A366" s="841" t="s">
        <v>1243</v>
      </c>
      <c r="B366" s="528">
        <f t="shared" si="2"/>
        <v>2570323</v>
      </c>
      <c r="C366" s="528">
        <f t="shared" si="2"/>
        <v>1752108</v>
      </c>
      <c r="D366" s="528">
        <f t="shared" si="2"/>
        <v>1668835</v>
      </c>
      <c r="E366" s="588">
        <f>D366/C366</f>
        <v>0.9524726786248336</v>
      </c>
      <c r="F366" s="218"/>
    </row>
    <row r="367" spans="1:6" ht="4.5" customHeight="1">
      <c r="A367" s="888"/>
      <c r="B367" s="1288"/>
      <c r="C367" s="794"/>
      <c r="D367" s="729"/>
      <c r="E367" s="141"/>
      <c r="F367" s="80"/>
    </row>
    <row r="368" spans="1:6" ht="12.75">
      <c r="A368" s="881" t="s">
        <v>1219</v>
      </c>
      <c r="B368" s="1289"/>
      <c r="C368" s="521"/>
      <c r="D368" s="730"/>
      <c r="E368" s="144"/>
      <c r="F368" s="80"/>
    </row>
    <row r="369" spans="1:6" ht="12.75">
      <c r="A369" s="882" t="s">
        <v>1220</v>
      </c>
      <c r="B369" s="1286">
        <f aca="true" t="shared" si="3" ref="B369:D371">B311+B194+B253+B135+B78+B19</f>
        <v>31880</v>
      </c>
      <c r="C369" s="1286">
        <f t="shared" si="3"/>
        <v>20769</v>
      </c>
      <c r="D369" s="1286">
        <f t="shared" si="3"/>
        <v>20729</v>
      </c>
      <c r="E369" s="568">
        <f>D369/C369</f>
        <v>0.9980740526746593</v>
      </c>
      <c r="F369" s="80"/>
    </row>
    <row r="370" spans="1:6" ht="12.75">
      <c r="A370" s="882" t="s">
        <v>1244</v>
      </c>
      <c r="B370" s="1286">
        <f t="shared" si="3"/>
        <v>0</v>
      </c>
      <c r="C370" s="523">
        <f t="shared" si="3"/>
        <v>7896</v>
      </c>
      <c r="D370" s="1286">
        <f t="shared" si="3"/>
        <v>7896</v>
      </c>
      <c r="E370" s="568">
        <f>D370/C370</f>
        <v>1</v>
      </c>
      <c r="F370" s="80"/>
    </row>
    <row r="371" spans="1:6" ht="12.75">
      <c r="A371" s="882" t="s">
        <v>1222</v>
      </c>
      <c r="B371" s="1286">
        <f t="shared" si="3"/>
        <v>0</v>
      </c>
      <c r="C371" s="523">
        <f t="shared" si="3"/>
        <v>150</v>
      </c>
      <c r="D371" s="1286">
        <f t="shared" si="3"/>
        <v>150</v>
      </c>
      <c r="E371" s="568">
        <f>D371/C371</f>
        <v>1</v>
      </c>
      <c r="F371" s="80"/>
    </row>
    <row r="372" spans="1:6" ht="11.25" customHeight="1">
      <c r="A372" s="1149" t="s">
        <v>775</v>
      </c>
      <c r="B372" s="1286">
        <f>-B361</f>
        <v>28</v>
      </c>
      <c r="C372" s="1286">
        <f>-C361</f>
        <v>28</v>
      </c>
      <c r="D372" s="1286">
        <f>-D361</f>
        <v>28</v>
      </c>
      <c r="E372" s="568">
        <f>D372/C372</f>
        <v>1</v>
      </c>
      <c r="F372" s="80"/>
    </row>
    <row r="373" spans="1:6" ht="5.25" customHeight="1" thickBot="1">
      <c r="A373" s="877"/>
      <c r="B373" s="1287"/>
      <c r="C373" s="541"/>
      <c r="D373" s="726"/>
      <c r="E373" s="141"/>
      <c r="F373" s="80"/>
    </row>
    <row r="374" spans="1:6" ht="13.5" thickBot="1">
      <c r="A374" s="841" t="s">
        <v>1245</v>
      </c>
      <c r="B374" s="528">
        <f>B315+B199+B257+B140+B82+B23</f>
        <v>31908</v>
      </c>
      <c r="C374" s="528">
        <f>C315+C199+C257+C140+C82+C23</f>
        <v>28843</v>
      </c>
      <c r="D374" s="1290">
        <f>D315+D199+D257+D140+D82+D23</f>
        <v>28803</v>
      </c>
      <c r="E374" s="588">
        <f>D374/C374</f>
        <v>0.9986131817078667</v>
      </c>
      <c r="F374" s="218"/>
    </row>
    <row r="375" spans="1:6" ht="5.25" customHeight="1">
      <c r="A375" s="866"/>
      <c r="B375" s="1288"/>
      <c r="C375" s="794"/>
      <c r="D375" s="729"/>
      <c r="E375" s="713"/>
      <c r="F375" s="80"/>
    </row>
    <row r="376" spans="1:6" ht="12.75">
      <c r="A376" s="874" t="s">
        <v>1246</v>
      </c>
      <c r="B376" s="1289"/>
      <c r="C376" s="521"/>
      <c r="D376" s="762"/>
      <c r="E376" s="568"/>
      <c r="F376" s="80"/>
    </row>
    <row r="377" spans="1:6" ht="12.75">
      <c r="A377" s="945" t="s">
        <v>1225</v>
      </c>
      <c r="B377" s="1286">
        <f aca="true" t="shared" si="4" ref="B377:D379">B318+B202+B260+B143+B85+B26</f>
        <v>3977</v>
      </c>
      <c r="C377" s="523">
        <f t="shared" si="4"/>
        <v>47521</v>
      </c>
      <c r="D377" s="523">
        <f t="shared" si="4"/>
        <v>47521</v>
      </c>
      <c r="E377" s="574">
        <v>0</v>
      </c>
      <c r="F377" s="80"/>
    </row>
    <row r="378" spans="1:6" ht="13.5" thickBot="1">
      <c r="A378" s="1275" t="s">
        <v>1226</v>
      </c>
      <c r="B378" s="1287">
        <f t="shared" si="4"/>
        <v>0</v>
      </c>
      <c r="C378" s="523">
        <f t="shared" si="4"/>
        <v>0</v>
      </c>
      <c r="D378" s="523">
        <f t="shared" si="4"/>
        <v>0</v>
      </c>
      <c r="E378" s="759">
        <v>0</v>
      </c>
      <c r="F378" s="80"/>
    </row>
    <row r="379" spans="1:6" ht="13.5" thickBot="1">
      <c r="A379" s="841" t="s">
        <v>1247</v>
      </c>
      <c r="B379" s="528">
        <f t="shared" si="4"/>
        <v>3977</v>
      </c>
      <c r="C379" s="528">
        <f t="shared" si="4"/>
        <v>47521</v>
      </c>
      <c r="D379" s="1290">
        <f t="shared" si="4"/>
        <v>47521</v>
      </c>
      <c r="E379" s="588">
        <v>0</v>
      </c>
      <c r="F379" s="218"/>
    </row>
    <row r="380" spans="1:6" ht="4.5" customHeight="1">
      <c r="A380" s="866"/>
      <c r="B380" s="1288"/>
      <c r="C380" s="794"/>
      <c r="D380" s="762"/>
      <c r="E380" s="713"/>
      <c r="F380" s="80"/>
    </row>
    <row r="381" spans="1:6" ht="12.75">
      <c r="A381" s="1276" t="s">
        <v>1248</v>
      </c>
      <c r="B381" s="1289"/>
      <c r="C381" s="521"/>
      <c r="D381" s="762"/>
      <c r="E381" s="568"/>
      <c r="F381" s="80"/>
    </row>
    <row r="382" spans="1:6" ht="12.75">
      <c r="A382" s="945" t="s">
        <v>1225</v>
      </c>
      <c r="B382" s="1286">
        <f aca="true" t="shared" si="5" ref="B382:D384">B323+B207+B265+B148+B90+B31</f>
        <v>0</v>
      </c>
      <c r="C382" s="1286">
        <f t="shared" si="5"/>
        <v>0</v>
      </c>
      <c r="D382" s="1286">
        <f t="shared" si="5"/>
        <v>0</v>
      </c>
      <c r="E382" s="574">
        <v>0</v>
      </c>
      <c r="F382" s="80"/>
    </row>
    <row r="383" spans="1:6" ht="13.5" thickBot="1">
      <c r="A383" s="1277" t="s">
        <v>1226</v>
      </c>
      <c r="B383" s="1287">
        <f t="shared" si="5"/>
        <v>0</v>
      </c>
      <c r="C383" s="1287">
        <f t="shared" si="5"/>
        <v>0</v>
      </c>
      <c r="D383" s="1287">
        <f t="shared" si="5"/>
        <v>0</v>
      </c>
      <c r="E383" s="759">
        <v>0</v>
      </c>
      <c r="F383" s="80"/>
    </row>
    <row r="384" spans="1:6" ht="13.5" thickBot="1">
      <c r="A384" s="841" t="s">
        <v>1249</v>
      </c>
      <c r="B384" s="528">
        <f t="shared" si="5"/>
        <v>0</v>
      </c>
      <c r="C384" s="528">
        <f t="shared" si="5"/>
        <v>0</v>
      </c>
      <c r="D384" s="1290">
        <f t="shared" si="5"/>
        <v>0</v>
      </c>
      <c r="E384" s="588">
        <v>0</v>
      </c>
      <c r="F384" s="80"/>
    </row>
    <row r="385" spans="1:6" ht="7.5" customHeight="1">
      <c r="A385" s="866"/>
      <c r="B385" s="1288"/>
      <c r="C385" s="794"/>
      <c r="D385" s="762"/>
      <c r="E385" s="713"/>
      <c r="F385" s="80"/>
    </row>
    <row r="386" spans="1:6" ht="13.5" thickBot="1">
      <c r="A386" s="1255" t="s">
        <v>1227</v>
      </c>
      <c r="B386" s="1289"/>
      <c r="C386" s="521"/>
      <c r="D386" s="730"/>
      <c r="E386" s="568"/>
      <c r="F386" s="80"/>
    </row>
    <row r="387" spans="1:6" ht="12.75">
      <c r="A387" s="882" t="s">
        <v>1250</v>
      </c>
      <c r="B387" s="1286">
        <f aca="true" t="shared" si="6" ref="B387:D389">B328+B212+B270+B153+B95+B36</f>
        <v>0</v>
      </c>
      <c r="C387" s="1286">
        <f t="shared" si="6"/>
        <v>0</v>
      </c>
      <c r="D387" s="1286">
        <f t="shared" si="6"/>
        <v>0</v>
      </c>
      <c r="E387" s="574">
        <v>0</v>
      </c>
      <c r="F387" s="80"/>
    </row>
    <row r="388" spans="1:6" ht="13.5" thickBot="1">
      <c r="A388" s="943" t="s">
        <v>1251</v>
      </c>
      <c r="B388" s="1287">
        <f t="shared" si="6"/>
        <v>0</v>
      </c>
      <c r="C388" s="1287">
        <f t="shared" si="6"/>
        <v>0</v>
      </c>
      <c r="D388" s="1287">
        <f t="shared" si="6"/>
        <v>0</v>
      </c>
      <c r="E388" s="759">
        <v>0</v>
      </c>
      <c r="F388" s="80"/>
    </row>
    <row r="389" spans="1:6" ht="13.5" thickBot="1">
      <c r="A389" s="867" t="s">
        <v>1252</v>
      </c>
      <c r="B389" s="528">
        <f t="shared" si="6"/>
        <v>0</v>
      </c>
      <c r="C389" s="528">
        <f t="shared" si="6"/>
        <v>0</v>
      </c>
      <c r="D389" s="1290">
        <f t="shared" si="6"/>
        <v>0</v>
      </c>
      <c r="E389" s="588">
        <v>0</v>
      </c>
      <c r="F389" s="80"/>
    </row>
    <row r="390" spans="1:6" ht="5.25" customHeight="1">
      <c r="A390" s="888"/>
      <c r="B390" s="1291"/>
      <c r="C390" s="794"/>
      <c r="D390" s="729"/>
      <c r="E390" s="567"/>
      <c r="F390" s="80"/>
    </row>
    <row r="391" spans="1:6" ht="12.75">
      <c r="A391" s="944" t="s">
        <v>1231</v>
      </c>
      <c r="B391" s="1286"/>
      <c r="C391" s="523"/>
      <c r="D391" s="267"/>
      <c r="E391" s="569"/>
      <c r="F391" s="80"/>
    </row>
    <row r="392" spans="1:6" ht="12.75">
      <c r="A392" s="193" t="s">
        <v>1232</v>
      </c>
      <c r="B392" s="1286">
        <f aca="true" t="shared" si="7" ref="B392:D394">B333+B217+B275+B158+B100+B41</f>
        <v>0</v>
      </c>
      <c r="C392" s="1286">
        <f t="shared" si="7"/>
        <v>0</v>
      </c>
      <c r="D392" s="1286">
        <f t="shared" si="7"/>
        <v>0</v>
      </c>
      <c r="E392" s="574">
        <v>0</v>
      </c>
      <c r="F392" s="80"/>
    </row>
    <row r="393" spans="1:6" ht="13.5" thickBot="1">
      <c r="A393" s="192" t="s">
        <v>1233</v>
      </c>
      <c r="B393" s="1287">
        <f t="shared" si="7"/>
        <v>0</v>
      </c>
      <c r="C393" s="1287">
        <f t="shared" si="7"/>
        <v>0</v>
      </c>
      <c r="D393" s="1287">
        <f t="shared" si="7"/>
        <v>0</v>
      </c>
      <c r="E393" s="759">
        <v>0</v>
      </c>
      <c r="F393" s="80"/>
    </row>
    <row r="394" spans="1:6" ht="13.5" thickBot="1">
      <c r="A394" s="841" t="s">
        <v>1234</v>
      </c>
      <c r="B394" s="528">
        <f t="shared" si="7"/>
        <v>0</v>
      </c>
      <c r="C394" s="528">
        <f t="shared" si="7"/>
        <v>0</v>
      </c>
      <c r="D394" s="528">
        <f t="shared" si="7"/>
        <v>0</v>
      </c>
      <c r="E394" s="588">
        <v>0</v>
      </c>
      <c r="F394" s="80"/>
    </row>
    <row r="395" spans="1:6" ht="4.5" customHeight="1" thickBot="1">
      <c r="A395" s="199"/>
      <c r="B395" s="1291"/>
      <c r="C395" s="532"/>
      <c r="D395" s="719"/>
      <c r="E395" s="767"/>
      <c r="F395" s="80"/>
    </row>
    <row r="396" spans="1:6" ht="13.5" thickBot="1">
      <c r="A396" s="1284" t="s">
        <v>1235</v>
      </c>
      <c r="B396" s="528">
        <f>B337+B221+B279+B162+B104+B45</f>
        <v>2606208</v>
      </c>
      <c r="C396" s="528">
        <f>C337+C221+C279+C162+C104+C45</f>
        <v>1828472</v>
      </c>
      <c r="D396" s="1290">
        <f>D337+D221+D279+D162+D104+D45</f>
        <v>1745159</v>
      </c>
      <c r="E396" s="588">
        <f>D396/C396</f>
        <v>0.9544357255675777</v>
      </c>
      <c r="F396" s="218"/>
    </row>
    <row r="397" spans="1:6" ht="4.5" customHeight="1">
      <c r="A397" s="1282"/>
      <c r="B397" s="1291"/>
      <c r="C397" s="794"/>
      <c r="D397" s="721"/>
      <c r="E397" s="713"/>
      <c r="F397" s="80"/>
    </row>
    <row r="398" spans="1:6" ht="12.75">
      <c r="A398" s="1283" t="s">
        <v>1313</v>
      </c>
      <c r="B398" s="1286"/>
      <c r="C398" s="523"/>
      <c r="D398" s="267"/>
      <c r="E398" s="574"/>
      <c r="F398" s="80"/>
    </row>
    <row r="399" spans="1:6" ht="12.75">
      <c r="A399" s="193" t="s">
        <v>1310</v>
      </c>
      <c r="B399" s="1289">
        <f aca="true" t="shared" si="8" ref="B399:D401">B340+B224+B282+B165+B107+B48</f>
        <v>0</v>
      </c>
      <c r="C399" s="1289">
        <f t="shared" si="8"/>
        <v>0</v>
      </c>
      <c r="D399" s="1289">
        <f t="shared" si="8"/>
        <v>0</v>
      </c>
      <c r="E399" s="574">
        <v>0</v>
      </c>
      <c r="F399" s="285"/>
    </row>
    <row r="400" spans="1:6" ht="13.5" thickBot="1">
      <c r="A400" s="877" t="s">
        <v>1314</v>
      </c>
      <c r="B400" s="1287">
        <f t="shared" si="8"/>
        <v>684</v>
      </c>
      <c r="C400" s="541">
        <f t="shared" si="8"/>
        <v>684</v>
      </c>
      <c r="D400" s="541">
        <f t="shared" si="8"/>
        <v>684</v>
      </c>
      <c r="E400" s="759">
        <f>D400/C400</f>
        <v>1</v>
      </c>
      <c r="F400" s="285"/>
    </row>
    <row r="401" spans="1:6" ht="13.5" thickBot="1">
      <c r="A401" s="199" t="s">
        <v>1312</v>
      </c>
      <c r="B401" s="528">
        <f t="shared" si="8"/>
        <v>684</v>
      </c>
      <c r="C401" s="528">
        <f t="shared" si="8"/>
        <v>684</v>
      </c>
      <c r="D401" s="1290">
        <f t="shared" si="8"/>
        <v>684</v>
      </c>
      <c r="E401" s="588">
        <f>D401/C401</f>
        <v>1</v>
      </c>
      <c r="F401" s="80"/>
    </row>
    <row r="402" spans="1:6" ht="6.75" customHeight="1" thickBot="1">
      <c r="A402" s="866"/>
      <c r="B402" s="1291"/>
      <c r="C402" s="532"/>
      <c r="D402" s="596"/>
      <c r="E402" s="767"/>
      <c r="F402" s="80"/>
    </row>
    <row r="403" spans="1:6" ht="13.5" thickBot="1">
      <c r="A403" s="1281" t="s">
        <v>1300</v>
      </c>
      <c r="B403" s="528">
        <f>B344+B228+B286+B169+B111+B52</f>
        <v>2606892</v>
      </c>
      <c r="C403" s="528">
        <f>C344+C228+C286+C169+C111+C52</f>
        <v>1829156</v>
      </c>
      <c r="D403" s="1290">
        <f>D344+D228+D286+D169+D111+D52</f>
        <v>1745843</v>
      </c>
      <c r="E403" s="588">
        <f>D403/C403</f>
        <v>0.9544527640070065</v>
      </c>
      <c r="F403" s="286"/>
    </row>
    <row r="404" spans="1:5" ht="12.75">
      <c r="A404" s="190"/>
      <c r="B404" s="190"/>
      <c r="C404" s="190"/>
      <c r="D404" s="190"/>
      <c r="E404" s="190"/>
    </row>
    <row r="405" spans="1:5" ht="12.75">
      <c r="A405" s="2071" t="s">
        <v>1352</v>
      </c>
      <c r="B405" s="2072"/>
      <c r="C405" s="2072"/>
      <c r="D405" s="2072"/>
      <c r="E405" s="2072"/>
    </row>
    <row r="406" spans="1:5" ht="12.75">
      <c r="A406" s="2072"/>
      <c r="B406" s="2072"/>
      <c r="C406" s="2072"/>
      <c r="D406" s="2072"/>
      <c r="E406" s="2072"/>
    </row>
    <row r="407" spans="1:5" ht="12.75">
      <c r="A407" s="2072"/>
      <c r="B407" s="2072"/>
      <c r="C407" s="2072"/>
      <c r="D407" s="2072"/>
      <c r="E407" s="2072"/>
    </row>
  </sheetData>
  <sheetProtection/>
  <mergeCells count="41">
    <mergeCell ref="A346:E348"/>
    <mergeCell ref="A293:E293"/>
    <mergeCell ref="A235:E235"/>
    <mergeCell ref="A295:E295"/>
    <mergeCell ref="A292:E292"/>
    <mergeCell ref="A230:E232"/>
    <mergeCell ref="A288:E290"/>
    <mergeCell ref="A237:E237"/>
    <mergeCell ref="A234:E234"/>
    <mergeCell ref="A405:E407"/>
    <mergeCell ref="A351:E351"/>
    <mergeCell ref="A236:E236"/>
    <mergeCell ref="A350:E350"/>
    <mergeCell ref="B297:E297"/>
    <mergeCell ref="B355:E355"/>
    <mergeCell ref="A353:E353"/>
    <mergeCell ref="B239:E239"/>
    <mergeCell ref="A294:E294"/>
    <mergeCell ref="A352:E352"/>
    <mergeCell ref="D1:E1"/>
    <mergeCell ref="B5:E5"/>
    <mergeCell ref="B64:E64"/>
    <mergeCell ref="A59:E59"/>
    <mergeCell ref="A2:E2"/>
    <mergeCell ref="B180:E180"/>
    <mergeCell ref="B121:E121"/>
    <mergeCell ref="A171:E173"/>
    <mergeCell ref="A116:E116"/>
    <mergeCell ref="A176:E176"/>
    <mergeCell ref="A119:E119"/>
    <mergeCell ref="A177:E177"/>
    <mergeCell ref="A178:E178"/>
    <mergeCell ref="A175:E175"/>
    <mergeCell ref="A62:E62"/>
    <mergeCell ref="A113:E115"/>
    <mergeCell ref="A3:E3"/>
    <mergeCell ref="A61:E61"/>
    <mergeCell ref="A54:E56"/>
    <mergeCell ref="A60:E60"/>
    <mergeCell ref="A117:E117"/>
    <mergeCell ref="A118:E11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3:F21"/>
  <sheetViews>
    <sheetView zoomScalePageLayoutView="0" workbookViewId="0" topLeftCell="A1">
      <selection activeCell="A21" sqref="A1:F21"/>
    </sheetView>
  </sheetViews>
  <sheetFormatPr defaultColWidth="9.140625" defaultRowHeight="12.75"/>
  <cols>
    <col min="1" max="1" width="40.28125" style="0" customWidth="1"/>
    <col min="2" max="2" width="21.421875" style="0" customWidth="1"/>
    <col min="3" max="3" width="13.57421875" style="0" customWidth="1"/>
    <col min="4" max="4" width="16.7109375" style="0" customWidth="1"/>
    <col min="5" max="5" width="16.00390625" style="0" customWidth="1"/>
    <col min="6" max="6" width="18.28125" style="0" customWidth="1"/>
  </cols>
  <sheetData>
    <row r="3" spans="1:6" ht="14.25">
      <c r="A3" s="190"/>
      <c r="B3" s="190"/>
      <c r="C3" s="190"/>
      <c r="D3" s="190"/>
      <c r="E3" s="2126" t="s">
        <v>956</v>
      </c>
      <c r="F3" s="2097"/>
    </row>
    <row r="4" spans="1:6" ht="14.25">
      <c r="A4" s="190"/>
      <c r="B4" s="190"/>
      <c r="C4" s="190"/>
      <c r="D4" s="190"/>
      <c r="E4" s="517"/>
      <c r="F4" s="486"/>
    </row>
    <row r="5" spans="1:6" ht="15.75">
      <c r="A5" s="2059" t="s">
        <v>957</v>
      </c>
      <c r="B5" s="2070"/>
      <c r="C5" s="2070"/>
      <c r="D5" s="2070"/>
      <c r="E5" s="2070"/>
      <c r="F5" s="2070"/>
    </row>
    <row r="6" spans="1:6" ht="12.75">
      <c r="A6" s="2154" t="s">
        <v>173</v>
      </c>
      <c r="B6" s="2070"/>
      <c r="C6" s="2070"/>
      <c r="D6" s="2070"/>
      <c r="E6" s="2070"/>
      <c r="F6" s="2070"/>
    </row>
    <row r="7" spans="1:6" ht="12.75">
      <c r="A7" s="2154"/>
      <c r="B7" s="2070"/>
      <c r="C7" s="2070"/>
      <c r="D7" s="2070"/>
      <c r="E7" s="2070"/>
      <c r="F7" s="2070"/>
    </row>
    <row r="8" spans="1:6" ht="13.5" thickBot="1">
      <c r="A8" s="190"/>
      <c r="B8" s="932"/>
      <c r="C8" s="932"/>
      <c r="D8" s="932"/>
      <c r="E8" s="190"/>
      <c r="F8" s="486" t="s">
        <v>1208</v>
      </c>
    </row>
    <row r="9" spans="1:6" ht="12.75">
      <c r="A9" s="2224" t="s">
        <v>958</v>
      </c>
      <c r="B9" s="1412" t="s">
        <v>959</v>
      </c>
      <c r="C9" s="1412" t="s">
        <v>171</v>
      </c>
      <c r="D9" s="1413" t="s">
        <v>960</v>
      </c>
      <c r="E9" s="1412" t="s">
        <v>961</v>
      </c>
      <c r="F9" s="1414" t="s">
        <v>962</v>
      </c>
    </row>
    <row r="10" spans="1:6" ht="12.75">
      <c r="A10" s="2225"/>
      <c r="B10" s="1415" t="s">
        <v>948</v>
      </c>
      <c r="C10" s="1415" t="s">
        <v>172</v>
      </c>
      <c r="D10" s="1326" t="s">
        <v>963</v>
      </c>
      <c r="E10" s="1415" t="s">
        <v>964</v>
      </c>
      <c r="F10" s="1416" t="s">
        <v>965</v>
      </c>
    </row>
    <row r="11" spans="1:6" ht="13.5" thickBot="1">
      <c r="A11" s="2069"/>
      <c r="B11" s="1417" t="s">
        <v>966</v>
      </c>
      <c r="C11" s="1417" t="s">
        <v>170</v>
      </c>
      <c r="D11" s="1133" t="s">
        <v>967</v>
      </c>
      <c r="E11" s="1417" t="s">
        <v>954</v>
      </c>
      <c r="F11" s="1418" t="s">
        <v>4</v>
      </c>
    </row>
    <row r="12" spans="1:6" ht="12.75">
      <c r="A12" s="191" t="s">
        <v>360</v>
      </c>
      <c r="B12" s="143">
        <v>2000</v>
      </c>
      <c r="C12" s="143"/>
      <c r="D12" s="566"/>
      <c r="E12" s="143">
        <v>1354</v>
      </c>
      <c r="F12" s="143">
        <f>B12+D12-E12</f>
        <v>646</v>
      </c>
    </row>
    <row r="13" spans="1:6" ht="12.75">
      <c r="A13" s="193" t="s">
        <v>907</v>
      </c>
      <c r="B13" s="144">
        <v>1403</v>
      </c>
      <c r="C13" s="144">
        <v>2</v>
      </c>
      <c r="D13" s="578"/>
      <c r="E13" s="144">
        <v>147</v>
      </c>
      <c r="F13" s="142">
        <f>B13+D13-E13+C13</f>
        <v>1258</v>
      </c>
    </row>
    <row r="14" spans="1:6" ht="12.75">
      <c r="A14" s="193" t="s">
        <v>361</v>
      </c>
      <c r="B14" s="144">
        <v>352</v>
      </c>
      <c r="C14" s="144">
        <v>-1</v>
      </c>
      <c r="D14" s="578"/>
      <c r="E14" s="144">
        <v>17</v>
      </c>
      <c r="F14" s="142">
        <f>B14+D14-E14+C14</f>
        <v>334</v>
      </c>
    </row>
    <row r="15" spans="1:6" ht="12.75">
      <c r="A15" s="193" t="s">
        <v>362</v>
      </c>
      <c r="B15" s="144">
        <v>20616</v>
      </c>
      <c r="C15" s="144"/>
      <c r="D15" s="578">
        <v>3400</v>
      </c>
      <c r="E15" s="144">
        <v>2281</v>
      </c>
      <c r="F15" s="142">
        <f>B15+D15-E15+C15</f>
        <v>21735</v>
      </c>
    </row>
    <row r="16" spans="1:6" ht="12.75">
      <c r="A16" s="193" t="s">
        <v>376</v>
      </c>
      <c r="B16" s="144">
        <v>277486</v>
      </c>
      <c r="C16" s="144"/>
      <c r="D16" s="578">
        <v>0</v>
      </c>
      <c r="E16" s="144">
        <v>277486</v>
      </c>
      <c r="F16" s="142">
        <f>B16+D16-E16+C16</f>
        <v>0</v>
      </c>
    </row>
    <row r="17" spans="1:6" ht="12.75">
      <c r="A17" s="193" t="s">
        <v>377</v>
      </c>
      <c r="B17" s="144">
        <v>12</v>
      </c>
      <c r="C17" s="144">
        <v>12</v>
      </c>
      <c r="D17" s="578"/>
      <c r="E17" s="144"/>
      <c r="F17" s="142">
        <f>B17+D17-E17+C17</f>
        <v>24</v>
      </c>
    </row>
    <row r="18" spans="1:6" ht="19.5" customHeight="1">
      <c r="A18" s="1238" t="s">
        <v>378</v>
      </c>
      <c r="B18" s="1436">
        <f>SUM(B12:B17)</f>
        <v>301869</v>
      </c>
      <c r="C18" s="1436">
        <f>SUM(C12:C17)</f>
        <v>13</v>
      </c>
      <c r="D18" s="1872">
        <f>SUM(D12:D17)</f>
        <v>3400</v>
      </c>
      <c r="E18" s="1436">
        <f>SUM(E12:E17)</f>
        <v>281285</v>
      </c>
      <c r="F18" s="1436">
        <f>SUM(F12:F17)</f>
        <v>23997</v>
      </c>
    </row>
    <row r="19" spans="1:6" ht="12.75">
      <c r="A19" s="192" t="s">
        <v>379</v>
      </c>
      <c r="B19" s="142">
        <v>1143</v>
      </c>
      <c r="C19" s="142">
        <v>-1</v>
      </c>
      <c r="D19" s="267">
        <v>170</v>
      </c>
      <c r="E19" s="142">
        <v>148</v>
      </c>
      <c r="F19" s="726">
        <f>B19+D19-E19+C19</f>
        <v>1164</v>
      </c>
    </row>
    <row r="20" spans="1:6" ht="18" customHeight="1" thickBot="1">
      <c r="A20" s="866" t="s">
        <v>380</v>
      </c>
      <c r="B20" s="680">
        <f>SUM(B19)</f>
        <v>1143</v>
      </c>
      <c r="C20" s="680">
        <f>SUM(C19)</f>
        <v>-1</v>
      </c>
      <c r="D20" s="786">
        <f>SUM(D19)</f>
        <v>170</v>
      </c>
      <c r="E20" s="680">
        <f>SUM(E19)</f>
        <v>148</v>
      </c>
      <c r="F20" s="680">
        <f>SUM(F19)</f>
        <v>1164</v>
      </c>
    </row>
    <row r="21" spans="1:6" ht="21.75" customHeight="1" thickBot="1">
      <c r="A21" s="199" t="s">
        <v>1279</v>
      </c>
      <c r="B21" s="525">
        <f>B18+B20</f>
        <v>303012</v>
      </c>
      <c r="C21" s="525">
        <f>C18+C20</f>
        <v>12</v>
      </c>
      <c r="D21" s="742">
        <f>D18+D20</f>
        <v>3570</v>
      </c>
      <c r="E21" s="525">
        <f>E18+E20</f>
        <v>281433</v>
      </c>
      <c r="F21" s="525">
        <f>F18+F20</f>
        <v>25161</v>
      </c>
    </row>
  </sheetData>
  <sheetProtection/>
  <mergeCells count="5">
    <mergeCell ref="A9:A11"/>
    <mergeCell ref="E3:F3"/>
    <mergeCell ref="A5:F5"/>
    <mergeCell ref="A6:F6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6">
      <selection activeCell="A41" sqref="A1:C41"/>
    </sheetView>
  </sheetViews>
  <sheetFormatPr defaultColWidth="9.140625" defaultRowHeight="12.75"/>
  <cols>
    <col min="1" max="1" width="51.00390625" style="0" customWidth="1"/>
    <col min="2" max="2" width="17.140625" style="0" customWidth="1"/>
    <col min="3" max="3" width="18.140625" style="0" customWidth="1"/>
  </cols>
  <sheetData>
    <row r="1" spans="1:3" ht="14.25">
      <c r="A1" s="190"/>
      <c r="B1" s="190"/>
      <c r="C1" s="1176" t="s">
        <v>968</v>
      </c>
    </row>
    <row r="2" spans="1:3" ht="15">
      <c r="A2" s="190"/>
      <c r="B2" s="190"/>
      <c r="C2" s="884"/>
    </row>
    <row r="3" spans="1:3" ht="15.75">
      <c r="A3" s="2182" t="s">
        <v>903</v>
      </c>
      <c r="B3" s="2182"/>
      <c r="C3" s="2182"/>
    </row>
    <row r="4" spans="1:3" ht="15.75">
      <c r="A4" s="2059" t="s">
        <v>969</v>
      </c>
      <c r="B4" s="2059"/>
      <c r="C4" s="2059"/>
    </row>
    <row r="5" spans="1:3" ht="15.75">
      <c r="A5" s="2059" t="s">
        <v>1470</v>
      </c>
      <c r="B5" s="2059"/>
      <c r="C5" s="2059"/>
    </row>
    <row r="6" spans="1:3" ht="15.75">
      <c r="A6" s="662"/>
      <c r="B6" s="662"/>
      <c r="C6" s="662"/>
    </row>
    <row r="7" spans="1:3" ht="13.5" thickBot="1">
      <c r="A7" s="190"/>
      <c r="B7" s="190"/>
      <c r="C7" s="262" t="s">
        <v>1239</v>
      </c>
    </row>
    <row r="8" spans="1:3" ht="16.5" thickBot="1">
      <c r="A8" s="2067" t="s">
        <v>970</v>
      </c>
      <c r="B8" s="1177" t="s">
        <v>971</v>
      </c>
      <c r="C8" s="1178"/>
    </row>
    <row r="9" spans="1:3" ht="16.5" thickBot="1">
      <c r="A9" s="2226"/>
      <c r="B9" s="1179" t="s">
        <v>972</v>
      </c>
      <c r="C9" s="1180" t="s">
        <v>973</v>
      </c>
    </row>
    <row r="10" spans="1:3" ht="15.75">
      <c r="A10" s="1181" t="s">
        <v>940</v>
      </c>
      <c r="B10" s="1182">
        <v>0</v>
      </c>
      <c r="C10" s="1421">
        <v>30</v>
      </c>
    </row>
    <row r="11" spans="1:3" ht="15.75">
      <c r="A11" s="1184" t="s">
        <v>915</v>
      </c>
      <c r="B11" s="1185"/>
      <c r="C11" s="1421"/>
    </row>
    <row r="12" spans="1:3" ht="15.75">
      <c r="A12" s="1186" t="s">
        <v>916</v>
      </c>
      <c r="B12" s="1187">
        <v>1000</v>
      </c>
      <c r="C12" s="1421">
        <v>1075</v>
      </c>
    </row>
    <row r="13" spans="1:3" ht="15.75">
      <c r="A13" s="1188" t="s">
        <v>363</v>
      </c>
      <c r="B13" s="1189"/>
      <c r="C13" s="1421">
        <v>17885</v>
      </c>
    </row>
    <row r="14" spans="1:3" ht="15.75">
      <c r="A14" s="192" t="s">
        <v>383</v>
      </c>
      <c r="B14" s="1189"/>
      <c r="C14" s="1421">
        <v>10</v>
      </c>
    </row>
    <row r="15" spans="1:3" ht="15.75">
      <c r="A15" s="1190" t="s">
        <v>918</v>
      </c>
      <c r="B15" s="1187"/>
      <c r="C15" s="1421"/>
    </row>
    <row r="16" spans="1:3" ht="15.75">
      <c r="A16" s="1190" t="s">
        <v>919</v>
      </c>
      <c r="B16" s="1191">
        <v>2000</v>
      </c>
      <c r="C16" s="1421">
        <v>2154</v>
      </c>
    </row>
    <row r="17" spans="1:3" ht="16.5" thickBot="1">
      <c r="A17" s="1192" t="s">
        <v>458</v>
      </c>
      <c r="B17" s="1193">
        <v>5000</v>
      </c>
      <c r="C17" s="1421">
        <v>7823</v>
      </c>
    </row>
    <row r="18" spans="1:3" ht="16.5" thickBot="1">
      <c r="A18" s="1177" t="s">
        <v>921</v>
      </c>
      <c r="B18" s="1194">
        <f>SUM(B11:B17)</f>
        <v>8000</v>
      </c>
      <c r="C18" s="1194">
        <f>SUM(C11:C17)</f>
        <v>28947</v>
      </c>
    </row>
    <row r="19" spans="1:3" ht="12.75">
      <c r="A19" s="843"/>
      <c r="B19" s="705"/>
      <c r="C19" s="190"/>
    </row>
    <row r="20" spans="1:3" ht="12.75">
      <c r="A20" s="2227"/>
      <c r="B20" s="2227"/>
      <c r="C20" s="2140"/>
    </row>
    <row r="21" spans="1:3" ht="12.75">
      <c r="A21" s="2227"/>
      <c r="B21" s="2227"/>
      <c r="C21" s="2140"/>
    </row>
    <row r="22" spans="1:3" ht="12.75">
      <c r="A22" s="2227"/>
      <c r="B22" s="2227"/>
      <c r="C22" s="2140"/>
    </row>
    <row r="23" spans="1:3" ht="12.75">
      <c r="A23" s="1199"/>
      <c r="B23" s="1199"/>
      <c r="C23" s="57"/>
    </row>
    <row r="24" spans="1:3" ht="12.75">
      <c r="A24" s="1198"/>
      <c r="B24" s="1198"/>
      <c r="C24" s="190"/>
    </row>
    <row r="25" spans="1:3" ht="12.75">
      <c r="A25" s="1198"/>
      <c r="B25" s="1198"/>
      <c r="C25" s="190"/>
    </row>
    <row r="26" spans="1:3" ht="12.75">
      <c r="A26" s="1198"/>
      <c r="B26" s="1198"/>
      <c r="C26" s="190"/>
    </row>
    <row r="27" spans="1:3" ht="12.75">
      <c r="A27" s="843"/>
      <c r="B27" s="705"/>
      <c r="C27" s="190"/>
    </row>
    <row r="28" spans="1:3" ht="12.75">
      <c r="A28" s="843"/>
      <c r="B28" s="705"/>
      <c r="C28" s="190"/>
    </row>
    <row r="29" spans="1:3" ht="14.25">
      <c r="A29" s="190"/>
      <c r="B29" s="190"/>
      <c r="C29" s="1176" t="s">
        <v>978</v>
      </c>
    </row>
    <row r="30" spans="1:3" ht="12.75">
      <c r="A30" s="190"/>
      <c r="B30" s="190"/>
      <c r="C30" s="190"/>
    </row>
    <row r="31" spans="1:3" ht="15.75">
      <c r="A31" s="2182" t="s">
        <v>903</v>
      </c>
      <c r="B31" s="2182"/>
      <c r="C31" s="2182"/>
    </row>
    <row r="32" spans="1:3" ht="15.75">
      <c r="A32" s="2059" t="s">
        <v>979</v>
      </c>
      <c r="B32" s="2059"/>
      <c r="C32" s="2059"/>
    </row>
    <row r="33" spans="1:3" ht="15.75">
      <c r="A33" s="2059" t="s">
        <v>1470</v>
      </c>
      <c r="B33" s="2059"/>
      <c r="C33" s="2059"/>
    </row>
    <row r="34" spans="1:3" ht="12.75">
      <c r="A34" s="190"/>
      <c r="B34" s="190"/>
      <c r="C34" s="190"/>
    </row>
    <row r="35" spans="1:3" ht="13.5" thickBot="1">
      <c r="A35" s="190"/>
      <c r="B35" s="190"/>
      <c r="C35" s="262" t="s">
        <v>980</v>
      </c>
    </row>
    <row r="36" spans="1:3" ht="16.5" thickBot="1">
      <c r="A36" s="2067" t="s">
        <v>1189</v>
      </c>
      <c r="B36" s="1177" t="s">
        <v>971</v>
      </c>
      <c r="C36" s="1195"/>
    </row>
    <row r="37" spans="1:3" ht="16.5" thickBot="1">
      <c r="A37" s="2226"/>
      <c r="B37" s="1132" t="s">
        <v>972</v>
      </c>
      <c r="C37" s="1180" t="s">
        <v>981</v>
      </c>
    </row>
    <row r="38" spans="1:3" ht="15.75">
      <c r="A38" s="1196" t="s">
        <v>459</v>
      </c>
      <c r="B38" s="1422">
        <v>146384</v>
      </c>
      <c r="C38" s="1423">
        <v>146384</v>
      </c>
    </row>
    <row r="39" spans="1:3" ht="15.75">
      <c r="A39" s="1183" t="s">
        <v>982</v>
      </c>
      <c r="B39" s="1424">
        <v>4854307</v>
      </c>
      <c r="C39" s="1421">
        <v>12154380</v>
      </c>
    </row>
    <row r="40" spans="1:3" ht="15.75">
      <c r="A40" s="1183" t="s">
        <v>983</v>
      </c>
      <c r="B40" s="1424">
        <v>4854307</v>
      </c>
      <c r="C40" s="1421">
        <v>9157171</v>
      </c>
    </row>
    <row r="41" spans="1:3" ht="16.5" thickBot="1">
      <c r="A41" s="1197" t="s">
        <v>720</v>
      </c>
      <c r="B41" s="1425">
        <f>B38+B39-B40</f>
        <v>146384</v>
      </c>
      <c r="C41" s="1425">
        <f>C38+C39-C40</f>
        <v>3143593</v>
      </c>
    </row>
    <row r="42" spans="1:3" ht="12.75">
      <c r="A42" s="190"/>
      <c r="B42" s="190"/>
      <c r="C42" s="190"/>
    </row>
  </sheetData>
  <sheetProtection/>
  <mergeCells count="11">
    <mergeCell ref="A36:A37"/>
    <mergeCell ref="A20:C20"/>
    <mergeCell ref="A21:C21"/>
    <mergeCell ref="A22:C22"/>
    <mergeCell ref="A32:C32"/>
    <mergeCell ref="A31:C31"/>
    <mergeCell ref="A33:C33"/>
    <mergeCell ref="A3:C3"/>
    <mergeCell ref="A4:C4"/>
    <mergeCell ref="A5:C5"/>
    <mergeCell ref="A8:A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J12"/>
    </sheetView>
  </sheetViews>
  <sheetFormatPr defaultColWidth="9.140625" defaultRowHeight="12.75"/>
  <cols>
    <col min="1" max="1" width="36.7109375" style="0" customWidth="1"/>
    <col min="10" max="10" width="13.00390625" style="0" customWidth="1"/>
  </cols>
  <sheetData>
    <row r="1" spans="3:10" ht="12.75">
      <c r="C1" s="2228" t="s">
        <v>984</v>
      </c>
      <c r="D1" s="2228"/>
      <c r="E1" s="2228"/>
      <c r="F1" s="2228"/>
      <c r="G1" s="2228"/>
      <c r="H1" s="2228"/>
      <c r="I1" s="2228"/>
      <c r="J1" s="2228"/>
    </row>
    <row r="3" spans="1:10" ht="18">
      <c r="A3" s="2204" t="s">
        <v>985</v>
      </c>
      <c r="B3" s="2204"/>
      <c r="C3" s="2204"/>
      <c r="D3" s="2204"/>
      <c r="E3" s="2204"/>
      <c r="F3" s="2204"/>
      <c r="G3" s="2204"/>
      <c r="H3" s="2204"/>
      <c r="I3" s="2204"/>
      <c r="J3" s="2204"/>
    </row>
    <row r="4" spans="1:10" ht="15.75">
      <c r="A4" s="174"/>
      <c r="B4" s="174"/>
      <c r="C4" s="174"/>
      <c r="D4" s="174"/>
      <c r="E4" s="174"/>
      <c r="F4" s="174"/>
      <c r="G4" s="174"/>
      <c r="H4" s="174"/>
      <c r="I4" s="174"/>
      <c r="J4" s="174"/>
    </row>
    <row r="8" spans="3:10" ht="16.5" thickBot="1">
      <c r="C8" s="2171" t="s">
        <v>1450</v>
      </c>
      <c r="D8" s="2171"/>
      <c r="E8" s="2171"/>
      <c r="F8" s="2171"/>
      <c r="G8" s="2171"/>
      <c r="H8" s="2171"/>
      <c r="I8" s="2171"/>
      <c r="J8" s="2171"/>
    </row>
    <row r="9" spans="1:10" ht="16.5" thickBot="1">
      <c r="A9" s="126" t="s">
        <v>1189</v>
      </c>
      <c r="B9" s="126">
        <v>2009</v>
      </c>
      <c r="C9" s="215">
        <v>2010</v>
      </c>
      <c r="D9" s="126">
        <v>2011</v>
      </c>
      <c r="E9" s="215">
        <v>2012</v>
      </c>
      <c r="F9" s="126">
        <v>2013</v>
      </c>
      <c r="G9" s="215">
        <v>2014</v>
      </c>
      <c r="H9" s="215">
        <v>2015</v>
      </c>
      <c r="I9" s="215">
        <v>2016</v>
      </c>
      <c r="J9" s="105" t="s">
        <v>1279</v>
      </c>
    </row>
    <row r="10" spans="1:10" ht="42" customHeight="1">
      <c r="A10" s="1712" t="s">
        <v>364</v>
      </c>
      <c r="B10" s="1714"/>
      <c r="C10" s="1716">
        <v>2000</v>
      </c>
      <c r="D10" s="1714">
        <v>2000</v>
      </c>
      <c r="E10" s="1716">
        <v>2000</v>
      </c>
      <c r="F10" s="1714">
        <v>2000</v>
      </c>
      <c r="G10" s="1716">
        <v>2000</v>
      </c>
      <c r="H10" s="1714">
        <v>490000</v>
      </c>
      <c r="I10" s="1716"/>
      <c r="J10" s="1719">
        <f>SUM(B10:H10)</f>
        <v>500000</v>
      </c>
    </row>
    <row r="11" spans="1:10" ht="32.25" customHeight="1">
      <c r="A11" s="1713" t="s">
        <v>986</v>
      </c>
      <c r="B11" s="1715">
        <v>31656</v>
      </c>
      <c r="C11" s="1717">
        <v>31656</v>
      </c>
      <c r="D11" s="1715">
        <v>31656</v>
      </c>
      <c r="E11" s="1717">
        <v>31656</v>
      </c>
      <c r="F11" s="1715">
        <v>2638</v>
      </c>
      <c r="G11" s="1717"/>
      <c r="H11" s="1715"/>
      <c r="I11" s="1717"/>
      <c r="J11" s="1720">
        <f>SUM(B11:F11)</f>
        <v>129262</v>
      </c>
    </row>
    <row r="12" spans="1:10" ht="16.5" thickBot="1">
      <c r="A12" s="1662" t="s">
        <v>987</v>
      </c>
      <c r="B12" s="1407">
        <f aca="true" t="shared" si="0" ref="B12:H12">SUM(B10:B11)</f>
        <v>31656</v>
      </c>
      <c r="C12" s="1718">
        <f t="shared" si="0"/>
        <v>33656</v>
      </c>
      <c r="D12" s="1407">
        <f t="shared" si="0"/>
        <v>33656</v>
      </c>
      <c r="E12" s="1718">
        <f t="shared" si="0"/>
        <v>33656</v>
      </c>
      <c r="F12" s="1407">
        <f t="shared" si="0"/>
        <v>4638</v>
      </c>
      <c r="G12" s="1718">
        <f t="shared" si="0"/>
        <v>2000</v>
      </c>
      <c r="H12" s="1407">
        <f t="shared" si="0"/>
        <v>490000</v>
      </c>
      <c r="I12" s="1718"/>
      <c r="J12" s="1407">
        <f>SUM(B12:I12)</f>
        <v>629262</v>
      </c>
    </row>
  </sheetData>
  <sheetProtection/>
  <mergeCells count="3">
    <mergeCell ref="C1:J1"/>
    <mergeCell ref="A3:J3"/>
    <mergeCell ref="C8:J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Z121"/>
  <sheetViews>
    <sheetView zoomScalePageLayoutView="0" workbookViewId="0" topLeftCell="A1">
      <selection activeCell="A121" sqref="A1:I121"/>
    </sheetView>
  </sheetViews>
  <sheetFormatPr defaultColWidth="9.140625" defaultRowHeight="12.75"/>
  <cols>
    <col min="1" max="1" width="33.140625" style="0" customWidth="1"/>
    <col min="2" max="2" width="13.00390625" style="0" customWidth="1"/>
    <col min="3" max="3" width="13.421875" style="0" customWidth="1"/>
    <col min="4" max="4" width="10.7109375" style="0" customWidth="1"/>
    <col min="5" max="5" width="12.7109375" style="0" customWidth="1"/>
    <col min="6" max="6" width="10.57421875" style="0" customWidth="1"/>
    <col min="7" max="7" width="12.57421875" style="0" customWidth="1"/>
    <col min="9" max="9" width="11.421875" style="0" customWidth="1"/>
  </cols>
  <sheetData>
    <row r="1" spans="1:9" ht="12.75">
      <c r="A1" s="1739" t="s">
        <v>1317</v>
      </c>
      <c r="H1" s="2230" t="s">
        <v>5</v>
      </c>
      <c r="I1" s="2230"/>
    </row>
    <row r="2" spans="1:9" ht="12.75">
      <c r="A2" s="2231" t="s">
        <v>462</v>
      </c>
      <c r="B2" s="2231"/>
      <c r="C2" s="2231"/>
      <c r="D2" s="2231"/>
      <c r="E2" s="2231"/>
      <c r="F2" s="2231"/>
      <c r="G2" s="2231"/>
      <c r="H2" s="2231"/>
      <c r="I2" s="2231"/>
    </row>
    <row r="3" spans="1:8" ht="12.75">
      <c r="A3" s="1740"/>
      <c r="H3" s="100" t="s">
        <v>6</v>
      </c>
    </row>
    <row r="4" spans="1:9" ht="12.75">
      <c r="A4" s="2009" t="s">
        <v>28</v>
      </c>
      <c r="B4" s="1947" t="s">
        <v>463</v>
      </c>
      <c r="C4" s="1947"/>
      <c r="D4" s="1947" t="s">
        <v>7</v>
      </c>
      <c r="E4" s="1947"/>
      <c r="F4" s="1947" t="s">
        <v>464</v>
      </c>
      <c r="G4" s="1947"/>
      <c r="H4" s="1947" t="s">
        <v>8</v>
      </c>
      <c r="I4" s="1947"/>
    </row>
    <row r="5" spans="1:9" ht="12.75">
      <c r="A5" s="1948"/>
      <c r="B5" s="1875" t="s">
        <v>9</v>
      </c>
      <c r="C5" s="1875" t="s">
        <v>10</v>
      </c>
      <c r="D5" s="1875" t="s">
        <v>9</v>
      </c>
      <c r="E5" s="1875" t="s">
        <v>10</v>
      </c>
      <c r="F5" s="1875" t="s">
        <v>9</v>
      </c>
      <c r="G5" s="1875" t="s">
        <v>10</v>
      </c>
      <c r="H5" s="1875" t="s">
        <v>9</v>
      </c>
      <c r="I5" s="1875" t="s">
        <v>10</v>
      </c>
    </row>
    <row r="6" spans="1:9" ht="15">
      <c r="A6" s="1948" t="s">
        <v>11</v>
      </c>
      <c r="B6" s="1949">
        <v>17520</v>
      </c>
      <c r="C6" s="1949">
        <v>25053600</v>
      </c>
      <c r="D6" s="1950"/>
      <c r="E6" s="1950"/>
      <c r="F6" s="1949">
        <v>17520</v>
      </c>
      <c r="G6" s="1949">
        <v>25053600</v>
      </c>
      <c r="H6" s="1949">
        <f>F6-B6-D6</f>
        <v>0</v>
      </c>
      <c r="I6" s="1949">
        <f>G6-C6-E6</f>
        <v>0</v>
      </c>
    </row>
    <row r="7" spans="1:9" ht="15.75" thickBot="1">
      <c r="A7" s="1951" t="s">
        <v>12</v>
      </c>
      <c r="B7" s="1952">
        <v>17520</v>
      </c>
      <c r="C7" s="1952">
        <v>9022800</v>
      </c>
      <c r="D7" s="1953"/>
      <c r="E7" s="1953"/>
      <c r="F7" s="1949">
        <v>17520</v>
      </c>
      <c r="G7" s="1949">
        <v>9022800</v>
      </c>
      <c r="H7" s="1949">
        <f aca="true" t="shared" si="0" ref="H7:I48">F7-B7-D7</f>
        <v>0</v>
      </c>
      <c r="I7" s="1949">
        <f t="shared" si="0"/>
        <v>0</v>
      </c>
    </row>
    <row r="8" spans="1:26" s="40" customFormat="1" ht="15.75" thickBot="1">
      <c r="A8" s="1951" t="s">
        <v>13</v>
      </c>
      <c r="B8" s="1952">
        <v>1</v>
      </c>
      <c r="C8" s="1952">
        <v>3300000</v>
      </c>
      <c r="D8" s="1953"/>
      <c r="E8" s="1953"/>
      <c r="F8" s="1949">
        <v>1</v>
      </c>
      <c r="G8" s="1949">
        <v>3300000</v>
      </c>
      <c r="H8" s="1949">
        <f t="shared" si="0"/>
        <v>0</v>
      </c>
      <c r="I8" s="1949">
        <f t="shared" si="0"/>
        <v>0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5">
      <c r="A9" s="1951" t="s">
        <v>14</v>
      </c>
      <c r="B9" s="1952">
        <v>39886</v>
      </c>
      <c r="C9" s="1952">
        <v>20461518</v>
      </c>
      <c r="D9" s="1953"/>
      <c r="E9" s="1953"/>
      <c r="F9" s="1949">
        <v>39886</v>
      </c>
      <c r="G9" s="1949">
        <v>20461518</v>
      </c>
      <c r="H9" s="1949">
        <f t="shared" si="0"/>
        <v>0</v>
      </c>
      <c r="I9" s="1949">
        <f t="shared" si="0"/>
        <v>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9" ht="15">
      <c r="A10" s="1951" t="s">
        <v>15</v>
      </c>
      <c r="B10" s="1952">
        <v>45326</v>
      </c>
      <c r="C10" s="1952">
        <v>12691280</v>
      </c>
      <c r="D10" s="1953"/>
      <c r="E10" s="1953"/>
      <c r="F10" s="1949">
        <v>45326</v>
      </c>
      <c r="G10" s="1949">
        <v>12691280</v>
      </c>
      <c r="H10" s="1949">
        <f t="shared" si="0"/>
        <v>0</v>
      </c>
      <c r="I10" s="1949">
        <f t="shared" si="0"/>
        <v>0</v>
      </c>
    </row>
    <row r="11" spans="1:9" ht="15">
      <c r="A11" s="1951" t="s">
        <v>16</v>
      </c>
      <c r="B11" s="1952">
        <v>45301</v>
      </c>
      <c r="C11" s="1952">
        <v>2265050</v>
      </c>
      <c r="D11" s="1953"/>
      <c r="E11" s="1953"/>
      <c r="F11" s="1949">
        <v>45301</v>
      </c>
      <c r="G11" s="1949">
        <v>2265050</v>
      </c>
      <c r="H11" s="1949">
        <f t="shared" si="0"/>
        <v>0</v>
      </c>
      <c r="I11" s="1949">
        <f t="shared" si="0"/>
        <v>0</v>
      </c>
    </row>
    <row r="12" spans="1:9" ht="15">
      <c r="A12" s="1951" t="s">
        <v>465</v>
      </c>
      <c r="B12" s="1952">
        <v>479</v>
      </c>
      <c r="C12" s="1952">
        <v>3688300</v>
      </c>
      <c r="D12" s="1953"/>
      <c r="E12" s="1953"/>
      <c r="F12" s="1949">
        <v>479</v>
      </c>
      <c r="G12" s="1949">
        <v>3688300</v>
      </c>
      <c r="H12" s="1949">
        <f t="shared" si="0"/>
        <v>0</v>
      </c>
      <c r="I12" s="1949">
        <f t="shared" si="0"/>
        <v>0</v>
      </c>
    </row>
    <row r="13" spans="1:9" ht="15">
      <c r="A13" s="1951" t="s">
        <v>17</v>
      </c>
      <c r="B13" s="1952">
        <v>12</v>
      </c>
      <c r="C13" s="1952">
        <v>4440000</v>
      </c>
      <c r="D13" s="1953"/>
      <c r="E13" s="1953"/>
      <c r="F13" s="1949">
        <v>12</v>
      </c>
      <c r="G13" s="1949">
        <v>4440000</v>
      </c>
      <c r="H13" s="1949">
        <f t="shared" si="0"/>
        <v>0</v>
      </c>
      <c r="I13" s="1949">
        <f t="shared" si="0"/>
        <v>0</v>
      </c>
    </row>
    <row r="14" spans="1:9" ht="15">
      <c r="A14" s="1951" t="s">
        <v>18</v>
      </c>
      <c r="B14" s="1952">
        <v>44</v>
      </c>
      <c r="C14" s="1952">
        <v>167200</v>
      </c>
      <c r="D14" s="1953"/>
      <c r="E14" s="1953"/>
      <c r="F14" s="1949">
        <v>44</v>
      </c>
      <c r="G14" s="1949">
        <v>167200</v>
      </c>
      <c r="H14" s="1949">
        <f t="shared" si="0"/>
        <v>0</v>
      </c>
      <c r="I14" s="1949">
        <f t="shared" si="0"/>
        <v>0</v>
      </c>
    </row>
    <row r="15" spans="1:9" ht="15">
      <c r="A15" s="1951" t="s">
        <v>19</v>
      </c>
      <c r="B15" s="1952">
        <v>14000000</v>
      </c>
      <c r="C15" s="1952">
        <v>28000000</v>
      </c>
      <c r="D15" s="1953"/>
      <c r="E15" s="1953"/>
      <c r="F15" s="1949">
        <v>30417150</v>
      </c>
      <c r="G15" s="1949">
        <v>40834300</v>
      </c>
      <c r="H15" s="1954">
        <f t="shared" si="0"/>
        <v>16417150</v>
      </c>
      <c r="I15" s="1949">
        <f t="shared" si="0"/>
        <v>12834300</v>
      </c>
    </row>
    <row r="16" spans="1:9" ht="15">
      <c r="A16" s="1951" t="s">
        <v>466</v>
      </c>
      <c r="B16" s="1952">
        <v>17520</v>
      </c>
      <c r="C16" s="1952">
        <v>19885200</v>
      </c>
      <c r="D16" s="1953"/>
      <c r="E16" s="1953"/>
      <c r="F16" s="1949">
        <v>17520</v>
      </c>
      <c r="G16" s="1949">
        <v>19885200</v>
      </c>
      <c r="H16" s="1949">
        <f t="shared" si="0"/>
        <v>0</v>
      </c>
      <c r="I16" s="1949">
        <f t="shared" si="0"/>
        <v>0</v>
      </c>
    </row>
    <row r="17" spans="1:9" ht="15">
      <c r="A17" s="1951" t="s">
        <v>467</v>
      </c>
      <c r="B17" s="1952">
        <v>0</v>
      </c>
      <c r="C17" s="1952">
        <v>115509360</v>
      </c>
      <c r="D17" s="1953"/>
      <c r="E17" s="1953"/>
      <c r="F17" s="1949"/>
      <c r="G17" s="1949">
        <v>115509360</v>
      </c>
      <c r="H17" s="1949">
        <f t="shared" si="0"/>
        <v>0</v>
      </c>
      <c r="I17" s="1949">
        <f t="shared" si="0"/>
        <v>0</v>
      </c>
    </row>
    <row r="18" spans="1:9" ht="15">
      <c r="A18" s="1951" t="s">
        <v>468</v>
      </c>
      <c r="B18" s="1952">
        <v>140</v>
      </c>
      <c r="C18" s="1952">
        <v>11480000</v>
      </c>
      <c r="D18" s="1953"/>
      <c r="E18" s="1953"/>
      <c r="F18" s="1949">
        <v>93</v>
      </c>
      <c r="G18" s="1949">
        <v>7626000</v>
      </c>
      <c r="H18" s="1949">
        <f t="shared" si="0"/>
        <v>-47</v>
      </c>
      <c r="I18" s="1949">
        <f t="shared" si="0"/>
        <v>-3854000</v>
      </c>
    </row>
    <row r="19" spans="1:9" ht="15">
      <c r="A19" s="1951" t="s">
        <v>469</v>
      </c>
      <c r="B19" s="1952">
        <v>11</v>
      </c>
      <c r="C19" s="1952">
        <v>1017500</v>
      </c>
      <c r="D19" s="1953"/>
      <c r="E19" s="1953"/>
      <c r="F19" s="1949">
        <v>12</v>
      </c>
      <c r="G19" s="1949">
        <v>1110000</v>
      </c>
      <c r="H19" s="1949">
        <f t="shared" si="0"/>
        <v>1</v>
      </c>
      <c r="I19" s="1949">
        <f t="shared" si="0"/>
        <v>92500</v>
      </c>
    </row>
    <row r="20" spans="1:9" ht="15">
      <c r="A20" s="1951" t="s">
        <v>470</v>
      </c>
      <c r="B20" s="1952">
        <v>11</v>
      </c>
      <c r="C20" s="1952">
        <v>902000</v>
      </c>
      <c r="D20" s="1953"/>
      <c r="E20" s="1953"/>
      <c r="F20" s="1949">
        <v>35</v>
      </c>
      <c r="G20" s="1949">
        <v>2870000</v>
      </c>
      <c r="H20" s="1949">
        <f t="shared" si="0"/>
        <v>24</v>
      </c>
      <c r="I20" s="1949">
        <f t="shared" si="0"/>
        <v>1968000</v>
      </c>
    </row>
    <row r="21" spans="1:9" ht="15">
      <c r="A21" s="1951" t="s">
        <v>471</v>
      </c>
      <c r="B21" s="1952">
        <v>1</v>
      </c>
      <c r="C21" s="1952">
        <v>65000</v>
      </c>
      <c r="D21" s="1953"/>
      <c r="E21" s="1953"/>
      <c r="F21" s="1949">
        <v>3</v>
      </c>
      <c r="G21" s="1949">
        <v>195000</v>
      </c>
      <c r="H21" s="1949">
        <f t="shared" si="0"/>
        <v>2</v>
      </c>
      <c r="I21" s="1949">
        <f t="shared" si="0"/>
        <v>130000</v>
      </c>
    </row>
    <row r="22" spans="1:9" ht="15">
      <c r="A22" s="1951" t="s">
        <v>472</v>
      </c>
      <c r="B22" s="1952">
        <v>12</v>
      </c>
      <c r="C22" s="1952">
        <v>2280000</v>
      </c>
      <c r="D22" s="1953"/>
      <c r="E22" s="1953"/>
      <c r="F22" s="1949">
        <v>6</v>
      </c>
      <c r="G22" s="1949">
        <v>1140000</v>
      </c>
      <c r="H22" s="1949">
        <f>F22-B22-D22</f>
        <v>-6</v>
      </c>
      <c r="I22" s="1949">
        <f t="shared" si="0"/>
        <v>-1140000</v>
      </c>
    </row>
    <row r="23" spans="1:9" ht="15">
      <c r="A23" s="1951" t="s">
        <v>473</v>
      </c>
      <c r="B23" s="1952">
        <v>3</v>
      </c>
      <c r="C23" s="1952">
        <v>825000</v>
      </c>
      <c r="D23" s="1953"/>
      <c r="E23" s="1953"/>
      <c r="F23" s="1949">
        <v>0</v>
      </c>
      <c r="G23" s="1949">
        <v>0</v>
      </c>
      <c r="H23" s="1949">
        <f>F23-B23-D23</f>
        <v>-3</v>
      </c>
      <c r="I23" s="1949">
        <f t="shared" si="0"/>
        <v>-825000</v>
      </c>
    </row>
    <row r="24" spans="1:9" ht="15">
      <c r="A24" s="1951" t="s">
        <v>474</v>
      </c>
      <c r="B24" s="1952">
        <v>3</v>
      </c>
      <c r="C24" s="1952">
        <v>521100</v>
      </c>
      <c r="D24" s="1953"/>
      <c r="E24" s="1953"/>
      <c r="F24" s="1949">
        <v>1</v>
      </c>
      <c r="G24" s="1949">
        <v>173700</v>
      </c>
      <c r="H24" s="1949">
        <f>F24-B24-D24</f>
        <v>-2</v>
      </c>
      <c r="I24" s="1949">
        <f t="shared" si="0"/>
        <v>-347400</v>
      </c>
    </row>
    <row r="25" spans="1:9" ht="15">
      <c r="A25" s="1951" t="s">
        <v>20</v>
      </c>
      <c r="B25" s="1952">
        <v>56</v>
      </c>
      <c r="C25" s="1952">
        <v>30632000</v>
      </c>
      <c r="D25" s="1953"/>
      <c r="E25" s="1953"/>
      <c r="F25" s="1949">
        <v>59</v>
      </c>
      <c r="G25" s="1949">
        <v>32273000</v>
      </c>
      <c r="H25" s="1949">
        <f t="shared" si="0"/>
        <v>3</v>
      </c>
      <c r="I25" s="1949">
        <f t="shared" si="0"/>
        <v>1641000</v>
      </c>
    </row>
    <row r="26" spans="1:9" ht="15">
      <c r="A26" s="1951" t="s">
        <v>21</v>
      </c>
      <c r="B26" s="1952">
        <v>10</v>
      </c>
      <c r="C26" s="1952">
        <v>500000</v>
      </c>
      <c r="D26" s="1953"/>
      <c r="E26" s="1953"/>
      <c r="F26" s="1949">
        <v>17</v>
      </c>
      <c r="G26" s="1949">
        <v>850000</v>
      </c>
      <c r="H26" s="1949">
        <f t="shared" si="0"/>
        <v>7</v>
      </c>
      <c r="I26" s="1949">
        <f t="shared" si="0"/>
        <v>350000</v>
      </c>
    </row>
    <row r="27" spans="1:9" ht="15">
      <c r="A27" s="1951" t="s">
        <v>475</v>
      </c>
      <c r="B27" s="1952">
        <v>111</v>
      </c>
      <c r="C27" s="1952">
        <v>15300000</v>
      </c>
      <c r="D27" s="1953"/>
      <c r="E27" s="1953"/>
      <c r="F27" s="1949">
        <v>111</v>
      </c>
      <c r="G27" s="1949">
        <v>15300000</v>
      </c>
      <c r="H27" s="1949">
        <f t="shared" si="0"/>
        <v>0</v>
      </c>
      <c r="I27" s="1949">
        <f t="shared" si="0"/>
        <v>0</v>
      </c>
    </row>
    <row r="28" spans="1:9" ht="15">
      <c r="A28" s="1951" t="s">
        <v>476</v>
      </c>
      <c r="B28" s="1952">
        <v>358</v>
      </c>
      <c r="C28" s="1952">
        <v>57970000</v>
      </c>
      <c r="D28" s="1953"/>
      <c r="E28" s="1953"/>
      <c r="F28" s="1949">
        <v>358</v>
      </c>
      <c r="G28" s="1949">
        <v>57970000</v>
      </c>
      <c r="H28" s="1949">
        <f t="shared" si="0"/>
        <v>0</v>
      </c>
      <c r="I28" s="1949">
        <f t="shared" si="0"/>
        <v>0</v>
      </c>
    </row>
    <row r="29" spans="1:9" ht="15">
      <c r="A29" s="1951" t="s">
        <v>477</v>
      </c>
      <c r="B29" s="1952">
        <v>132</v>
      </c>
      <c r="C29" s="1952">
        <v>12750000</v>
      </c>
      <c r="D29" s="1953"/>
      <c r="E29" s="1953"/>
      <c r="F29" s="1949">
        <v>132</v>
      </c>
      <c r="G29" s="1949">
        <v>12750000</v>
      </c>
      <c r="H29" s="1949">
        <f t="shared" si="0"/>
        <v>0</v>
      </c>
      <c r="I29" s="1949">
        <f t="shared" si="0"/>
        <v>0</v>
      </c>
    </row>
    <row r="30" spans="1:9" ht="15">
      <c r="A30" s="1951" t="s">
        <v>478</v>
      </c>
      <c r="B30" s="1952">
        <v>260</v>
      </c>
      <c r="C30" s="1952">
        <v>31790000</v>
      </c>
      <c r="D30" s="1953"/>
      <c r="E30" s="1953"/>
      <c r="F30" s="1949">
        <v>261</v>
      </c>
      <c r="G30" s="1949">
        <v>31790000</v>
      </c>
      <c r="H30" s="1949">
        <f t="shared" si="0"/>
        <v>1</v>
      </c>
      <c r="I30" s="1949">
        <f t="shared" si="0"/>
        <v>0</v>
      </c>
    </row>
    <row r="31" spans="1:9" ht="15">
      <c r="A31" s="1951" t="s">
        <v>479</v>
      </c>
      <c r="B31" s="1952">
        <v>173</v>
      </c>
      <c r="C31" s="1952">
        <v>25500000</v>
      </c>
      <c r="D31" s="1953"/>
      <c r="E31" s="1953"/>
      <c r="F31" s="1949">
        <v>174</v>
      </c>
      <c r="G31" s="1949">
        <v>25670000</v>
      </c>
      <c r="H31" s="1949">
        <f t="shared" si="0"/>
        <v>1</v>
      </c>
      <c r="I31" s="1949">
        <f t="shared" si="0"/>
        <v>170000</v>
      </c>
    </row>
    <row r="32" spans="1:9" ht="12.75">
      <c r="A32" s="1958">
        <v>2</v>
      </c>
      <c r="B32" s="1959"/>
      <c r="C32" s="1959"/>
      <c r="D32" s="1959"/>
      <c r="E32" s="1959"/>
      <c r="F32" s="1959"/>
      <c r="G32" s="1959"/>
      <c r="H32" s="1959"/>
      <c r="I32" s="1959"/>
    </row>
    <row r="33" spans="1:9" ht="12.75">
      <c r="A33" s="1958"/>
      <c r="B33" s="1959"/>
      <c r="C33" s="1959"/>
      <c r="D33" s="1959"/>
      <c r="E33" s="1959"/>
      <c r="F33" s="1959"/>
      <c r="G33" s="1959"/>
      <c r="H33" s="2229" t="s">
        <v>5</v>
      </c>
      <c r="I33" s="2229"/>
    </row>
    <row r="34" spans="1:9" ht="15">
      <c r="A34" s="1960"/>
      <c r="B34" s="1961"/>
      <c r="C34" s="1961"/>
      <c r="D34" s="1961"/>
      <c r="E34" s="1961"/>
      <c r="F34" s="1961"/>
      <c r="G34" s="1961"/>
      <c r="H34" s="1959" t="s">
        <v>6</v>
      </c>
      <c r="I34" s="1961"/>
    </row>
    <row r="35" spans="1:9" ht="12.75">
      <c r="A35" s="2009" t="s">
        <v>28</v>
      </c>
      <c r="B35" s="1962" t="s">
        <v>463</v>
      </c>
      <c r="C35" s="1962"/>
      <c r="D35" s="1962" t="s">
        <v>7</v>
      </c>
      <c r="E35" s="1962"/>
      <c r="F35" s="1962" t="s">
        <v>464</v>
      </c>
      <c r="G35" s="1962"/>
      <c r="H35" s="1962" t="s">
        <v>8</v>
      </c>
      <c r="I35" s="1962"/>
    </row>
    <row r="36" spans="1:9" ht="12.75">
      <c r="A36" s="1948"/>
      <c r="B36" s="1963" t="s">
        <v>9</v>
      </c>
      <c r="C36" s="1963" t="s">
        <v>10</v>
      </c>
      <c r="D36" s="1963" t="s">
        <v>9</v>
      </c>
      <c r="E36" s="1963" t="s">
        <v>10</v>
      </c>
      <c r="F36" s="1963" t="s">
        <v>9</v>
      </c>
      <c r="G36" s="1963" t="s">
        <v>10</v>
      </c>
      <c r="H36" s="1963" t="s">
        <v>9</v>
      </c>
      <c r="I36" s="1963" t="s">
        <v>10</v>
      </c>
    </row>
    <row r="37" spans="1:9" ht="15">
      <c r="A37" s="1951" t="s">
        <v>480</v>
      </c>
      <c r="B37" s="1952">
        <v>167</v>
      </c>
      <c r="C37" s="1952">
        <v>19210000</v>
      </c>
      <c r="D37" s="1953"/>
      <c r="E37" s="1953"/>
      <c r="F37" s="1949">
        <v>168</v>
      </c>
      <c r="G37" s="1949">
        <v>19210000</v>
      </c>
      <c r="H37" s="1949">
        <f t="shared" si="0"/>
        <v>1</v>
      </c>
      <c r="I37" s="1949">
        <f t="shared" si="0"/>
        <v>0</v>
      </c>
    </row>
    <row r="38" spans="1:9" ht="15">
      <c r="A38" s="1951" t="s">
        <v>481</v>
      </c>
      <c r="B38" s="1952">
        <v>172</v>
      </c>
      <c r="C38" s="1952">
        <v>22610000</v>
      </c>
      <c r="D38" s="1953"/>
      <c r="E38" s="1953"/>
      <c r="F38" s="1949">
        <v>172</v>
      </c>
      <c r="G38" s="1949">
        <v>22610000</v>
      </c>
      <c r="H38" s="1949">
        <f t="shared" si="0"/>
        <v>0</v>
      </c>
      <c r="I38" s="1949">
        <f t="shared" si="0"/>
        <v>0</v>
      </c>
    </row>
    <row r="39" spans="1:9" ht="15">
      <c r="A39" s="1951" t="s">
        <v>482</v>
      </c>
      <c r="B39" s="1952">
        <v>328</v>
      </c>
      <c r="C39" s="1952">
        <v>49130000</v>
      </c>
      <c r="D39" s="1953"/>
      <c r="E39" s="1953"/>
      <c r="F39" s="1949">
        <v>334</v>
      </c>
      <c r="G39" s="1949">
        <v>49980000</v>
      </c>
      <c r="H39" s="1949">
        <f t="shared" si="0"/>
        <v>6</v>
      </c>
      <c r="I39" s="1949">
        <f t="shared" si="0"/>
        <v>850000</v>
      </c>
    </row>
    <row r="40" spans="1:9" ht="15">
      <c r="A40" s="1951" t="s">
        <v>483</v>
      </c>
      <c r="B40" s="1952">
        <v>105</v>
      </c>
      <c r="C40" s="1952">
        <v>7225000</v>
      </c>
      <c r="D40" s="1953">
        <v>118</v>
      </c>
      <c r="E40" s="1953">
        <v>8160000</v>
      </c>
      <c r="F40" s="1949">
        <v>234</v>
      </c>
      <c r="G40" s="1949">
        <v>16150000</v>
      </c>
      <c r="H40" s="1949">
        <f t="shared" si="0"/>
        <v>11</v>
      </c>
      <c r="I40" s="1949">
        <f t="shared" si="0"/>
        <v>765000</v>
      </c>
    </row>
    <row r="41" spans="1:9" ht="15">
      <c r="A41" s="1951" t="s">
        <v>484</v>
      </c>
      <c r="B41" s="1955">
        <v>350</v>
      </c>
      <c r="C41" s="1952">
        <v>28390000</v>
      </c>
      <c r="D41" s="1953">
        <v>-120</v>
      </c>
      <c r="E41" s="1953">
        <v>-9775000</v>
      </c>
      <c r="F41" s="1949">
        <v>230</v>
      </c>
      <c r="G41" s="1949">
        <v>18615000</v>
      </c>
      <c r="H41" s="1956">
        <f t="shared" si="0"/>
        <v>0</v>
      </c>
      <c r="I41" s="1949">
        <f t="shared" si="0"/>
        <v>0</v>
      </c>
    </row>
    <row r="42" spans="1:9" ht="15">
      <c r="A42" s="1951" t="s">
        <v>485</v>
      </c>
      <c r="B42" s="1955">
        <v>269</v>
      </c>
      <c r="C42" s="1952">
        <v>13090000</v>
      </c>
      <c r="D42" s="1953">
        <v>-37</v>
      </c>
      <c r="E42" s="1953">
        <v>-1785000</v>
      </c>
      <c r="F42" s="1956">
        <v>232</v>
      </c>
      <c r="G42" s="1949">
        <v>11305000</v>
      </c>
      <c r="H42" s="1956">
        <f t="shared" si="0"/>
        <v>0</v>
      </c>
      <c r="I42" s="1949">
        <f t="shared" si="0"/>
        <v>0</v>
      </c>
    </row>
    <row r="43" spans="1:9" ht="15">
      <c r="A43" s="1951" t="s">
        <v>486</v>
      </c>
      <c r="B43" s="1955">
        <v>118</v>
      </c>
      <c r="C43" s="1952">
        <v>7225000</v>
      </c>
      <c r="D43" s="1957"/>
      <c r="E43" s="1953"/>
      <c r="F43" s="1956">
        <v>119</v>
      </c>
      <c r="G43" s="1949">
        <v>7225000</v>
      </c>
      <c r="H43" s="1956">
        <f t="shared" si="0"/>
        <v>1</v>
      </c>
      <c r="I43" s="1949">
        <f t="shared" si="0"/>
        <v>0</v>
      </c>
    </row>
    <row r="44" spans="1:9" ht="15">
      <c r="A44" s="1951" t="s">
        <v>487</v>
      </c>
      <c r="B44" s="1955">
        <v>139</v>
      </c>
      <c r="C44" s="1952">
        <v>10285000</v>
      </c>
      <c r="D44" s="1957"/>
      <c r="E44" s="1953"/>
      <c r="F44" s="1956">
        <v>147</v>
      </c>
      <c r="G44" s="1949">
        <v>10880000</v>
      </c>
      <c r="H44" s="1956">
        <f t="shared" si="0"/>
        <v>8</v>
      </c>
      <c r="I44" s="1949">
        <f t="shared" si="0"/>
        <v>595000</v>
      </c>
    </row>
    <row r="45" spans="1:9" ht="15">
      <c r="A45" s="1951" t="s">
        <v>488</v>
      </c>
      <c r="B45" s="1955">
        <v>316</v>
      </c>
      <c r="C45" s="1952">
        <v>18105000</v>
      </c>
      <c r="D45" s="1957">
        <v>-12</v>
      </c>
      <c r="E45" s="1953">
        <v>-680000</v>
      </c>
      <c r="F45" s="1956">
        <v>304</v>
      </c>
      <c r="G45" s="1949">
        <v>17425000</v>
      </c>
      <c r="H45" s="1956">
        <f t="shared" si="0"/>
        <v>0</v>
      </c>
      <c r="I45" s="1949">
        <f t="shared" si="0"/>
        <v>0</v>
      </c>
    </row>
    <row r="46" spans="1:9" ht="15">
      <c r="A46" s="1951" t="s">
        <v>489</v>
      </c>
      <c r="B46" s="1955">
        <v>330</v>
      </c>
      <c r="C46" s="1952">
        <v>24650000</v>
      </c>
      <c r="D46" s="1957">
        <v>-5</v>
      </c>
      <c r="E46" s="1953">
        <v>-340000</v>
      </c>
      <c r="F46" s="1956">
        <v>325</v>
      </c>
      <c r="G46" s="1949">
        <v>24310000</v>
      </c>
      <c r="H46" s="1956">
        <f t="shared" si="0"/>
        <v>0</v>
      </c>
      <c r="I46" s="1949">
        <f t="shared" si="0"/>
        <v>0</v>
      </c>
    </row>
    <row r="47" spans="1:9" ht="15">
      <c r="A47" s="1951" t="s">
        <v>490</v>
      </c>
      <c r="B47" s="1955">
        <v>341</v>
      </c>
      <c r="C47" s="1952">
        <v>48280000</v>
      </c>
      <c r="D47" s="1957"/>
      <c r="E47" s="1953"/>
      <c r="F47" s="1956">
        <v>340</v>
      </c>
      <c r="G47" s="1949">
        <v>48110000</v>
      </c>
      <c r="H47" s="1956">
        <f>F47-B47-D47</f>
        <v>-1</v>
      </c>
      <c r="I47" s="1949">
        <f t="shared" si="0"/>
        <v>-170000</v>
      </c>
    </row>
    <row r="48" spans="1:9" ht="15">
      <c r="A48" s="1951" t="s">
        <v>491</v>
      </c>
      <c r="B48" s="1955">
        <v>362</v>
      </c>
      <c r="C48" s="1952">
        <v>55080000</v>
      </c>
      <c r="D48" s="1957"/>
      <c r="E48" s="1953"/>
      <c r="F48" s="1956">
        <v>362</v>
      </c>
      <c r="G48" s="1949">
        <v>55080000</v>
      </c>
      <c r="H48" s="1956">
        <f t="shared" si="0"/>
        <v>0</v>
      </c>
      <c r="I48" s="1949">
        <f t="shared" si="0"/>
        <v>0</v>
      </c>
    </row>
    <row r="49" spans="1:9" ht="15">
      <c r="A49" s="1951" t="s">
        <v>492</v>
      </c>
      <c r="B49" s="1955">
        <v>508</v>
      </c>
      <c r="C49" s="1952">
        <v>91630000</v>
      </c>
      <c r="D49" s="1957"/>
      <c r="E49" s="1953"/>
      <c r="F49" s="1956">
        <v>507</v>
      </c>
      <c r="G49" s="1949">
        <v>91460000</v>
      </c>
      <c r="H49" s="1956">
        <f aca="true" t="shared" si="1" ref="H49:I73">F49-B49-D49</f>
        <v>-1</v>
      </c>
      <c r="I49" s="1949">
        <f t="shared" si="1"/>
        <v>-170000</v>
      </c>
    </row>
    <row r="50" spans="1:9" ht="15">
      <c r="A50" s="1951" t="s">
        <v>493</v>
      </c>
      <c r="B50" s="1955">
        <v>730</v>
      </c>
      <c r="C50" s="1952">
        <v>51595000</v>
      </c>
      <c r="D50" s="1957"/>
      <c r="E50" s="1953"/>
      <c r="F50" s="1956">
        <v>748</v>
      </c>
      <c r="G50" s="1949">
        <v>52870000</v>
      </c>
      <c r="H50" s="1956">
        <f t="shared" si="1"/>
        <v>18</v>
      </c>
      <c r="I50" s="1949">
        <f t="shared" si="1"/>
        <v>1275000</v>
      </c>
    </row>
    <row r="51" spans="1:9" ht="15">
      <c r="A51" s="1951" t="s">
        <v>494</v>
      </c>
      <c r="B51" s="1955">
        <v>549</v>
      </c>
      <c r="C51" s="1952">
        <v>49555000</v>
      </c>
      <c r="D51" s="1957"/>
      <c r="E51" s="1953"/>
      <c r="F51" s="1956">
        <v>530</v>
      </c>
      <c r="G51" s="1949">
        <v>47855000</v>
      </c>
      <c r="H51" s="1956">
        <f>F51-B51-D51</f>
        <v>-19</v>
      </c>
      <c r="I51" s="1949">
        <f t="shared" si="1"/>
        <v>-1700000</v>
      </c>
    </row>
    <row r="52" spans="1:9" ht="15">
      <c r="A52" s="1951" t="s">
        <v>495</v>
      </c>
      <c r="B52" s="1955">
        <v>185</v>
      </c>
      <c r="C52" s="1952">
        <v>22780000</v>
      </c>
      <c r="D52" s="1957"/>
      <c r="E52" s="1953"/>
      <c r="F52" s="1956">
        <v>181</v>
      </c>
      <c r="G52" s="1949">
        <v>22270000</v>
      </c>
      <c r="H52" s="1956">
        <f t="shared" si="1"/>
        <v>-4</v>
      </c>
      <c r="I52" s="1949">
        <f t="shared" si="1"/>
        <v>-510000</v>
      </c>
    </row>
    <row r="53" spans="1:9" ht="15">
      <c r="A53" s="1951" t="s">
        <v>496</v>
      </c>
      <c r="B53" s="1955">
        <v>136</v>
      </c>
      <c r="C53" s="1952">
        <v>18020000</v>
      </c>
      <c r="D53" s="1957"/>
      <c r="E53" s="1953"/>
      <c r="F53" s="1956">
        <v>129</v>
      </c>
      <c r="G53" s="1949">
        <v>17170000</v>
      </c>
      <c r="H53" s="1956">
        <f t="shared" si="1"/>
        <v>-7</v>
      </c>
      <c r="I53" s="1949">
        <f t="shared" si="1"/>
        <v>-850000</v>
      </c>
    </row>
    <row r="54" spans="1:9" ht="15">
      <c r="A54" s="1951" t="s">
        <v>497</v>
      </c>
      <c r="B54" s="1955">
        <v>315</v>
      </c>
      <c r="C54" s="1952">
        <v>19380000</v>
      </c>
      <c r="D54" s="1957"/>
      <c r="E54" s="1953"/>
      <c r="F54" s="1956">
        <v>312</v>
      </c>
      <c r="G54" s="1949">
        <v>19210000</v>
      </c>
      <c r="H54" s="1956">
        <f t="shared" si="1"/>
        <v>-3</v>
      </c>
      <c r="I54" s="1949">
        <f t="shared" si="1"/>
        <v>-170000</v>
      </c>
    </row>
    <row r="55" spans="1:9" ht="15">
      <c r="A55" s="1951" t="s">
        <v>498</v>
      </c>
      <c r="B55" s="1955">
        <v>35</v>
      </c>
      <c r="C55" s="1952">
        <v>2295000</v>
      </c>
      <c r="D55" s="1957">
        <v>-12</v>
      </c>
      <c r="E55" s="1953">
        <v>-765000</v>
      </c>
      <c r="F55" s="1956">
        <v>30</v>
      </c>
      <c r="G55" s="1949">
        <v>1955000</v>
      </c>
      <c r="H55" s="1956">
        <f t="shared" si="1"/>
        <v>7</v>
      </c>
      <c r="I55" s="1949">
        <f t="shared" si="1"/>
        <v>425000</v>
      </c>
    </row>
    <row r="56" spans="1:9" ht="15">
      <c r="A56" s="1951" t="s">
        <v>499</v>
      </c>
      <c r="B56" s="1955">
        <v>215</v>
      </c>
      <c r="C56" s="1952">
        <v>5733333</v>
      </c>
      <c r="D56" s="1957"/>
      <c r="E56" s="1953"/>
      <c r="F56" s="1956">
        <v>214</v>
      </c>
      <c r="G56" s="1949">
        <v>5706667</v>
      </c>
      <c r="H56" s="1956">
        <f>F56-B56-D56</f>
        <v>-1</v>
      </c>
      <c r="I56" s="1949">
        <f t="shared" si="1"/>
        <v>-26666</v>
      </c>
    </row>
    <row r="57" spans="1:9" ht="15">
      <c r="A57" s="1951" t="s">
        <v>500</v>
      </c>
      <c r="B57" s="1955">
        <v>205</v>
      </c>
      <c r="C57" s="1952">
        <v>2733333</v>
      </c>
      <c r="D57" s="1957"/>
      <c r="E57" s="1953"/>
      <c r="F57" s="1956">
        <v>211</v>
      </c>
      <c r="G57" s="1949">
        <v>2813333</v>
      </c>
      <c r="H57" s="1956">
        <f>F57-B57-D57</f>
        <v>6</v>
      </c>
      <c r="I57" s="1949">
        <f t="shared" si="1"/>
        <v>80000</v>
      </c>
    </row>
    <row r="58" spans="1:9" ht="15">
      <c r="A58" s="1951" t="s">
        <v>501</v>
      </c>
      <c r="B58" s="1952">
        <v>6</v>
      </c>
      <c r="C58" s="1952">
        <v>224000</v>
      </c>
      <c r="D58" s="1957">
        <v>-6</v>
      </c>
      <c r="E58" s="1953">
        <v>-224000</v>
      </c>
      <c r="F58" s="1956">
        <v>9</v>
      </c>
      <c r="G58" s="1949">
        <v>336000</v>
      </c>
      <c r="H58" s="1956">
        <f t="shared" si="1"/>
        <v>9</v>
      </c>
      <c r="I58" s="1949">
        <f t="shared" si="1"/>
        <v>336000</v>
      </c>
    </row>
    <row r="59" spans="1:9" ht="15">
      <c r="A59" s="1951" t="s">
        <v>502</v>
      </c>
      <c r="B59" s="1952">
        <v>77</v>
      </c>
      <c r="C59" s="1952">
        <v>8049067</v>
      </c>
      <c r="D59" s="1957"/>
      <c r="E59" s="1953"/>
      <c r="F59" s="1956">
        <v>80</v>
      </c>
      <c r="G59" s="1949">
        <v>8362667</v>
      </c>
      <c r="H59" s="1956">
        <f t="shared" si="1"/>
        <v>3</v>
      </c>
      <c r="I59" s="1949">
        <f t="shared" si="1"/>
        <v>313600</v>
      </c>
    </row>
    <row r="60" spans="1:9" ht="15">
      <c r="A60" s="1951" t="s">
        <v>503</v>
      </c>
      <c r="B60" s="1952">
        <v>75</v>
      </c>
      <c r="C60" s="1952">
        <v>3920000</v>
      </c>
      <c r="D60" s="1957"/>
      <c r="E60" s="1953"/>
      <c r="F60" s="1956">
        <v>46</v>
      </c>
      <c r="G60" s="1949">
        <v>2404267</v>
      </c>
      <c r="H60" s="1956">
        <f t="shared" si="1"/>
        <v>-29</v>
      </c>
      <c r="I60" s="1949">
        <f t="shared" si="1"/>
        <v>-1515733</v>
      </c>
    </row>
    <row r="61" spans="1:9" ht="15">
      <c r="A61" s="1951" t="s">
        <v>504</v>
      </c>
      <c r="B61" s="1952">
        <v>63</v>
      </c>
      <c r="C61" s="1952">
        <v>2822400</v>
      </c>
      <c r="D61" s="1957"/>
      <c r="E61" s="1953"/>
      <c r="F61" s="1956">
        <v>80</v>
      </c>
      <c r="G61" s="1949">
        <v>3584000</v>
      </c>
      <c r="H61" s="1956">
        <f t="shared" si="1"/>
        <v>17</v>
      </c>
      <c r="I61" s="1949">
        <f t="shared" si="1"/>
        <v>761600</v>
      </c>
    </row>
    <row r="62" spans="1:9" ht="15">
      <c r="A62" s="1951" t="s">
        <v>505</v>
      </c>
      <c r="B62" s="1952">
        <v>60</v>
      </c>
      <c r="C62" s="1952">
        <v>1344000</v>
      </c>
      <c r="D62" s="1957"/>
      <c r="E62" s="1953"/>
      <c r="F62" s="1956">
        <v>42</v>
      </c>
      <c r="G62" s="1949">
        <v>940800</v>
      </c>
      <c r="H62" s="1956">
        <f t="shared" si="1"/>
        <v>-18</v>
      </c>
      <c r="I62" s="1949">
        <f t="shared" si="1"/>
        <v>-403200</v>
      </c>
    </row>
    <row r="63" spans="1:9" ht="15">
      <c r="A63" s="1968"/>
      <c r="B63" s="1969"/>
      <c r="C63" s="1969"/>
      <c r="D63" s="1970">
        <v>3</v>
      </c>
      <c r="E63" s="1971"/>
      <c r="F63" s="1003"/>
      <c r="G63" s="1003"/>
      <c r="H63" s="1003"/>
      <c r="I63" s="1003"/>
    </row>
    <row r="64" spans="1:9" ht="12.75">
      <c r="A64" s="1958"/>
      <c r="B64" s="1959"/>
      <c r="C64" s="1959"/>
      <c r="D64" s="1959"/>
      <c r="E64" s="1959"/>
      <c r="F64" s="1959"/>
      <c r="G64" s="1959"/>
      <c r="H64" s="2229" t="s">
        <v>5</v>
      </c>
      <c r="I64" s="2229"/>
    </row>
    <row r="65" spans="1:9" ht="15">
      <c r="A65" s="1960"/>
      <c r="B65" s="1961"/>
      <c r="C65" s="1961"/>
      <c r="D65" s="1961"/>
      <c r="E65" s="1961"/>
      <c r="F65" s="1961"/>
      <c r="G65" s="1961"/>
      <c r="H65" s="1959" t="s">
        <v>6</v>
      </c>
      <c r="I65" s="1961"/>
    </row>
    <row r="66" spans="1:9" ht="12.75">
      <c r="A66" s="2009" t="s">
        <v>28</v>
      </c>
      <c r="B66" s="1962" t="s">
        <v>463</v>
      </c>
      <c r="C66" s="1962"/>
      <c r="D66" s="1962" t="s">
        <v>7</v>
      </c>
      <c r="E66" s="1962"/>
      <c r="F66" s="1962" t="s">
        <v>464</v>
      </c>
      <c r="G66" s="1962"/>
      <c r="H66" s="1962" t="s">
        <v>8</v>
      </c>
      <c r="I66" s="1962"/>
    </row>
    <row r="67" spans="1:9" ht="12.75">
      <c r="A67" s="1948"/>
      <c r="B67" s="1963" t="s">
        <v>9</v>
      </c>
      <c r="C67" s="1963" t="s">
        <v>10</v>
      </c>
      <c r="D67" s="1963" t="s">
        <v>9</v>
      </c>
      <c r="E67" s="1963" t="s">
        <v>10</v>
      </c>
      <c r="F67" s="1963" t="s">
        <v>9</v>
      </c>
      <c r="G67" s="1963" t="s">
        <v>10</v>
      </c>
      <c r="H67" s="1963" t="s">
        <v>9</v>
      </c>
      <c r="I67" s="1963" t="s">
        <v>10</v>
      </c>
    </row>
    <row r="68" spans="1:9" ht="15">
      <c r="A68" s="1951" t="s">
        <v>506</v>
      </c>
      <c r="B68" s="1952">
        <v>121</v>
      </c>
      <c r="C68" s="1952">
        <v>1806933</v>
      </c>
      <c r="D68" s="1957"/>
      <c r="E68" s="1953"/>
      <c r="F68" s="1956">
        <v>139</v>
      </c>
      <c r="G68" s="1949">
        <v>2075733</v>
      </c>
      <c r="H68" s="1956">
        <f t="shared" si="1"/>
        <v>18</v>
      </c>
      <c r="I68" s="1949">
        <f t="shared" si="1"/>
        <v>268800</v>
      </c>
    </row>
    <row r="69" spans="1:9" ht="15">
      <c r="A69" s="1951" t="s">
        <v>507</v>
      </c>
      <c r="B69" s="1952">
        <v>120</v>
      </c>
      <c r="C69" s="1952">
        <v>896000</v>
      </c>
      <c r="D69" s="1957"/>
      <c r="E69" s="1953"/>
      <c r="F69" s="1956">
        <v>167</v>
      </c>
      <c r="G69" s="1949">
        <v>1246933</v>
      </c>
      <c r="H69" s="1956">
        <f t="shared" si="1"/>
        <v>47</v>
      </c>
      <c r="I69" s="1949">
        <f t="shared" si="1"/>
        <v>350933</v>
      </c>
    </row>
    <row r="70" spans="1:9" ht="15">
      <c r="A70" s="1951" t="s">
        <v>508</v>
      </c>
      <c r="B70" s="1952">
        <v>0</v>
      </c>
      <c r="C70" s="1952">
        <v>0</v>
      </c>
      <c r="D70" s="1957"/>
      <c r="E70" s="1953"/>
      <c r="F70" s="1956">
        <v>2</v>
      </c>
      <c r="G70" s="1949">
        <v>320000</v>
      </c>
      <c r="H70" s="1956">
        <f t="shared" si="1"/>
        <v>2</v>
      </c>
      <c r="I70" s="1949">
        <f t="shared" si="1"/>
        <v>320000</v>
      </c>
    </row>
    <row r="71" spans="1:9" ht="15">
      <c r="A71" s="1951" t="s">
        <v>509</v>
      </c>
      <c r="B71" s="1952">
        <v>2</v>
      </c>
      <c r="C71" s="1952">
        <v>160000</v>
      </c>
      <c r="D71" s="1957"/>
      <c r="E71" s="1953"/>
      <c r="F71" s="1956">
        <v>2</v>
      </c>
      <c r="G71" s="1949">
        <v>160000</v>
      </c>
      <c r="H71" s="1956">
        <f t="shared" si="1"/>
        <v>0</v>
      </c>
      <c r="I71" s="1949">
        <f t="shared" si="1"/>
        <v>0</v>
      </c>
    </row>
    <row r="72" spans="1:9" ht="15">
      <c r="A72" s="1951" t="s">
        <v>510</v>
      </c>
      <c r="B72" s="1952">
        <v>0</v>
      </c>
      <c r="C72" s="1952">
        <v>0</v>
      </c>
      <c r="D72" s="1957"/>
      <c r="E72" s="1953"/>
      <c r="F72" s="1956">
        <v>1</v>
      </c>
      <c r="G72" s="1949">
        <v>48000</v>
      </c>
      <c r="H72" s="1956">
        <f t="shared" si="1"/>
        <v>1</v>
      </c>
      <c r="I72" s="1949">
        <f t="shared" si="1"/>
        <v>48000</v>
      </c>
    </row>
    <row r="73" spans="1:9" ht="15">
      <c r="A73" s="1951" t="s">
        <v>511</v>
      </c>
      <c r="B73" s="1952">
        <v>5</v>
      </c>
      <c r="C73" s="1952">
        <v>1280000</v>
      </c>
      <c r="D73" s="1957"/>
      <c r="E73" s="1953"/>
      <c r="F73" s="1956">
        <v>6</v>
      </c>
      <c r="G73" s="1949">
        <v>1536000</v>
      </c>
      <c r="H73" s="1956">
        <f t="shared" si="1"/>
        <v>1</v>
      </c>
      <c r="I73" s="1949">
        <f t="shared" si="1"/>
        <v>256000</v>
      </c>
    </row>
    <row r="74" spans="1:9" ht="12.75">
      <c r="A74" s="1951" t="s">
        <v>512</v>
      </c>
      <c r="B74" s="1964">
        <v>4</v>
      </c>
      <c r="C74" s="1964">
        <v>512000</v>
      </c>
      <c r="D74" s="1965">
        <v>-1</v>
      </c>
      <c r="E74" s="1964">
        <v>-128000</v>
      </c>
      <c r="F74" s="1965">
        <v>4</v>
      </c>
      <c r="G74" s="1964">
        <v>512000</v>
      </c>
      <c r="H74" s="1966">
        <f>F74-B74-D74</f>
        <v>1</v>
      </c>
      <c r="I74" s="1967">
        <f>G74-C74-E74</f>
        <v>128000</v>
      </c>
    </row>
    <row r="75" spans="1:9" ht="12.75">
      <c r="A75" s="1948" t="s">
        <v>513</v>
      </c>
      <c r="B75" s="1964">
        <v>0</v>
      </c>
      <c r="C75" s="1964">
        <v>0</v>
      </c>
      <c r="D75" s="1965"/>
      <c r="E75" s="1964"/>
      <c r="F75" s="1965">
        <v>2</v>
      </c>
      <c r="G75" s="1964">
        <v>256000</v>
      </c>
      <c r="H75" s="1966">
        <f aca="true" t="shared" si="2" ref="H75:I90">F75-B75-D75</f>
        <v>2</v>
      </c>
      <c r="I75" s="1967">
        <f t="shared" si="2"/>
        <v>256000</v>
      </c>
    </row>
    <row r="76" spans="1:9" ht="12.75">
      <c r="A76" s="1948" t="s">
        <v>514</v>
      </c>
      <c r="B76" s="1964">
        <v>0</v>
      </c>
      <c r="C76" s="1964">
        <v>0</v>
      </c>
      <c r="D76" s="1965">
        <v>0</v>
      </c>
      <c r="E76" s="1964">
        <v>0</v>
      </c>
      <c r="F76" s="1965">
        <v>3</v>
      </c>
      <c r="G76" s="1964">
        <v>192000</v>
      </c>
      <c r="H76" s="1966">
        <f t="shared" si="2"/>
        <v>3</v>
      </c>
      <c r="I76" s="1967">
        <f t="shared" si="2"/>
        <v>192000</v>
      </c>
    </row>
    <row r="77" spans="1:9" ht="12.75">
      <c r="A77" s="1948" t="s">
        <v>515</v>
      </c>
      <c r="B77" s="1964">
        <v>40</v>
      </c>
      <c r="C77" s="1964">
        <v>5120000</v>
      </c>
      <c r="D77" s="1965"/>
      <c r="E77" s="1964"/>
      <c r="F77" s="1965">
        <v>59</v>
      </c>
      <c r="G77" s="1964">
        <v>7552000</v>
      </c>
      <c r="H77" s="1966">
        <f t="shared" si="2"/>
        <v>19</v>
      </c>
      <c r="I77" s="1967">
        <f t="shared" si="2"/>
        <v>2432000</v>
      </c>
    </row>
    <row r="78" spans="1:9" ht="15">
      <c r="A78" s="1948" t="s">
        <v>516</v>
      </c>
      <c r="B78" s="1972">
        <v>35</v>
      </c>
      <c r="C78" s="1972">
        <v>2240000</v>
      </c>
      <c r="D78" s="1973">
        <v>-3</v>
      </c>
      <c r="E78" s="1974">
        <v>-192000</v>
      </c>
      <c r="F78" s="1965">
        <v>28</v>
      </c>
      <c r="G78" s="1964">
        <v>1792000</v>
      </c>
      <c r="H78" s="1966">
        <f t="shared" si="2"/>
        <v>-4</v>
      </c>
      <c r="I78" s="1967">
        <f t="shared" si="2"/>
        <v>-256000</v>
      </c>
    </row>
    <row r="79" spans="1:9" ht="15">
      <c r="A79" s="1951" t="s">
        <v>517</v>
      </c>
      <c r="B79" s="1952">
        <v>30</v>
      </c>
      <c r="C79" s="1952">
        <v>1440000</v>
      </c>
      <c r="D79" s="1957">
        <v>-6</v>
      </c>
      <c r="E79" s="1953">
        <v>-288000</v>
      </c>
      <c r="F79" s="1965">
        <v>24</v>
      </c>
      <c r="G79" s="1964">
        <v>1152000</v>
      </c>
      <c r="H79" s="1966">
        <f t="shared" si="2"/>
        <v>0</v>
      </c>
      <c r="I79" s="1967">
        <f t="shared" si="2"/>
        <v>0</v>
      </c>
    </row>
    <row r="80" spans="1:9" ht="12.75">
      <c r="A80" s="1948" t="s">
        <v>518</v>
      </c>
      <c r="B80" s="1975">
        <v>10</v>
      </c>
      <c r="C80" s="1975">
        <v>1600000</v>
      </c>
      <c r="D80" s="1976"/>
      <c r="E80" s="1975"/>
      <c r="F80" s="1965">
        <v>9</v>
      </c>
      <c r="G80" s="1964">
        <v>1440000</v>
      </c>
      <c r="H80" s="1967">
        <f t="shared" si="2"/>
        <v>-1</v>
      </c>
      <c r="I80" s="1967">
        <f t="shared" si="2"/>
        <v>-160000</v>
      </c>
    </row>
    <row r="81" spans="1:9" ht="12.75">
      <c r="A81" s="1948" t="s">
        <v>519</v>
      </c>
      <c r="B81" s="1975">
        <v>10</v>
      </c>
      <c r="C81" s="1975">
        <v>800000</v>
      </c>
      <c r="D81" s="1976"/>
      <c r="E81" s="1975"/>
      <c r="F81" s="1965">
        <v>9</v>
      </c>
      <c r="G81" s="1964">
        <v>720000</v>
      </c>
      <c r="H81" s="1967">
        <f t="shared" si="2"/>
        <v>-1</v>
      </c>
      <c r="I81" s="1967">
        <f t="shared" si="2"/>
        <v>-80000</v>
      </c>
    </row>
    <row r="82" spans="1:9" ht="12.75">
      <c r="A82" s="1948" t="s">
        <v>520</v>
      </c>
      <c r="B82" s="1975">
        <v>2</v>
      </c>
      <c r="C82" s="1975">
        <v>433333</v>
      </c>
      <c r="D82" s="1976"/>
      <c r="E82" s="1975"/>
      <c r="F82" s="1965">
        <v>2</v>
      </c>
      <c r="G82" s="1964">
        <v>433333</v>
      </c>
      <c r="H82" s="1967">
        <f t="shared" si="2"/>
        <v>0</v>
      </c>
      <c r="I82" s="1967">
        <f t="shared" si="2"/>
        <v>0</v>
      </c>
    </row>
    <row r="83" spans="1:9" ht="12.75">
      <c r="A83" s="1948" t="s">
        <v>521</v>
      </c>
      <c r="B83" s="1975">
        <v>2</v>
      </c>
      <c r="C83" s="1975">
        <v>216667</v>
      </c>
      <c r="D83" s="1976"/>
      <c r="E83" s="1975"/>
      <c r="F83" s="1965">
        <v>2</v>
      </c>
      <c r="G83" s="1964">
        <v>216667</v>
      </c>
      <c r="H83" s="1967">
        <f>F83-B83-D83</f>
        <v>0</v>
      </c>
      <c r="I83" s="1967">
        <f>G83-C83-E83</f>
        <v>0</v>
      </c>
    </row>
    <row r="84" spans="1:9" ht="12.75">
      <c r="A84" s="1948" t="s">
        <v>522</v>
      </c>
      <c r="B84" s="1975">
        <v>49</v>
      </c>
      <c r="C84" s="1975">
        <v>2335667</v>
      </c>
      <c r="D84" s="1976"/>
      <c r="E84" s="1975"/>
      <c r="F84" s="1965">
        <v>49</v>
      </c>
      <c r="G84" s="1964">
        <v>2335667</v>
      </c>
      <c r="H84" s="1967">
        <f t="shared" si="2"/>
        <v>0</v>
      </c>
      <c r="I84" s="1967">
        <f t="shared" si="2"/>
        <v>0</v>
      </c>
    </row>
    <row r="85" spans="1:9" ht="12.75">
      <c r="A85" s="1948" t="s">
        <v>523</v>
      </c>
      <c r="B85" s="1975">
        <v>35</v>
      </c>
      <c r="C85" s="1975">
        <v>834167</v>
      </c>
      <c r="D85" s="1976"/>
      <c r="E85" s="1975"/>
      <c r="F85" s="1965">
        <v>224</v>
      </c>
      <c r="G85" s="1964">
        <v>5338667</v>
      </c>
      <c r="H85" s="1967">
        <f t="shared" si="2"/>
        <v>189</v>
      </c>
      <c r="I85" s="1967">
        <f t="shared" si="2"/>
        <v>4504500</v>
      </c>
    </row>
    <row r="86" spans="1:9" ht="15">
      <c r="A86" s="1951" t="s">
        <v>524</v>
      </c>
      <c r="B86" s="1952">
        <v>252</v>
      </c>
      <c r="C86" s="1952">
        <v>17640000</v>
      </c>
      <c r="D86" s="1953">
        <v>-1</v>
      </c>
      <c r="E86" s="1953">
        <v>-70000</v>
      </c>
      <c r="F86" s="1964">
        <v>251</v>
      </c>
      <c r="G86" s="1964">
        <v>17570000</v>
      </c>
      <c r="H86" s="1967">
        <f t="shared" si="2"/>
        <v>0</v>
      </c>
      <c r="I86" s="1967">
        <f t="shared" si="2"/>
        <v>0</v>
      </c>
    </row>
    <row r="87" spans="1:9" ht="15">
      <c r="A87" s="1951" t="s">
        <v>525</v>
      </c>
      <c r="B87" s="1952">
        <v>152</v>
      </c>
      <c r="C87" s="1952">
        <v>4053333</v>
      </c>
      <c r="D87" s="1953">
        <v>-6</v>
      </c>
      <c r="E87" s="1953">
        <v>-160000</v>
      </c>
      <c r="F87" s="1964">
        <v>148</v>
      </c>
      <c r="G87" s="1964">
        <v>3946667</v>
      </c>
      <c r="H87" s="1967">
        <f t="shared" si="2"/>
        <v>2</v>
      </c>
      <c r="I87" s="1967">
        <f t="shared" si="2"/>
        <v>53334</v>
      </c>
    </row>
    <row r="88" spans="1:9" ht="15">
      <c r="A88" s="1951" t="s">
        <v>526</v>
      </c>
      <c r="B88" s="1977">
        <v>275</v>
      </c>
      <c r="C88" s="1977">
        <v>4930000</v>
      </c>
      <c r="D88" s="1978"/>
      <c r="E88" s="1978"/>
      <c r="F88" s="1964">
        <v>246</v>
      </c>
      <c r="G88" s="1964">
        <v>4420000</v>
      </c>
      <c r="H88" s="1967">
        <f t="shared" si="2"/>
        <v>-29</v>
      </c>
      <c r="I88" s="1967">
        <f t="shared" si="2"/>
        <v>-510000</v>
      </c>
    </row>
    <row r="89" spans="1:9" ht="15">
      <c r="A89" s="1951" t="s">
        <v>527</v>
      </c>
      <c r="B89" s="1977">
        <v>152</v>
      </c>
      <c r="C89" s="1977">
        <v>1020000</v>
      </c>
      <c r="D89" s="1978"/>
      <c r="E89" s="1978"/>
      <c r="F89" s="1964">
        <v>138</v>
      </c>
      <c r="G89" s="1964">
        <v>935000</v>
      </c>
      <c r="H89" s="1967">
        <f t="shared" si="2"/>
        <v>-14</v>
      </c>
      <c r="I89" s="1967">
        <f t="shared" si="2"/>
        <v>-85000</v>
      </c>
    </row>
    <row r="90" spans="1:9" ht="15">
      <c r="A90" s="1951" t="s">
        <v>22</v>
      </c>
      <c r="B90" s="1977">
        <v>78</v>
      </c>
      <c r="C90" s="1977">
        <v>16536000</v>
      </c>
      <c r="D90" s="1978">
        <v>-3</v>
      </c>
      <c r="E90" s="1978">
        <v>-636000</v>
      </c>
      <c r="F90" s="1964">
        <v>73</v>
      </c>
      <c r="G90" s="1964">
        <v>15476000</v>
      </c>
      <c r="H90" s="1967">
        <f>F90-B90-D90</f>
        <v>-2</v>
      </c>
      <c r="I90" s="1967">
        <f t="shared" si="2"/>
        <v>-424000</v>
      </c>
    </row>
    <row r="91" spans="1:9" ht="15">
      <c r="A91" s="1951" t="s">
        <v>23</v>
      </c>
      <c r="B91" s="1977">
        <v>78</v>
      </c>
      <c r="C91" s="1977">
        <v>3485000</v>
      </c>
      <c r="D91" s="1978">
        <v>-3</v>
      </c>
      <c r="E91" s="1978">
        <v>-170000</v>
      </c>
      <c r="F91" s="1964">
        <v>72</v>
      </c>
      <c r="G91" s="1964">
        <v>3145000</v>
      </c>
      <c r="H91" s="1967">
        <f aca="true" t="shared" si="3" ref="H91:I93">F91-B91-D91</f>
        <v>-3</v>
      </c>
      <c r="I91" s="1967">
        <f t="shared" si="3"/>
        <v>-170000</v>
      </c>
    </row>
    <row r="92" spans="1:9" ht="12.75">
      <c r="A92" s="1979" t="s">
        <v>24</v>
      </c>
      <c r="B92" s="1980">
        <v>534</v>
      </c>
      <c r="C92" s="1980">
        <v>8188000</v>
      </c>
      <c r="D92" s="1980"/>
      <c r="E92" s="1980"/>
      <c r="F92" s="1964">
        <v>410</v>
      </c>
      <c r="G92" s="1964">
        <v>6286667</v>
      </c>
      <c r="H92" s="1967">
        <f t="shared" si="3"/>
        <v>-124</v>
      </c>
      <c r="I92" s="1967">
        <f t="shared" si="3"/>
        <v>-1901333</v>
      </c>
    </row>
    <row r="93" spans="1:9" ht="15">
      <c r="A93" s="1946" t="s">
        <v>528</v>
      </c>
      <c r="B93" s="1977">
        <v>391</v>
      </c>
      <c r="C93" s="1977">
        <v>3230000</v>
      </c>
      <c r="D93" s="1977">
        <v>-23</v>
      </c>
      <c r="E93" s="1977">
        <v>-255000</v>
      </c>
      <c r="F93" s="1964">
        <v>435</v>
      </c>
      <c r="G93" s="1964">
        <v>3570000</v>
      </c>
      <c r="H93" s="1967">
        <f t="shared" si="3"/>
        <v>67</v>
      </c>
      <c r="I93" s="1967">
        <f t="shared" si="3"/>
        <v>595000</v>
      </c>
    </row>
    <row r="94" spans="1:9" ht="15">
      <c r="A94" s="1946" t="s">
        <v>529</v>
      </c>
      <c r="B94" s="1977">
        <v>140</v>
      </c>
      <c r="C94" s="1977">
        <v>765000</v>
      </c>
      <c r="D94" s="1977"/>
      <c r="E94" s="1977"/>
      <c r="F94" s="1964">
        <v>133</v>
      </c>
      <c r="G94" s="1964">
        <v>765000</v>
      </c>
      <c r="H94" s="1967">
        <f>F94-B94-D94</f>
        <v>-7</v>
      </c>
      <c r="I94" s="1967">
        <f>G94-C94-E94</f>
        <v>0</v>
      </c>
    </row>
    <row r="95" spans="1:9" ht="15">
      <c r="A95" s="1981" t="s">
        <v>530</v>
      </c>
      <c r="B95" s="1990">
        <v>275</v>
      </c>
      <c r="C95" s="1990">
        <v>4675000</v>
      </c>
      <c r="D95" s="1990"/>
      <c r="E95" s="1990"/>
      <c r="F95" s="1975">
        <v>246</v>
      </c>
      <c r="G95" s="1975">
        <v>4182000</v>
      </c>
      <c r="H95" s="1991">
        <f>F95-B95-D95</f>
        <v>-29</v>
      </c>
      <c r="I95" s="1991">
        <f>G95-C95-E95</f>
        <v>-493000</v>
      </c>
    </row>
    <row r="96" spans="1:9" ht="15">
      <c r="A96" s="1968"/>
      <c r="B96" s="1969"/>
      <c r="C96" s="1969"/>
      <c r="D96" s="1970">
        <v>4</v>
      </c>
      <c r="E96" s="1971"/>
      <c r="F96" s="1003"/>
      <c r="G96" s="1003"/>
      <c r="H96" s="1003"/>
      <c r="I96" s="1003"/>
    </row>
    <row r="97" spans="1:9" ht="15">
      <c r="A97" s="1968"/>
      <c r="B97" s="1969"/>
      <c r="C97" s="1969"/>
      <c r="D97" s="1971"/>
      <c r="E97" s="1971"/>
      <c r="F97" s="1003"/>
      <c r="G97" s="1003"/>
      <c r="H97" s="1003"/>
      <c r="I97" s="1003"/>
    </row>
    <row r="98" spans="1:9" ht="12.75">
      <c r="A98" s="1958"/>
      <c r="B98" s="1959"/>
      <c r="C98" s="1959"/>
      <c r="D98" s="1959"/>
      <c r="E98" s="1959"/>
      <c r="F98" s="1959"/>
      <c r="G98" s="1959"/>
      <c r="H98" s="2229" t="s">
        <v>5</v>
      </c>
      <c r="I98" s="2229"/>
    </row>
    <row r="99" spans="1:9" ht="15">
      <c r="A99" s="1960"/>
      <c r="B99" s="1961"/>
      <c r="C99" s="1961"/>
      <c r="D99" s="1961"/>
      <c r="E99" s="1961"/>
      <c r="F99" s="1961"/>
      <c r="G99" s="1961"/>
      <c r="H99" s="1959" t="s">
        <v>6</v>
      </c>
      <c r="I99" s="1961"/>
    </row>
    <row r="100" spans="1:9" ht="12.75">
      <c r="A100" s="2009" t="s">
        <v>28</v>
      </c>
      <c r="B100" s="1962" t="s">
        <v>463</v>
      </c>
      <c r="C100" s="1962"/>
      <c r="D100" s="1962" t="s">
        <v>7</v>
      </c>
      <c r="E100" s="1962"/>
      <c r="F100" s="1962" t="s">
        <v>464</v>
      </c>
      <c r="G100" s="1962"/>
      <c r="H100" s="1962" t="s">
        <v>8</v>
      </c>
      <c r="I100" s="1962"/>
    </row>
    <row r="101" spans="1:9" ht="12.75">
      <c r="A101" s="2010"/>
      <c r="B101" s="1963" t="s">
        <v>9</v>
      </c>
      <c r="C101" s="1963" t="s">
        <v>10</v>
      </c>
      <c r="D101" s="1963" t="s">
        <v>9</v>
      </c>
      <c r="E101" s="1963" t="s">
        <v>10</v>
      </c>
      <c r="F101" s="1963" t="s">
        <v>9</v>
      </c>
      <c r="G101" s="1963" t="s">
        <v>10</v>
      </c>
      <c r="H101" s="1963" t="s">
        <v>9</v>
      </c>
      <c r="I101" s="1963" t="s">
        <v>10</v>
      </c>
    </row>
    <row r="102" spans="1:9" ht="15">
      <c r="A102" s="1982" t="s">
        <v>531</v>
      </c>
      <c r="B102" s="1977">
        <v>152</v>
      </c>
      <c r="C102" s="1977">
        <v>1013333</v>
      </c>
      <c r="D102" s="1977"/>
      <c r="E102" s="1977"/>
      <c r="F102" s="1964">
        <v>138</v>
      </c>
      <c r="G102" s="1964">
        <v>920000</v>
      </c>
      <c r="H102" s="1967">
        <f aca="true" t="shared" si="4" ref="H102:I117">F102-B102-D102</f>
        <v>-14</v>
      </c>
      <c r="I102" s="1967">
        <f t="shared" si="4"/>
        <v>-93333</v>
      </c>
    </row>
    <row r="103" spans="1:9" ht="15">
      <c r="A103" s="1983" t="s">
        <v>532</v>
      </c>
      <c r="B103" s="1952">
        <v>805</v>
      </c>
      <c r="C103" s="1952">
        <v>8050000</v>
      </c>
      <c r="D103" s="1953"/>
      <c r="E103" s="1953"/>
      <c r="F103" s="1964">
        <v>798</v>
      </c>
      <c r="G103" s="1964">
        <v>7980000</v>
      </c>
      <c r="H103" s="1967">
        <f t="shared" si="4"/>
        <v>-7</v>
      </c>
      <c r="I103" s="1967">
        <f t="shared" si="4"/>
        <v>-70000</v>
      </c>
    </row>
    <row r="104" spans="1:9" ht="15">
      <c r="A104" s="1951" t="s">
        <v>533</v>
      </c>
      <c r="B104" s="1952">
        <v>820</v>
      </c>
      <c r="C104" s="1952">
        <v>4920000</v>
      </c>
      <c r="D104" s="1953"/>
      <c r="E104" s="1953"/>
      <c r="F104" s="1964">
        <v>901</v>
      </c>
      <c r="G104" s="1964">
        <v>5406000</v>
      </c>
      <c r="H104" s="1967">
        <f t="shared" si="4"/>
        <v>81</v>
      </c>
      <c r="I104" s="1967">
        <f t="shared" si="4"/>
        <v>486000</v>
      </c>
    </row>
    <row r="105" spans="1:9" ht="15">
      <c r="A105" s="1951" t="s">
        <v>534</v>
      </c>
      <c r="B105" s="1952">
        <v>162</v>
      </c>
      <c r="C105" s="1952">
        <v>4860000</v>
      </c>
      <c r="D105" s="1953"/>
      <c r="E105" s="1953"/>
      <c r="F105" s="1964">
        <v>161</v>
      </c>
      <c r="G105" s="1964">
        <v>4830000</v>
      </c>
      <c r="H105" s="1967">
        <f t="shared" si="4"/>
        <v>-1</v>
      </c>
      <c r="I105" s="1967">
        <f t="shared" si="4"/>
        <v>-30000</v>
      </c>
    </row>
    <row r="106" spans="1:9" ht="15">
      <c r="A106" s="1951" t="s">
        <v>25</v>
      </c>
      <c r="B106" s="1952">
        <v>68</v>
      </c>
      <c r="C106" s="1952">
        <v>1020000</v>
      </c>
      <c r="D106" s="1953">
        <v>-12</v>
      </c>
      <c r="E106" s="1953">
        <v>-180000</v>
      </c>
      <c r="F106" s="1964">
        <v>54</v>
      </c>
      <c r="G106" s="1964">
        <v>810000</v>
      </c>
      <c r="H106" s="1967">
        <f t="shared" si="4"/>
        <v>-2</v>
      </c>
      <c r="I106" s="1967">
        <f t="shared" si="4"/>
        <v>-30000</v>
      </c>
    </row>
    <row r="107" spans="1:9" ht="15">
      <c r="A107" s="1951" t="s">
        <v>535</v>
      </c>
      <c r="B107" s="1952">
        <v>23</v>
      </c>
      <c r="C107" s="1952">
        <v>345000</v>
      </c>
      <c r="D107" s="1953">
        <v>-2</v>
      </c>
      <c r="E107" s="1953">
        <v>-30000</v>
      </c>
      <c r="F107" s="1964">
        <v>21</v>
      </c>
      <c r="G107" s="1964">
        <v>315000</v>
      </c>
      <c r="H107" s="1967">
        <f t="shared" si="4"/>
        <v>0</v>
      </c>
      <c r="I107" s="1967">
        <f t="shared" si="4"/>
        <v>0</v>
      </c>
    </row>
    <row r="108" spans="1:9" ht="15">
      <c r="A108" s="1951" t="s">
        <v>536</v>
      </c>
      <c r="B108" s="1952">
        <v>68</v>
      </c>
      <c r="C108" s="1952">
        <v>1020000</v>
      </c>
      <c r="D108" s="1953"/>
      <c r="E108" s="1953"/>
      <c r="F108" s="1964">
        <v>69</v>
      </c>
      <c r="G108" s="1964">
        <v>1035000</v>
      </c>
      <c r="H108" s="1967">
        <f t="shared" si="4"/>
        <v>1</v>
      </c>
      <c r="I108" s="1967">
        <f t="shared" si="4"/>
        <v>15000</v>
      </c>
    </row>
    <row r="109" spans="1:9" ht="15">
      <c r="A109" s="1951" t="s">
        <v>537</v>
      </c>
      <c r="B109" s="1952">
        <v>173</v>
      </c>
      <c r="C109" s="1952">
        <v>6343333</v>
      </c>
      <c r="D109" s="1953"/>
      <c r="E109" s="1953"/>
      <c r="F109" s="1964">
        <v>131</v>
      </c>
      <c r="G109" s="1964">
        <v>4803333</v>
      </c>
      <c r="H109" s="1967">
        <f t="shared" si="4"/>
        <v>-42</v>
      </c>
      <c r="I109" s="1967">
        <f t="shared" si="4"/>
        <v>-1540000</v>
      </c>
    </row>
    <row r="110" spans="1:9" ht="15">
      <c r="A110" s="1951" t="s">
        <v>538</v>
      </c>
      <c r="B110" s="1952">
        <v>235</v>
      </c>
      <c r="C110" s="1952">
        <v>8616667</v>
      </c>
      <c r="D110" s="1953"/>
      <c r="E110" s="1953"/>
      <c r="F110" s="1964">
        <v>280</v>
      </c>
      <c r="G110" s="1964">
        <v>10266667</v>
      </c>
      <c r="H110" s="1967">
        <f t="shared" si="4"/>
        <v>45</v>
      </c>
      <c r="I110" s="1967">
        <f t="shared" si="4"/>
        <v>1650000</v>
      </c>
    </row>
    <row r="111" spans="1:9" ht="15">
      <c r="A111" s="1951" t="s">
        <v>539</v>
      </c>
      <c r="B111" s="1952">
        <v>75</v>
      </c>
      <c r="C111" s="1952">
        <v>2750000</v>
      </c>
      <c r="D111" s="1953"/>
      <c r="E111" s="1953"/>
      <c r="F111" s="1964">
        <v>48</v>
      </c>
      <c r="G111" s="1964">
        <v>1760000</v>
      </c>
      <c r="H111" s="1967">
        <f t="shared" si="4"/>
        <v>-27</v>
      </c>
      <c r="I111" s="1967">
        <f t="shared" si="4"/>
        <v>-990000</v>
      </c>
    </row>
    <row r="112" spans="1:9" ht="15">
      <c r="A112" s="1951" t="s">
        <v>540</v>
      </c>
      <c r="B112" s="1952">
        <v>44</v>
      </c>
      <c r="C112" s="1952">
        <v>1613333</v>
      </c>
      <c r="D112" s="1953"/>
      <c r="E112" s="1953"/>
      <c r="F112" s="1964">
        <v>27</v>
      </c>
      <c r="G112" s="1964">
        <v>990000</v>
      </c>
      <c r="H112" s="1967">
        <f t="shared" si="4"/>
        <v>-17</v>
      </c>
      <c r="I112" s="1967">
        <f t="shared" si="4"/>
        <v>-623333</v>
      </c>
    </row>
    <row r="113" spans="1:9" ht="15">
      <c r="A113" s="1951" t="s">
        <v>541</v>
      </c>
      <c r="B113" s="1952">
        <v>173</v>
      </c>
      <c r="C113" s="1952">
        <v>3171667</v>
      </c>
      <c r="D113" s="1953"/>
      <c r="E113" s="1953"/>
      <c r="F113" s="1964">
        <v>131</v>
      </c>
      <c r="G113" s="1964">
        <v>2401667</v>
      </c>
      <c r="H113" s="1967">
        <f t="shared" si="4"/>
        <v>-42</v>
      </c>
      <c r="I113" s="1967">
        <f t="shared" si="4"/>
        <v>-770000</v>
      </c>
    </row>
    <row r="114" spans="1:9" ht="15">
      <c r="A114" s="1951" t="s">
        <v>542</v>
      </c>
      <c r="B114" s="1952">
        <v>235</v>
      </c>
      <c r="C114" s="1952">
        <v>4308333</v>
      </c>
      <c r="D114" s="1953"/>
      <c r="E114" s="1953"/>
      <c r="F114" s="1964">
        <v>280</v>
      </c>
      <c r="G114" s="1964">
        <v>5133333</v>
      </c>
      <c r="H114" s="1967">
        <f t="shared" si="4"/>
        <v>45</v>
      </c>
      <c r="I114" s="1967">
        <f t="shared" si="4"/>
        <v>825000</v>
      </c>
    </row>
    <row r="115" spans="1:9" ht="15">
      <c r="A115" s="1984" t="s">
        <v>543</v>
      </c>
      <c r="B115" s="1985">
        <v>75</v>
      </c>
      <c r="C115" s="1985">
        <v>1375000</v>
      </c>
      <c r="D115" s="1986"/>
      <c r="E115" s="1986"/>
      <c r="F115" s="1964">
        <v>48</v>
      </c>
      <c r="G115" s="1964">
        <v>880000</v>
      </c>
      <c r="H115" s="1967">
        <f t="shared" si="4"/>
        <v>-27</v>
      </c>
      <c r="I115" s="1967">
        <f t="shared" si="4"/>
        <v>-495000</v>
      </c>
    </row>
    <row r="116" spans="1:9" ht="15">
      <c r="A116" s="1984" t="s">
        <v>544</v>
      </c>
      <c r="B116" s="1985">
        <v>44</v>
      </c>
      <c r="C116" s="1985">
        <v>806667</v>
      </c>
      <c r="D116" s="1986"/>
      <c r="E116" s="1986"/>
      <c r="F116" s="1964">
        <v>27</v>
      </c>
      <c r="G116" s="1964">
        <v>495000</v>
      </c>
      <c r="H116" s="1967">
        <f t="shared" si="4"/>
        <v>-17</v>
      </c>
      <c r="I116" s="1967">
        <f t="shared" si="4"/>
        <v>-311667</v>
      </c>
    </row>
    <row r="117" spans="1:9" ht="15">
      <c r="A117" s="1984" t="s">
        <v>545</v>
      </c>
      <c r="B117" s="1985">
        <v>27</v>
      </c>
      <c r="C117" s="1985">
        <v>432000</v>
      </c>
      <c r="D117" s="1986"/>
      <c r="E117" s="1986"/>
      <c r="F117" s="1964"/>
      <c r="G117" s="1964"/>
      <c r="H117" s="1967">
        <f t="shared" si="4"/>
        <v>-27</v>
      </c>
      <c r="I117" s="1967">
        <f t="shared" si="4"/>
        <v>-432000</v>
      </c>
    </row>
    <row r="118" spans="1:9" ht="15">
      <c r="A118" s="1984" t="s">
        <v>546</v>
      </c>
      <c r="B118" s="1985">
        <v>1289</v>
      </c>
      <c r="C118" s="1985">
        <v>12890000</v>
      </c>
      <c r="D118" s="1986"/>
      <c r="E118" s="1986"/>
      <c r="F118" s="1964">
        <v>1229</v>
      </c>
      <c r="G118" s="1964">
        <v>12290000</v>
      </c>
      <c r="H118" s="1967">
        <f aca="true" t="shared" si="5" ref="H118:I120">F118-B118-D118</f>
        <v>-60</v>
      </c>
      <c r="I118" s="1967">
        <f t="shared" si="5"/>
        <v>-600000</v>
      </c>
    </row>
    <row r="119" spans="1:9" ht="15">
      <c r="A119" s="1984" t="s">
        <v>547</v>
      </c>
      <c r="B119" s="1985">
        <v>2800</v>
      </c>
      <c r="C119" s="1985">
        <v>2800000</v>
      </c>
      <c r="D119" s="1986"/>
      <c r="E119" s="1986"/>
      <c r="F119" s="1964">
        <v>2736</v>
      </c>
      <c r="G119" s="1964">
        <v>2736000</v>
      </c>
      <c r="H119" s="1967">
        <f t="shared" si="5"/>
        <v>-64</v>
      </c>
      <c r="I119" s="1967">
        <f t="shared" si="5"/>
        <v>-64000</v>
      </c>
    </row>
    <row r="120" spans="1:9" ht="15">
      <c r="A120" s="1984" t="s">
        <v>548</v>
      </c>
      <c r="B120" s="1985">
        <v>78</v>
      </c>
      <c r="C120" s="1985">
        <v>4836000</v>
      </c>
      <c r="D120" s="1986">
        <v>-3</v>
      </c>
      <c r="E120" s="1986">
        <v>-186000</v>
      </c>
      <c r="F120" s="1964">
        <v>72</v>
      </c>
      <c r="G120" s="1964">
        <v>4464000</v>
      </c>
      <c r="H120" s="1967">
        <f t="shared" si="5"/>
        <v>-3</v>
      </c>
      <c r="I120" s="1967">
        <f t="shared" si="5"/>
        <v>-186000</v>
      </c>
    </row>
    <row r="121" spans="1:9" ht="12.75">
      <c r="A121" s="1987" t="s">
        <v>320</v>
      </c>
      <c r="B121" s="1988">
        <f aca="true" t="shared" si="6" ref="B121:I121">SUM(B5:B120)</f>
        <v>14201184</v>
      </c>
      <c r="C121" s="1989">
        <f t="shared" si="6"/>
        <v>1174746474</v>
      </c>
      <c r="D121" s="1988">
        <f t="shared" si="6"/>
        <v>-130</v>
      </c>
      <c r="E121" s="1988">
        <f t="shared" si="6"/>
        <v>-7704000</v>
      </c>
      <c r="F121" s="1988">
        <f t="shared" si="6"/>
        <v>30618142</v>
      </c>
      <c r="G121" s="1989">
        <f t="shared" si="6"/>
        <v>1180013376</v>
      </c>
      <c r="H121" s="1989">
        <f t="shared" si="6"/>
        <v>16417095</v>
      </c>
      <c r="I121" s="1988">
        <f t="shared" si="6"/>
        <v>12970902</v>
      </c>
    </row>
  </sheetData>
  <sheetProtection/>
  <mergeCells count="5">
    <mergeCell ref="H64:I64"/>
    <mergeCell ref="H98:I98"/>
    <mergeCell ref="H1:I1"/>
    <mergeCell ref="A2:I2"/>
    <mergeCell ref="H33:I3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6" sqref="A1:L16"/>
    </sheetView>
  </sheetViews>
  <sheetFormatPr defaultColWidth="9.140625" defaultRowHeight="12.75"/>
  <cols>
    <col min="1" max="1" width="23.00390625" style="0" customWidth="1"/>
    <col min="2" max="2" width="8.28125" style="0" customWidth="1"/>
    <col min="3" max="3" width="12.00390625" style="0" customWidth="1"/>
    <col min="4" max="4" width="7.7109375" style="0" customWidth="1"/>
    <col min="5" max="5" width="10.140625" style="0" customWidth="1"/>
    <col min="6" max="6" width="8.28125" style="0" customWidth="1"/>
    <col min="7" max="7" width="10.421875" style="0" customWidth="1"/>
    <col min="8" max="8" width="8.00390625" style="0" customWidth="1"/>
    <col min="9" max="9" width="9.28125" style="0" customWidth="1"/>
    <col min="10" max="10" width="12.00390625" style="0" customWidth="1"/>
    <col min="11" max="11" width="10.7109375" style="0" customWidth="1"/>
    <col min="12" max="12" width="10.57421875" style="0" customWidth="1"/>
  </cols>
  <sheetData>
    <row r="1" spans="10:12" ht="12.75">
      <c r="J1" s="2230" t="s">
        <v>26</v>
      </c>
      <c r="K1" s="2230"/>
      <c r="L1" s="2230"/>
    </row>
    <row r="3" spans="1:12" ht="15.75">
      <c r="A3" s="2192" t="s">
        <v>27</v>
      </c>
      <c r="B3" s="2192"/>
      <c r="C3" s="2192"/>
      <c r="D3" s="2192"/>
      <c r="E3" s="2192"/>
      <c r="F3" s="2192"/>
      <c r="G3" s="2192"/>
      <c r="H3" s="2192"/>
      <c r="I3" s="2192"/>
      <c r="J3" s="2192"/>
      <c r="K3" s="2192"/>
      <c r="L3" s="2192"/>
    </row>
    <row r="4" spans="1:12" ht="15.75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1:12" ht="15.75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</row>
    <row r="7" spans="10:12" ht="12.75">
      <c r="J7" s="2232" t="s">
        <v>6</v>
      </c>
      <c r="K7" s="2232"/>
      <c r="L7" s="2232"/>
    </row>
    <row r="8" spans="1:12" ht="12.75">
      <c r="A8" s="2233" t="s">
        <v>28</v>
      </c>
      <c r="B8" s="2235" t="s">
        <v>549</v>
      </c>
      <c r="C8" s="2235"/>
      <c r="D8" s="2235" t="s">
        <v>7</v>
      </c>
      <c r="E8" s="2235"/>
      <c r="F8" s="2235" t="s">
        <v>464</v>
      </c>
      <c r="G8" s="2235"/>
      <c r="H8" s="2235" t="s">
        <v>8</v>
      </c>
      <c r="I8" s="2235"/>
      <c r="J8" s="2235" t="s">
        <v>29</v>
      </c>
      <c r="K8" s="2235"/>
      <c r="L8" s="2236" t="s">
        <v>30</v>
      </c>
    </row>
    <row r="9" spans="1:12" ht="36">
      <c r="A9" s="2234"/>
      <c r="B9" s="1992" t="s">
        <v>9</v>
      </c>
      <c r="C9" s="1992" t="s">
        <v>10</v>
      </c>
      <c r="D9" s="1992" t="s">
        <v>31</v>
      </c>
      <c r="E9" s="1992" t="s">
        <v>10</v>
      </c>
      <c r="F9" s="1992" t="s">
        <v>9</v>
      </c>
      <c r="G9" s="1992" t="s">
        <v>10</v>
      </c>
      <c r="H9" s="1992" t="s">
        <v>9</v>
      </c>
      <c r="I9" s="1992" t="s">
        <v>10</v>
      </c>
      <c r="J9" s="1993" t="s">
        <v>32</v>
      </c>
      <c r="K9" s="1994" t="s">
        <v>33</v>
      </c>
      <c r="L9" s="2237"/>
    </row>
    <row r="10" spans="1:12" ht="12.75">
      <c r="A10" s="1995" t="s">
        <v>34</v>
      </c>
      <c r="B10" s="1996">
        <v>303</v>
      </c>
      <c r="C10" s="1996">
        <v>2363400</v>
      </c>
      <c r="D10" s="1997"/>
      <c r="E10" s="1996"/>
      <c r="F10" s="1996">
        <v>305</v>
      </c>
      <c r="G10" s="1996">
        <v>2379000</v>
      </c>
      <c r="H10" s="1996">
        <f aca="true" t="shared" si="0" ref="H10:I15">F10-B10-D10</f>
        <v>2</v>
      </c>
      <c r="I10" s="1998">
        <f t="shared" si="0"/>
        <v>15600</v>
      </c>
      <c r="J10" s="1996">
        <v>2379000</v>
      </c>
      <c r="K10" s="1997">
        <v>0</v>
      </c>
      <c r="L10" s="1998">
        <f>K10+J10-G10+I10</f>
        <v>15600</v>
      </c>
    </row>
    <row r="11" spans="1:12" ht="12.75">
      <c r="A11" s="1995" t="s">
        <v>34</v>
      </c>
      <c r="B11" s="1996">
        <v>303</v>
      </c>
      <c r="C11" s="1996">
        <v>1181700</v>
      </c>
      <c r="D11" s="1997"/>
      <c r="E11" s="1996"/>
      <c r="F11" s="1996">
        <v>301</v>
      </c>
      <c r="G11" s="1996">
        <v>1173900</v>
      </c>
      <c r="H11" s="1996">
        <f t="shared" si="0"/>
        <v>-2</v>
      </c>
      <c r="I11" s="1998">
        <f t="shared" si="0"/>
        <v>-7800</v>
      </c>
      <c r="J11" s="1996">
        <v>1173900</v>
      </c>
      <c r="K11" s="1997">
        <v>0</v>
      </c>
      <c r="L11" s="1998">
        <f>K11+J11-G11+I11</f>
        <v>-7800</v>
      </c>
    </row>
    <row r="12" spans="1:12" ht="12.75">
      <c r="A12" s="1999" t="s">
        <v>35</v>
      </c>
      <c r="B12" s="1996">
        <v>7</v>
      </c>
      <c r="C12" s="1996">
        <v>4760000</v>
      </c>
      <c r="D12" s="1997"/>
      <c r="E12" s="1996"/>
      <c r="F12" s="1996">
        <v>7</v>
      </c>
      <c r="G12" s="1996">
        <v>4760000</v>
      </c>
      <c r="H12" s="1996">
        <f t="shared" si="0"/>
        <v>0</v>
      </c>
      <c r="I12" s="1998">
        <f t="shared" si="0"/>
        <v>0</v>
      </c>
      <c r="J12" s="1996">
        <v>4760000</v>
      </c>
      <c r="K12" s="1997">
        <v>0</v>
      </c>
      <c r="L12" s="1998">
        <f>K12+J12-G12</f>
        <v>0</v>
      </c>
    </row>
    <row r="13" spans="1:12" ht="12.75">
      <c r="A13" s="1999" t="s">
        <v>36</v>
      </c>
      <c r="B13" s="1996">
        <v>7</v>
      </c>
      <c r="C13" s="1996">
        <v>2380000</v>
      </c>
      <c r="D13" s="1997"/>
      <c r="E13" s="1996"/>
      <c r="F13" s="1996">
        <v>8</v>
      </c>
      <c r="G13" s="1996">
        <v>2720000</v>
      </c>
      <c r="H13" s="1996">
        <f t="shared" si="0"/>
        <v>1</v>
      </c>
      <c r="I13" s="1998">
        <f t="shared" si="0"/>
        <v>340000</v>
      </c>
      <c r="J13" s="1996">
        <v>2720000</v>
      </c>
      <c r="K13" s="1997">
        <v>0</v>
      </c>
      <c r="L13" s="1998">
        <f>K13+J13-G13+I13</f>
        <v>340000</v>
      </c>
    </row>
    <row r="14" spans="1:12" ht="12.75">
      <c r="A14" s="1999" t="s">
        <v>37</v>
      </c>
      <c r="B14" s="1996">
        <v>18</v>
      </c>
      <c r="C14" s="1996">
        <v>169200</v>
      </c>
      <c r="D14" s="1997">
        <v>-2</v>
      </c>
      <c r="E14" s="1996">
        <v>-18800</v>
      </c>
      <c r="F14" s="1996">
        <v>16</v>
      </c>
      <c r="G14" s="1996">
        <v>150400</v>
      </c>
      <c r="H14" s="1996">
        <f t="shared" si="0"/>
        <v>0</v>
      </c>
      <c r="I14" s="1998">
        <f t="shared" si="0"/>
        <v>0</v>
      </c>
      <c r="J14" s="1996">
        <v>150400</v>
      </c>
      <c r="K14" s="1997"/>
      <c r="L14" s="1998">
        <f>K14+J14-G14</f>
        <v>0</v>
      </c>
    </row>
    <row r="15" spans="1:12" ht="15">
      <c r="A15" s="1999" t="s">
        <v>38</v>
      </c>
      <c r="B15" s="1996"/>
      <c r="C15" s="2000">
        <v>259382195</v>
      </c>
      <c r="D15" s="2001"/>
      <c r="E15" s="2002"/>
      <c r="F15" s="2002"/>
      <c r="G15" s="2000">
        <v>259382195</v>
      </c>
      <c r="H15" s="2002">
        <f t="shared" si="0"/>
        <v>0</v>
      </c>
      <c r="I15" s="2000">
        <f t="shared" si="0"/>
        <v>0</v>
      </c>
      <c r="J15" s="2000">
        <v>215048195</v>
      </c>
      <c r="K15" s="2011">
        <v>44334000</v>
      </c>
      <c r="L15" s="2000">
        <f>K15+J15-G15</f>
        <v>0</v>
      </c>
    </row>
    <row r="16" spans="1:12" ht="12.75">
      <c r="A16" s="2003" t="s">
        <v>1434</v>
      </c>
      <c r="B16" s="2004">
        <f aca="true" t="shared" si="1" ref="B16:L16">SUM(B10:B15)</f>
        <v>638</v>
      </c>
      <c r="C16" s="2005">
        <f t="shared" si="1"/>
        <v>270236495</v>
      </c>
      <c r="D16" s="2006">
        <f t="shared" si="1"/>
        <v>-2</v>
      </c>
      <c r="E16" s="2007">
        <f t="shared" si="1"/>
        <v>-18800</v>
      </c>
      <c r="F16" s="2007">
        <f t="shared" si="1"/>
        <v>637</v>
      </c>
      <c r="G16" s="2005">
        <f t="shared" si="1"/>
        <v>270565495</v>
      </c>
      <c r="H16" s="2007">
        <f t="shared" si="1"/>
        <v>1</v>
      </c>
      <c r="I16" s="2007">
        <f t="shared" si="1"/>
        <v>347800</v>
      </c>
      <c r="J16" s="2008">
        <f t="shared" si="1"/>
        <v>226231495</v>
      </c>
      <c r="K16" s="2012">
        <f t="shared" si="1"/>
        <v>44334000</v>
      </c>
      <c r="L16" s="2005">
        <f t="shared" si="1"/>
        <v>347800</v>
      </c>
    </row>
  </sheetData>
  <sheetProtection/>
  <mergeCells count="10">
    <mergeCell ref="J1:L1"/>
    <mergeCell ref="A3:L3"/>
    <mergeCell ref="J7:L7"/>
    <mergeCell ref="A8:A9"/>
    <mergeCell ref="B8:C8"/>
    <mergeCell ref="D8:E8"/>
    <mergeCell ref="F8:G8"/>
    <mergeCell ref="H8:I8"/>
    <mergeCell ref="J8:K8"/>
    <mergeCell ref="L8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4">
      <selection activeCell="H30" sqref="H30"/>
    </sheetView>
  </sheetViews>
  <sheetFormatPr defaultColWidth="9.140625" defaultRowHeight="12.75"/>
  <cols>
    <col min="1" max="1" width="32.7109375" style="0" customWidth="1"/>
    <col min="2" max="2" width="13.8515625" style="0" customWidth="1"/>
    <col min="3" max="3" width="12.7109375" style="0" customWidth="1"/>
    <col min="4" max="4" width="11.8515625" style="0" customWidth="1"/>
    <col min="5" max="5" width="13.28125" style="0" customWidth="1"/>
  </cols>
  <sheetData>
    <row r="1" spans="3:5" ht="12.75">
      <c r="C1" s="2230" t="s">
        <v>39</v>
      </c>
      <c r="D1" s="2230"/>
      <c r="E1" s="2230"/>
    </row>
    <row r="3" spans="1:5" ht="12.75">
      <c r="A3" s="2230" t="s">
        <v>62</v>
      </c>
      <c r="B3" s="2230"/>
      <c r="C3" s="2230"/>
      <c r="D3" s="2230"/>
      <c r="E3" s="2230"/>
    </row>
    <row r="4" spans="1:5" ht="12.75">
      <c r="A4" s="2230" t="s">
        <v>40</v>
      </c>
      <c r="B4" s="2230"/>
      <c r="C4" s="2230"/>
      <c r="D4" s="2230"/>
      <c r="E4" s="2230"/>
    </row>
    <row r="5" spans="1:5" ht="12.75">
      <c r="A5" s="124"/>
      <c r="B5" s="124"/>
      <c r="C5" s="124"/>
      <c r="D5" s="124"/>
      <c r="E5" s="124"/>
    </row>
    <row r="6" spans="1:5" ht="12.75">
      <c r="A6" s="124"/>
      <c r="B6" s="124"/>
      <c r="C6" s="2230" t="s">
        <v>1450</v>
      </c>
      <c r="D6" s="2230"/>
      <c r="E6" s="2230"/>
    </row>
    <row r="7" spans="1:5" ht="38.25">
      <c r="A7" s="1745"/>
      <c r="B7" s="1746" t="s">
        <v>41</v>
      </c>
      <c r="C7" s="1746" t="s">
        <v>42</v>
      </c>
      <c r="D7" s="1746" t="s">
        <v>43</v>
      </c>
      <c r="E7" s="1747" t="s">
        <v>1279</v>
      </c>
    </row>
    <row r="8" spans="1:5" ht="12.75">
      <c r="A8" s="1748"/>
      <c r="B8" s="1741"/>
      <c r="C8" s="1741"/>
      <c r="D8" s="1741"/>
      <c r="E8" s="1741"/>
    </row>
    <row r="9" spans="1:5" ht="12.75">
      <c r="A9" s="2036" t="s">
        <v>1488</v>
      </c>
      <c r="B9" s="1742">
        <v>17188</v>
      </c>
      <c r="C9" s="1742">
        <v>930</v>
      </c>
      <c r="D9" s="1742">
        <v>3125475</v>
      </c>
      <c r="E9" s="1742">
        <f>SUM(B9:D9)</f>
        <v>3143593</v>
      </c>
    </row>
    <row r="10" spans="1:5" ht="12.75">
      <c r="A10" s="1749" t="s">
        <v>44</v>
      </c>
      <c r="B10" s="1750">
        <v>6931</v>
      </c>
      <c r="C10" s="1750">
        <v>60</v>
      </c>
      <c r="D10" s="1750">
        <v>-200715</v>
      </c>
      <c r="E10" s="1751">
        <f>SUM(B10:D10)</f>
        <v>-193724</v>
      </c>
    </row>
    <row r="11" spans="1:5" ht="12.75">
      <c r="A11" s="1752" t="s">
        <v>45</v>
      </c>
      <c r="B11" s="1743">
        <v>0</v>
      </c>
      <c r="C11" s="1743">
        <v>0</v>
      </c>
      <c r="D11" s="1743">
        <v>-306119</v>
      </c>
      <c r="E11" s="1751">
        <f>SUM(B11:D11)</f>
        <v>-306119</v>
      </c>
    </row>
    <row r="12" spans="1:5" ht="12.75">
      <c r="A12" s="1745" t="s">
        <v>46</v>
      </c>
      <c r="B12" s="1744">
        <f>B9+B10-B11</f>
        <v>24119</v>
      </c>
      <c r="C12" s="1744">
        <f>C9+C10-C11</f>
        <v>990</v>
      </c>
      <c r="D12" s="1744">
        <f>D9+D10-D11</f>
        <v>3230879</v>
      </c>
      <c r="E12" s="1744">
        <f>E9+E10-E11</f>
        <v>3255988</v>
      </c>
    </row>
    <row r="13" spans="1:5" ht="12.75">
      <c r="A13" s="1753" t="s">
        <v>47</v>
      </c>
      <c r="B13" s="1743"/>
      <c r="C13" s="1743"/>
      <c r="D13" s="1743">
        <v>0</v>
      </c>
      <c r="E13" s="1751">
        <f>SUM(B13:D13)</f>
        <v>0</v>
      </c>
    </row>
    <row r="14" spans="1:5" ht="12.75">
      <c r="A14" s="1753" t="s">
        <v>48</v>
      </c>
      <c r="B14" s="1743">
        <v>0</v>
      </c>
      <c r="C14" s="1743">
        <v>0</v>
      </c>
      <c r="D14" s="1743">
        <v>75444</v>
      </c>
      <c r="E14" s="1751">
        <f>SUM(B14:D14)</f>
        <v>75444</v>
      </c>
    </row>
    <row r="15" spans="1:5" ht="12.75">
      <c r="A15" s="1753" t="s">
        <v>49</v>
      </c>
      <c r="B15" s="1743">
        <v>5784</v>
      </c>
      <c r="C15" s="1743">
        <v>52904</v>
      </c>
      <c r="D15" s="1743">
        <v>0</v>
      </c>
      <c r="E15" s="1751">
        <f>SUM(B15:D15)</f>
        <v>58688</v>
      </c>
    </row>
    <row r="16" spans="1:5" ht="12.75">
      <c r="A16" s="1745" t="s">
        <v>50</v>
      </c>
      <c r="B16" s="1744">
        <f>B12+B13+B14+B15</f>
        <v>29903</v>
      </c>
      <c r="C16" s="1744">
        <f>C12+C13+C14+C15</f>
        <v>53894</v>
      </c>
      <c r="D16" s="1744">
        <f>D12+D13+D14+D15</f>
        <v>3306323</v>
      </c>
      <c r="E16" s="1744">
        <f>E12+E13+E14+E15</f>
        <v>3390120</v>
      </c>
    </row>
    <row r="17" spans="1:5" ht="12.75">
      <c r="A17" s="1753" t="s">
        <v>51</v>
      </c>
      <c r="B17" s="1743">
        <v>0</v>
      </c>
      <c r="C17" s="1743">
        <v>0</v>
      </c>
      <c r="D17" s="1743">
        <v>0</v>
      </c>
      <c r="E17" s="1751">
        <f>SUM(B17:D17)</f>
        <v>0</v>
      </c>
    </row>
    <row r="18" spans="1:5" ht="12.75">
      <c r="A18" s="1753" t="s">
        <v>52</v>
      </c>
      <c r="B18" s="1743"/>
      <c r="C18" s="1743"/>
      <c r="D18" s="1743">
        <f>-E15</f>
        <v>-58688</v>
      </c>
      <c r="E18" s="1751">
        <f>SUM(B18:D18)</f>
        <v>-58688</v>
      </c>
    </row>
    <row r="19" spans="1:5" ht="12.75">
      <c r="A19" s="1753" t="s">
        <v>53</v>
      </c>
      <c r="B19" s="1743"/>
      <c r="C19" s="1743"/>
      <c r="D19" s="1743">
        <v>-54683</v>
      </c>
      <c r="E19" s="1751">
        <f>SUM(B19:D19)</f>
        <v>-54683</v>
      </c>
    </row>
    <row r="20" spans="1:5" ht="13.5" thickBot="1">
      <c r="A20" s="1754" t="s">
        <v>54</v>
      </c>
      <c r="B20" s="1755">
        <f>B16+B17+B18+B19</f>
        <v>29903</v>
      </c>
      <c r="C20" s="1755">
        <f>C16+C17+C18+C19</f>
        <v>53894</v>
      </c>
      <c r="D20" s="1755">
        <f>D16+D17+D18+D19</f>
        <v>3192952</v>
      </c>
      <c r="E20" s="1755">
        <f>E16+E17+E18+E19</f>
        <v>3276749</v>
      </c>
    </row>
    <row r="21" spans="1:5" ht="12.75">
      <c r="A21" s="235"/>
      <c r="B21" s="159"/>
      <c r="C21" s="159"/>
      <c r="D21" s="159"/>
      <c r="E21" s="159"/>
    </row>
    <row r="22" spans="1:5" ht="12.75">
      <c r="A22" s="1756" t="s">
        <v>55</v>
      </c>
      <c r="B22" s="1743"/>
      <c r="C22" s="1743"/>
      <c r="D22" s="1743"/>
      <c r="E22" s="1750"/>
    </row>
    <row r="23" spans="1:5" ht="12.75">
      <c r="A23" s="1753" t="s">
        <v>56</v>
      </c>
      <c r="B23" s="1743">
        <v>13255</v>
      </c>
      <c r="C23" s="1743">
        <v>15000</v>
      </c>
      <c r="D23" s="1743">
        <v>7130</v>
      </c>
      <c r="E23" s="1757">
        <f aca="true" t="shared" si="0" ref="E23:E31">SUM(B23:D23)</f>
        <v>35385</v>
      </c>
    </row>
    <row r="24" spans="1:5" ht="12.75">
      <c r="A24" s="1753" t="s">
        <v>57</v>
      </c>
      <c r="B24" s="1743">
        <v>2953</v>
      </c>
      <c r="C24" s="1743">
        <v>4800</v>
      </c>
      <c r="D24" s="1743">
        <v>5134</v>
      </c>
      <c r="E24" s="1757">
        <f t="shared" si="0"/>
        <v>12887</v>
      </c>
    </row>
    <row r="25" spans="1:5" ht="12.75">
      <c r="A25" s="1753" t="s">
        <v>455</v>
      </c>
      <c r="B25" s="1743">
        <v>13145</v>
      </c>
      <c r="C25" s="1743">
        <v>24094</v>
      </c>
      <c r="D25" s="1743">
        <v>16913</v>
      </c>
      <c r="E25" s="1757">
        <f t="shared" si="0"/>
        <v>54152</v>
      </c>
    </row>
    <row r="26" spans="1:5" ht="12.75">
      <c r="A26" s="1753" t="s">
        <v>58</v>
      </c>
      <c r="B26" s="1743"/>
      <c r="C26" s="1743"/>
      <c r="D26" s="1743"/>
      <c r="E26" s="1757">
        <f t="shared" si="0"/>
        <v>0</v>
      </c>
    </row>
    <row r="27" spans="1:5" ht="12.75">
      <c r="A27" s="1745" t="s">
        <v>59</v>
      </c>
      <c r="B27" s="1744">
        <f>SUM(B23:B26)</f>
        <v>29353</v>
      </c>
      <c r="C27" s="1744">
        <f>SUM(C23:C26)</f>
        <v>43894</v>
      </c>
      <c r="D27" s="1744">
        <f>SUM(D23:D26)</f>
        <v>29177</v>
      </c>
      <c r="E27" s="1757">
        <f t="shared" si="0"/>
        <v>102424</v>
      </c>
    </row>
    <row r="28" spans="1:5" ht="12.75">
      <c r="A28" s="1753" t="s">
        <v>736</v>
      </c>
      <c r="B28" s="1743"/>
      <c r="C28" s="1743">
        <v>0</v>
      </c>
      <c r="D28" s="1743">
        <v>0</v>
      </c>
      <c r="E28" s="1757">
        <f t="shared" si="0"/>
        <v>0</v>
      </c>
    </row>
    <row r="29" spans="1:5" ht="12.75">
      <c r="A29" s="1753" t="s">
        <v>735</v>
      </c>
      <c r="B29" s="1743">
        <v>550</v>
      </c>
      <c r="C29" s="1743">
        <v>10000</v>
      </c>
      <c r="D29" s="1743">
        <v>3011089</v>
      </c>
      <c r="E29" s="1757">
        <f t="shared" si="0"/>
        <v>3021639</v>
      </c>
    </row>
    <row r="30" spans="1:5" ht="12.75">
      <c r="A30" s="1745" t="s">
        <v>60</v>
      </c>
      <c r="B30" s="1744">
        <f>SUM(B28:B29)</f>
        <v>550</v>
      </c>
      <c r="C30" s="1744">
        <f>SUM(C28:C29)</f>
        <v>10000</v>
      </c>
      <c r="D30" s="1744">
        <f>SUM(D28:D29)</f>
        <v>3011089</v>
      </c>
      <c r="E30" s="1757">
        <f t="shared" si="0"/>
        <v>3021639</v>
      </c>
    </row>
    <row r="31" spans="1:5" ht="12.75">
      <c r="A31" s="1745" t="s">
        <v>61</v>
      </c>
      <c r="B31" s="1744">
        <f>B30+B27</f>
        <v>29903</v>
      </c>
      <c r="C31" s="1744">
        <f>C30+C27</f>
        <v>53894</v>
      </c>
      <c r="D31" s="1744">
        <f>D30+D27</f>
        <v>3040266</v>
      </c>
      <c r="E31" s="1758">
        <f t="shared" si="0"/>
        <v>3124063</v>
      </c>
    </row>
    <row r="34" spans="1:5" ht="28.5" customHeight="1">
      <c r="A34" s="2238" t="s">
        <v>1492</v>
      </c>
      <c r="B34" s="2239"/>
      <c r="C34" s="2239"/>
      <c r="D34" s="2239"/>
      <c r="E34" s="2239"/>
    </row>
  </sheetData>
  <sheetProtection/>
  <mergeCells count="5">
    <mergeCell ref="C1:E1"/>
    <mergeCell ref="A3:E3"/>
    <mergeCell ref="A4:E4"/>
    <mergeCell ref="C6:E6"/>
    <mergeCell ref="A34:E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215"/>
  <sheetViews>
    <sheetView zoomScalePageLayoutView="0" workbookViewId="0" topLeftCell="A95">
      <selection activeCell="C111" sqref="C111"/>
    </sheetView>
  </sheetViews>
  <sheetFormatPr defaultColWidth="9.140625" defaultRowHeight="12.75"/>
  <cols>
    <col min="1" max="1" width="4.00390625" style="0" customWidth="1"/>
    <col min="2" max="2" width="8.28125" style="0" customWidth="1"/>
    <col min="3" max="3" width="39.57421875" style="0" customWidth="1"/>
    <col min="4" max="4" width="14.421875" style="0" customWidth="1"/>
    <col min="5" max="5" width="14.00390625" style="0" customWidth="1"/>
  </cols>
  <sheetData>
    <row r="1" spans="1:6" s="57" customFormat="1" ht="12.75">
      <c r="A1" s="2272" t="s">
        <v>63</v>
      </c>
      <c r="B1" s="2272"/>
      <c r="C1" s="2272"/>
      <c r="D1" s="2272"/>
      <c r="E1" s="2272"/>
      <c r="F1"/>
    </row>
    <row r="2" spans="1:5" ht="15.75">
      <c r="A2" s="2171" t="s">
        <v>165</v>
      </c>
      <c r="B2" s="2171"/>
      <c r="C2" s="2171"/>
      <c r="D2" s="2171"/>
      <c r="E2" s="2171"/>
    </row>
    <row r="3" spans="1:5" ht="9" customHeight="1">
      <c r="A3" s="100"/>
      <c r="B3" s="63"/>
      <c r="C3" s="63"/>
      <c r="D3" s="63"/>
      <c r="E3" s="63"/>
    </row>
    <row r="4" spans="1:5" ht="12.75">
      <c r="A4" s="2095" t="s">
        <v>64</v>
      </c>
      <c r="B4" s="2095"/>
      <c r="C4" s="2095"/>
      <c r="D4" s="2095"/>
      <c r="E4" s="2095"/>
    </row>
    <row r="5" ht="13.5" thickBot="1">
      <c r="E5" s="99" t="s">
        <v>65</v>
      </c>
    </row>
    <row r="6" spans="1:5" ht="13.5" thickBot="1">
      <c r="A6" s="2255" t="s">
        <v>66</v>
      </c>
      <c r="B6" s="2256"/>
      <c r="C6" s="2256"/>
      <c r="D6" s="1813" t="s">
        <v>67</v>
      </c>
      <c r="E6" s="1814" t="s">
        <v>68</v>
      </c>
    </row>
    <row r="7" spans="1:5" ht="15.75" customHeight="1" thickBot="1">
      <c r="A7" s="1759" t="s">
        <v>69</v>
      </c>
      <c r="B7" s="2273" t="s">
        <v>70</v>
      </c>
      <c r="C7" s="2274"/>
      <c r="D7" s="1865">
        <f>SUM(D8+D15+D48+D91)</f>
        <v>11651374</v>
      </c>
      <c r="E7" s="1863">
        <f>SUM(E8+E15+E48+E91)</f>
        <v>11500695</v>
      </c>
    </row>
    <row r="8" spans="1:5" ht="14.25" customHeight="1" thickBot="1">
      <c r="A8" s="1760"/>
      <c r="B8" s="1761" t="s">
        <v>71</v>
      </c>
      <c r="C8" s="1771" t="s">
        <v>72</v>
      </c>
      <c r="D8" s="1862">
        <f>D10+D14</f>
        <v>26151</v>
      </c>
      <c r="E8" s="1836">
        <f>E10+E14</f>
        <v>24741</v>
      </c>
    </row>
    <row r="9" spans="1:5" ht="12.75">
      <c r="A9" s="1760"/>
      <c r="B9" s="1762"/>
      <c r="C9" s="1789" t="s">
        <v>1277</v>
      </c>
      <c r="D9" s="1866"/>
      <c r="E9" s="1818"/>
    </row>
    <row r="10" spans="1:5" ht="12.75">
      <c r="A10" s="1760"/>
      <c r="B10" s="1763"/>
      <c r="C10" s="1800" t="s">
        <v>73</v>
      </c>
      <c r="D10" s="1867">
        <f>D12+D13</f>
        <v>26002</v>
      </c>
      <c r="E10" s="1864">
        <v>24580</v>
      </c>
    </row>
    <row r="11" spans="1:5" ht="12.75">
      <c r="A11" s="1760"/>
      <c r="B11" s="1763"/>
      <c r="C11" s="1800" t="s">
        <v>74</v>
      </c>
      <c r="D11" s="1859"/>
      <c r="E11" s="1820"/>
    </row>
    <row r="12" spans="1:5" ht="12.75">
      <c r="A12" s="1760"/>
      <c r="B12" s="1763"/>
      <c r="C12" s="1801" t="s">
        <v>75</v>
      </c>
      <c r="D12" s="1859">
        <v>17052</v>
      </c>
      <c r="E12" s="1820"/>
    </row>
    <row r="13" spans="1:5" ht="12.75">
      <c r="A13" s="1760"/>
      <c r="B13" s="1763"/>
      <c r="C13" s="1800" t="s">
        <v>76</v>
      </c>
      <c r="D13" s="1859">
        <v>8950</v>
      </c>
      <c r="E13" s="1820">
        <v>24580</v>
      </c>
    </row>
    <row r="14" spans="1:5" ht="13.5" thickBot="1">
      <c r="A14" s="1764"/>
      <c r="B14" s="1765"/>
      <c r="C14" s="1802" t="s">
        <v>77</v>
      </c>
      <c r="D14" s="1854">
        <v>149</v>
      </c>
      <c r="E14" s="1822">
        <v>161</v>
      </c>
    </row>
    <row r="15" spans="1:5" ht="13.5" thickBot="1">
      <c r="A15" s="1766"/>
      <c r="B15" s="1761" t="s">
        <v>78</v>
      </c>
      <c r="C15" s="1771" t="s">
        <v>79</v>
      </c>
      <c r="D15" s="1862">
        <f>SUM(D16+D23+D30+D37+D44+D45+D46+D47)</f>
        <v>7537288</v>
      </c>
      <c r="E15" s="1836">
        <f>SUM(E16+E23+E30+E37+E44+E45+E46+E47)</f>
        <v>7901107</v>
      </c>
    </row>
    <row r="16" spans="1:5" ht="12.75">
      <c r="A16" s="1767"/>
      <c r="B16" s="1762"/>
      <c r="C16" s="1803" t="s">
        <v>80</v>
      </c>
      <c r="D16" s="1868">
        <f>SUM(D18+D22)</f>
        <v>7173887</v>
      </c>
      <c r="E16" s="1841">
        <f>SUM(E18+E22)</f>
        <v>7502576</v>
      </c>
    </row>
    <row r="17" spans="1:5" ht="12.75">
      <c r="A17" s="1760"/>
      <c r="B17" s="1763"/>
      <c r="C17" s="1800" t="s">
        <v>81</v>
      </c>
      <c r="D17" s="1859"/>
      <c r="E17" s="1820"/>
    </row>
    <row r="18" spans="1:5" ht="12.75">
      <c r="A18" s="1760"/>
      <c r="B18" s="1763"/>
      <c r="C18" s="1800" t="s">
        <v>82</v>
      </c>
      <c r="D18" s="1859">
        <f>D20+D21</f>
        <v>6812183</v>
      </c>
      <c r="E18" s="1820">
        <v>6868482</v>
      </c>
    </row>
    <row r="19" spans="1:5" ht="12.75">
      <c r="A19" s="1760"/>
      <c r="B19" s="1763"/>
      <c r="C19" s="1800" t="s">
        <v>83</v>
      </c>
      <c r="D19" s="1859"/>
      <c r="E19" s="1820"/>
    </row>
    <row r="20" spans="1:5" ht="12.75">
      <c r="A20" s="1760"/>
      <c r="B20" s="1763"/>
      <c r="C20" s="1801" t="s">
        <v>84</v>
      </c>
      <c r="D20" s="1859">
        <v>5183697</v>
      </c>
      <c r="E20" s="1820">
        <v>5005455</v>
      </c>
    </row>
    <row r="21" spans="1:5" ht="12.75">
      <c r="A21" s="1760"/>
      <c r="B21" s="1763"/>
      <c r="C21" s="1800" t="s">
        <v>85</v>
      </c>
      <c r="D21" s="1859">
        <v>1628486</v>
      </c>
      <c r="E21" s="1820">
        <v>1863027</v>
      </c>
    </row>
    <row r="22" spans="1:5" ht="13.5" thickBot="1">
      <c r="A22" s="1764"/>
      <c r="B22" s="1765"/>
      <c r="C22" s="1802" t="s">
        <v>86</v>
      </c>
      <c r="D22" s="1854">
        <v>361704</v>
      </c>
      <c r="E22" s="1822">
        <v>634094</v>
      </c>
    </row>
    <row r="23" spans="1:5" ht="13.5" thickBot="1">
      <c r="A23" s="1766"/>
      <c r="B23" s="1761"/>
      <c r="C23" s="1771" t="s">
        <v>87</v>
      </c>
      <c r="D23" s="1862">
        <f>D25+D29</f>
        <v>166641</v>
      </c>
      <c r="E23" s="1836">
        <f>E25+E29</f>
        <v>251132</v>
      </c>
    </row>
    <row r="24" spans="1:5" ht="12.75">
      <c r="A24" s="1767"/>
      <c r="B24" s="1762"/>
      <c r="C24" s="1789" t="s">
        <v>81</v>
      </c>
      <c r="D24" s="1866"/>
      <c r="E24" s="1818"/>
    </row>
    <row r="25" spans="1:5" ht="12.75">
      <c r="A25" s="1760"/>
      <c r="B25" s="1763"/>
      <c r="C25" s="1800" t="s">
        <v>82</v>
      </c>
      <c r="D25" s="1859">
        <f>D27+D28</f>
        <v>137598</v>
      </c>
      <c r="E25" s="1820">
        <v>223044</v>
      </c>
    </row>
    <row r="26" spans="1:5" ht="12.75">
      <c r="A26" s="1760"/>
      <c r="B26" s="1763"/>
      <c r="C26" s="1800" t="s">
        <v>83</v>
      </c>
      <c r="D26" s="1859"/>
      <c r="E26" s="1820"/>
    </row>
    <row r="27" spans="1:5" ht="12.75">
      <c r="A27" s="1760"/>
      <c r="B27" s="1763"/>
      <c r="C27" s="1801" t="s">
        <v>84</v>
      </c>
      <c r="D27" s="1859"/>
      <c r="E27" s="1820"/>
    </row>
    <row r="28" spans="1:5" ht="12.75">
      <c r="A28" s="1760"/>
      <c r="B28" s="1763"/>
      <c r="C28" s="1800" t="s">
        <v>85</v>
      </c>
      <c r="D28" s="1859">
        <v>137598</v>
      </c>
      <c r="E28" s="1820">
        <v>223044</v>
      </c>
    </row>
    <row r="29" spans="1:5" ht="13.5" thickBot="1">
      <c r="A29" s="1764"/>
      <c r="B29" s="1765"/>
      <c r="C29" s="1802" t="s">
        <v>86</v>
      </c>
      <c r="D29" s="1854">
        <v>29043</v>
      </c>
      <c r="E29" s="1822">
        <v>28088</v>
      </c>
    </row>
    <row r="30" spans="1:5" ht="13.5" thickBot="1">
      <c r="A30" s="1766"/>
      <c r="B30" s="1761"/>
      <c r="C30" s="1771" t="s">
        <v>88</v>
      </c>
      <c r="D30" s="1862">
        <f>D32+D36</f>
        <v>32224</v>
      </c>
      <c r="E30" s="1836">
        <f>E32+E36</f>
        <v>28845</v>
      </c>
    </row>
    <row r="31" spans="1:5" ht="12.75">
      <c r="A31" s="1767"/>
      <c r="B31" s="1762"/>
      <c r="C31" s="1789" t="s">
        <v>81</v>
      </c>
      <c r="D31" s="1866"/>
      <c r="E31" s="1818"/>
    </row>
    <row r="32" spans="1:5" ht="12.75">
      <c r="A32" s="1760"/>
      <c r="B32" s="1763"/>
      <c r="C32" s="1800" t="s">
        <v>82</v>
      </c>
      <c r="D32" s="1859">
        <f>D34+D35</f>
        <v>28984</v>
      </c>
      <c r="E32" s="1820">
        <v>27941</v>
      </c>
    </row>
    <row r="33" spans="1:5" ht="12.75">
      <c r="A33" s="1760"/>
      <c r="B33" s="1763"/>
      <c r="C33" s="1800" t="s">
        <v>83</v>
      </c>
      <c r="D33" s="1859"/>
      <c r="E33" s="1820"/>
    </row>
    <row r="34" spans="1:5" ht="12.75">
      <c r="A34" s="1760"/>
      <c r="B34" s="1763"/>
      <c r="C34" s="1801" t="s">
        <v>84</v>
      </c>
      <c r="D34" s="1859"/>
      <c r="E34" s="1820"/>
    </row>
    <row r="35" spans="1:5" ht="12.75">
      <c r="A35" s="1760"/>
      <c r="B35" s="1763"/>
      <c r="C35" s="1800" t="s">
        <v>85</v>
      </c>
      <c r="D35" s="1859">
        <v>28984</v>
      </c>
      <c r="E35" s="1820">
        <v>27941</v>
      </c>
    </row>
    <row r="36" spans="1:5" ht="13.5" thickBot="1">
      <c r="A36" s="1764"/>
      <c r="B36" s="1765"/>
      <c r="C36" s="1802" t="s">
        <v>86</v>
      </c>
      <c r="D36" s="1854">
        <v>3240</v>
      </c>
      <c r="E36" s="1822">
        <v>904</v>
      </c>
    </row>
    <row r="37" spans="1:5" ht="13.5" thickBot="1">
      <c r="A37" s="1766"/>
      <c r="B37" s="1761"/>
      <c r="C37" s="1771" t="s">
        <v>89</v>
      </c>
      <c r="D37" s="1862"/>
      <c r="E37" s="1824"/>
    </row>
    <row r="38" spans="1:5" ht="12.75">
      <c r="A38" s="1767"/>
      <c r="B38" s="1762"/>
      <c r="C38" s="1789" t="s">
        <v>81</v>
      </c>
      <c r="D38" s="1866"/>
      <c r="E38" s="1818"/>
    </row>
    <row r="39" spans="1:5" ht="12.75">
      <c r="A39" s="1760"/>
      <c r="B39" s="1763"/>
      <c r="C39" s="1800" t="s">
        <v>82</v>
      </c>
      <c r="D39" s="1859"/>
      <c r="E39" s="1820"/>
    </row>
    <row r="40" spans="1:5" ht="12.75">
      <c r="A40" s="1760"/>
      <c r="B40" s="1763"/>
      <c r="C40" s="1800" t="s">
        <v>83</v>
      </c>
      <c r="D40" s="1859"/>
      <c r="E40" s="1820"/>
    </row>
    <row r="41" spans="1:5" ht="12.75">
      <c r="A41" s="1760"/>
      <c r="B41" s="1763"/>
      <c r="C41" s="1801" t="s">
        <v>84</v>
      </c>
      <c r="D41" s="1859"/>
      <c r="E41" s="1820"/>
    </row>
    <row r="42" spans="1:5" ht="12.75">
      <c r="A42" s="1760"/>
      <c r="B42" s="1763"/>
      <c r="C42" s="1800" t="s">
        <v>85</v>
      </c>
      <c r="D42" s="1859"/>
      <c r="E42" s="1820"/>
    </row>
    <row r="43" spans="1:5" ht="13.5" customHeight="1">
      <c r="A43" s="1760"/>
      <c r="B43" s="1763"/>
      <c r="C43" s="1801" t="s">
        <v>86</v>
      </c>
      <c r="D43" s="1859"/>
      <c r="E43" s="1820"/>
    </row>
    <row r="44" spans="1:5" ht="12.75">
      <c r="A44" s="1760"/>
      <c r="B44" s="1763"/>
      <c r="C44" s="1800" t="s">
        <v>90</v>
      </c>
      <c r="D44" s="1859">
        <v>164536</v>
      </c>
      <c r="E44" s="1820">
        <v>118554</v>
      </c>
    </row>
    <row r="45" spans="1:5" ht="12.75">
      <c r="A45" s="1760"/>
      <c r="B45" s="1763"/>
      <c r="C45" s="1800" t="s">
        <v>91</v>
      </c>
      <c r="D45" s="1859"/>
      <c r="E45" s="1820"/>
    </row>
    <row r="46" spans="1:5" ht="12.75">
      <c r="A46" s="1760"/>
      <c r="B46" s="1763"/>
      <c r="C46" s="1800" t="s">
        <v>92</v>
      </c>
      <c r="D46" s="1859"/>
      <c r="E46" s="1820"/>
    </row>
    <row r="47" spans="1:5" ht="13.5" thickBot="1">
      <c r="A47" s="1764"/>
      <c r="B47" s="1765"/>
      <c r="C47" s="1804" t="s">
        <v>93</v>
      </c>
      <c r="D47" s="1854"/>
      <c r="E47" s="1822"/>
    </row>
    <row r="48" spans="1:5" ht="13.5" thickBot="1">
      <c r="A48" s="1766"/>
      <c r="B48" s="1761" t="s">
        <v>94</v>
      </c>
      <c r="C48" s="1771" t="s">
        <v>95</v>
      </c>
      <c r="D48" s="1862">
        <f>D49+D61+D68+D75</f>
        <v>388203</v>
      </c>
      <c r="E48" s="1836">
        <f>E49+E61+E68+E75</f>
        <v>169167</v>
      </c>
    </row>
    <row r="49" spans="1:5" ht="13.5" thickBot="1">
      <c r="A49" s="1766"/>
      <c r="B49" s="1761"/>
      <c r="C49" s="1771" t="s">
        <v>96</v>
      </c>
      <c r="D49" s="1862">
        <f>D51+D55</f>
        <v>91602</v>
      </c>
      <c r="E49" s="1836">
        <f>E51+E55</f>
        <v>92252</v>
      </c>
    </row>
    <row r="50" spans="1:5" ht="12.75">
      <c r="A50" s="1767"/>
      <c r="B50" s="1762"/>
      <c r="C50" s="1772" t="s">
        <v>81</v>
      </c>
      <c r="D50" s="1866"/>
      <c r="E50" s="1818"/>
    </row>
    <row r="51" spans="1:5" ht="12.75">
      <c r="A51" s="1760"/>
      <c r="B51" s="1763"/>
      <c r="C51" s="1773" t="s">
        <v>82</v>
      </c>
      <c r="D51" s="1859"/>
      <c r="E51" s="1820"/>
    </row>
    <row r="52" spans="1:5" ht="12.75">
      <c r="A52" s="1760"/>
      <c r="B52" s="1763"/>
      <c r="C52" s="1773" t="s">
        <v>83</v>
      </c>
      <c r="D52" s="1859"/>
      <c r="E52" s="1820"/>
    </row>
    <row r="53" spans="1:5" ht="12.75">
      <c r="A53" s="1760"/>
      <c r="B53" s="1763"/>
      <c r="C53" s="1774" t="s">
        <v>84</v>
      </c>
      <c r="D53" s="1859"/>
      <c r="E53" s="1820"/>
    </row>
    <row r="54" spans="1:5" ht="12.75">
      <c r="A54" s="1760"/>
      <c r="B54" s="1763"/>
      <c r="C54" s="1773" t="s">
        <v>85</v>
      </c>
      <c r="D54" s="1859"/>
      <c r="E54" s="1820"/>
    </row>
    <row r="55" spans="1:5" ht="13.5" thickBot="1">
      <c r="A55" s="1768"/>
      <c r="B55" s="1769"/>
      <c r="C55" s="1805" t="s">
        <v>86</v>
      </c>
      <c r="D55" s="1855">
        <v>91602</v>
      </c>
      <c r="E55" s="1826">
        <v>92252</v>
      </c>
    </row>
    <row r="56" spans="1:5" ht="12.75">
      <c r="A56" s="14"/>
      <c r="B56" s="14"/>
      <c r="C56" s="1770"/>
      <c r="D56" s="14"/>
      <c r="E56" s="14"/>
    </row>
    <row r="57" spans="1:5" ht="12.75">
      <c r="A57" s="2272" t="s">
        <v>63</v>
      </c>
      <c r="B57" s="2272"/>
      <c r="C57" s="2272"/>
      <c r="D57" s="2272"/>
      <c r="E57" s="2272"/>
    </row>
    <row r="58" spans="1:5" ht="12.75">
      <c r="A58" s="2095">
        <v>2</v>
      </c>
      <c r="B58" s="2095"/>
      <c r="C58" s="2095"/>
      <c r="D58" s="2095"/>
      <c r="E58" s="2095"/>
    </row>
    <row r="59" spans="1:5" ht="15.75" customHeight="1">
      <c r="A59" s="100"/>
      <c r="B59" s="100"/>
      <c r="C59" s="100"/>
      <c r="D59" s="100"/>
      <c r="E59" s="100"/>
    </row>
    <row r="60" spans="1:5" ht="24" customHeight="1" thickBot="1">
      <c r="A60" s="100"/>
      <c r="B60" s="100"/>
      <c r="C60" s="100"/>
      <c r="D60" s="100"/>
      <c r="E60" s="100" t="s">
        <v>65</v>
      </c>
    </row>
    <row r="61" spans="1:5" ht="13.5" thickBot="1">
      <c r="A61" s="1760"/>
      <c r="B61" s="1761"/>
      <c r="C61" s="1771" t="s">
        <v>97</v>
      </c>
      <c r="D61" s="2037">
        <f>D63+D67</f>
        <v>458</v>
      </c>
      <c r="E61" s="1827">
        <f>E63+E67</f>
        <v>58458</v>
      </c>
    </row>
    <row r="62" spans="1:5" ht="12.75">
      <c r="A62" s="1760"/>
      <c r="B62" s="1762"/>
      <c r="C62" s="1772" t="s">
        <v>81</v>
      </c>
      <c r="D62" s="1853"/>
      <c r="E62" s="1818"/>
    </row>
    <row r="63" spans="1:5" ht="12.75">
      <c r="A63" s="1760"/>
      <c r="B63" s="1763"/>
      <c r="C63" s="1773" t="s">
        <v>82</v>
      </c>
      <c r="D63" s="1859"/>
      <c r="E63" s="1820"/>
    </row>
    <row r="64" spans="1:5" ht="12.75">
      <c r="A64" s="1760"/>
      <c r="B64" s="1763"/>
      <c r="C64" s="1773" t="s">
        <v>83</v>
      </c>
      <c r="D64" s="1859"/>
      <c r="E64" s="1820"/>
    </row>
    <row r="65" spans="1:5" ht="12.75">
      <c r="A65" s="1760"/>
      <c r="B65" s="1763"/>
      <c r="C65" s="1774" t="s">
        <v>84</v>
      </c>
      <c r="D65" s="1859"/>
      <c r="E65" s="1820"/>
    </row>
    <row r="66" spans="1:5" ht="12.75">
      <c r="A66" s="1760"/>
      <c r="B66" s="1763"/>
      <c r="C66" s="1773" t="s">
        <v>85</v>
      </c>
      <c r="D66" s="1859"/>
      <c r="E66" s="1820"/>
    </row>
    <row r="67" spans="1:5" ht="13.5" thickBot="1">
      <c r="A67" s="1760"/>
      <c r="B67" s="1765"/>
      <c r="C67" s="1805" t="s">
        <v>86</v>
      </c>
      <c r="D67" s="1855">
        <v>458</v>
      </c>
      <c r="E67" s="1822">
        <v>58458</v>
      </c>
    </row>
    <row r="68" spans="1:5" ht="13.5" thickBot="1">
      <c r="A68" s="1760"/>
      <c r="B68" s="1761"/>
      <c r="C68" s="1771" t="s">
        <v>98</v>
      </c>
      <c r="D68" s="2038">
        <f>D70+D74</f>
        <v>296143</v>
      </c>
      <c r="E68" s="1816">
        <f>E70+E74</f>
        <v>18457</v>
      </c>
    </row>
    <row r="69" spans="1:5" ht="12.75">
      <c r="A69" s="1760"/>
      <c r="B69" s="1762"/>
      <c r="C69" s="1775" t="s">
        <v>81</v>
      </c>
      <c r="D69" s="1817"/>
      <c r="E69" s="1818"/>
    </row>
    <row r="70" spans="1:5" ht="12.75">
      <c r="A70" s="1760"/>
      <c r="B70" s="1763"/>
      <c r="C70" s="1773" t="s">
        <v>82</v>
      </c>
      <c r="D70" s="1819"/>
      <c r="E70" s="1820"/>
    </row>
    <row r="71" spans="1:5" ht="12.75">
      <c r="A71" s="1760"/>
      <c r="B71" s="1763"/>
      <c r="C71" s="1773" t="s">
        <v>83</v>
      </c>
      <c r="D71" s="1819"/>
      <c r="E71" s="1820"/>
    </row>
    <row r="72" spans="1:5" ht="12.75">
      <c r="A72" s="1760"/>
      <c r="B72" s="1763"/>
      <c r="C72" s="1774" t="s">
        <v>84</v>
      </c>
      <c r="D72" s="1819"/>
      <c r="E72" s="1820"/>
    </row>
    <row r="73" spans="1:5" ht="12.75">
      <c r="A73" s="1760"/>
      <c r="B73" s="1763"/>
      <c r="C73" s="1773" t="s">
        <v>85</v>
      </c>
      <c r="D73" s="1819"/>
      <c r="E73" s="1820"/>
    </row>
    <row r="74" spans="1:5" ht="13.5" thickBot="1">
      <c r="A74" s="1760"/>
      <c r="B74" s="1765"/>
      <c r="C74" s="1805" t="s">
        <v>86</v>
      </c>
      <c r="D74" s="1822">
        <v>296143</v>
      </c>
      <c r="E74" s="1822">
        <v>18457</v>
      </c>
    </row>
    <row r="75" spans="1:5" ht="13.5" thickBot="1">
      <c r="A75" s="1760"/>
      <c r="B75" s="1761"/>
      <c r="C75" s="1771" t="s">
        <v>99</v>
      </c>
      <c r="D75" s="1828"/>
      <c r="E75" s="1824"/>
    </row>
    <row r="76" spans="1:5" ht="12.75">
      <c r="A76" s="1760"/>
      <c r="B76" s="1762"/>
      <c r="C76" s="1772" t="s">
        <v>81</v>
      </c>
      <c r="D76" s="1817"/>
      <c r="E76" s="1818"/>
    </row>
    <row r="77" spans="1:5" ht="12.75">
      <c r="A77" s="1760"/>
      <c r="B77" s="1763"/>
      <c r="C77" s="1773" t="s">
        <v>82</v>
      </c>
      <c r="D77" s="1819"/>
      <c r="E77" s="1820"/>
    </row>
    <row r="78" spans="1:5" ht="12.75">
      <c r="A78" s="1760"/>
      <c r="B78" s="1763"/>
      <c r="C78" s="1773" t="s">
        <v>83</v>
      </c>
      <c r="D78" s="1819"/>
      <c r="E78" s="1820"/>
    </row>
    <row r="79" spans="1:5" ht="12.75">
      <c r="A79" s="1760"/>
      <c r="B79" s="1763"/>
      <c r="C79" s="1774" t="s">
        <v>84</v>
      </c>
      <c r="D79" s="1819"/>
      <c r="E79" s="1820"/>
    </row>
    <row r="80" spans="1:5" ht="12.75">
      <c r="A80" s="1760"/>
      <c r="B80" s="1763"/>
      <c r="C80" s="1773" t="s">
        <v>85</v>
      </c>
      <c r="D80" s="1819"/>
      <c r="E80" s="1820"/>
    </row>
    <row r="81" spans="1:5" ht="13.5" thickBot="1">
      <c r="A81" s="1760"/>
      <c r="B81" s="1765"/>
      <c r="C81" s="1805" t="s">
        <v>86</v>
      </c>
      <c r="D81" s="1821"/>
      <c r="E81" s="1822"/>
    </row>
    <row r="82" spans="1:5" ht="13.5" thickBot="1">
      <c r="A82" s="1760"/>
      <c r="B82" s="1761"/>
      <c r="C82" s="1771" t="s">
        <v>100</v>
      </c>
      <c r="D82" s="1828"/>
      <c r="E82" s="1824"/>
    </row>
    <row r="83" spans="1:5" ht="12.75">
      <c r="A83" s="1760"/>
      <c r="B83" s="1762"/>
      <c r="C83" s="1772" t="s">
        <v>81</v>
      </c>
      <c r="D83" s="1817"/>
      <c r="E83" s="1818"/>
    </row>
    <row r="84" spans="1:5" ht="12.75">
      <c r="A84" s="1760"/>
      <c r="B84" s="1763"/>
      <c r="C84" s="1773" t="s">
        <v>82</v>
      </c>
      <c r="D84" s="1819"/>
      <c r="E84" s="1820"/>
    </row>
    <row r="85" spans="1:5" ht="12.75">
      <c r="A85" s="1760"/>
      <c r="B85" s="1763"/>
      <c r="C85" s="1773" t="s">
        <v>83</v>
      </c>
      <c r="D85" s="1819"/>
      <c r="E85" s="1820"/>
    </row>
    <row r="86" spans="1:5" ht="12.75">
      <c r="A86" s="1760"/>
      <c r="B86" s="1763"/>
      <c r="C86" s="1774" t="s">
        <v>84</v>
      </c>
      <c r="D86" s="1819"/>
      <c r="E86" s="1820"/>
    </row>
    <row r="87" spans="1:5" ht="12.75">
      <c r="A87" s="1760"/>
      <c r="B87" s="1763"/>
      <c r="C87" s="1773" t="s">
        <v>85</v>
      </c>
      <c r="D87" s="1819"/>
      <c r="E87" s="1820"/>
    </row>
    <row r="88" spans="1:5" ht="13.5" thickBot="1">
      <c r="A88" s="1760"/>
      <c r="B88" s="1765"/>
      <c r="C88" s="1805" t="s">
        <v>86</v>
      </c>
      <c r="D88" s="1821"/>
      <c r="E88" s="1822"/>
    </row>
    <row r="89" spans="1:5" ht="13.5" thickBot="1">
      <c r="A89" s="1760"/>
      <c r="B89" s="1761"/>
      <c r="C89" s="1806" t="s">
        <v>101</v>
      </c>
      <c r="D89" s="1828"/>
      <c r="E89" s="1824"/>
    </row>
    <row r="90" spans="1:5" ht="13.5" thickBot="1">
      <c r="A90" s="1764"/>
      <c r="B90" s="1776"/>
      <c r="C90" s="1807"/>
      <c r="D90" s="1829"/>
      <c r="E90" s="1830"/>
    </row>
    <row r="91" spans="1:5" ht="36.75" thickBot="1">
      <c r="A91" s="1766"/>
      <c r="B91" s="1777" t="s">
        <v>102</v>
      </c>
      <c r="C91" s="1808" t="s">
        <v>103</v>
      </c>
      <c r="D91" s="2039">
        <f>D93+D97</f>
        <v>3699732</v>
      </c>
      <c r="E91" s="1816">
        <f>E93+E97</f>
        <v>3405680</v>
      </c>
    </row>
    <row r="92" spans="1:5" ht="12.75">
      <c r="A92" s="1767"/>
      <c r="B92" s="1762"/>
      <c r="C92" s="1772" t="s">
        <v>81</v>
      </c>
      <c r="D92" s="1853"/>
      <c r="E92" s="1818"/>
    </row>
    <row r="93" spans="1:5" ht="12.75">
      <c r="A93" s="1760"/>
      <c r="B93" s="1763"/>
      <c r="C93" s="1773" t="s">
        <v>82</v>
      </c>
      <c r="D93" s="1859">
        <f>D95+D96</f>
        <v>2318826</v>
      </c>
      <c r="E93" s="1820">
        <v>2209142</v>
      </c>
    </row>
    <row r="94" spans="1:5" ht="12.75">
      <c r="A94" s="1760"/>
      <c r="B94" s="1763"/>
      <c r="C94" s="1773" t="s">
        <v>83</v>
      </c>
      <c r="D94" s="1859"/>
      <c r="E94" s="1820"/>
    </row>
    <row r="95" spans="1:5" ht="12.75">
      <c r="A95" s="1760"/>
      <c r="B95" s="1763"/>
      <c r="C95" s="1774" t="s">
        <v>84</v>
      </c>
      <c r="D95" s="1859">
        <v>68910</v>
      </c>
      <c r="E95" s="1820">
        <v>65513</v>
      </c>
    </row>
    <row r="96" spans="1:5" ht="12.75">
      <c r="A96" s="1760"/>
      <c r="B96" s="1763"/>
      <c r="C96" s="1773" t="s">
        <v>85</v>
      </c>
      <c r="D96" s="1859">
        <v>2249916</v>
      </c>
      <c r="E96" s="1820">
        <v>2143629</v>
      </c>
    </row>
    <row r="97" spans="1:5" ht="12.75">
      <c r="A97" s="1760"/>
      <c r="B97" s="1763"/>
      <c r="C97" s="1774" t="s">
        <v>86</v>
      </c>
      <c r="D97" s="1859">
        <v>1380906</v>
      </c>
      <c r="E97" s="1820">
        <v>1196538</v>
      </c>
    </row>
    <row r="98" spans="1:5" ht="13.5" thickBot="1">
      <c r="A98" s="1764"/>
      <c r="B98" s="1765"/>
      <c r="C98" s="1809"/>
      <c r="D98" s="1855"/>
      <c r="E98" s="1822"/>
    </row>
    <row r="99" spans="1:5" ht="13.5" thickBot="1">
      <c r="A99" s="1778" t="s">
        <v>104</v>
      </c>
      <c r="B99" s="1761"/>
      <c r="C99" s="1810" t="s">
        <v>105</v>
      </c>
      <c r="D99" s="2040">
        <f>SUM(D100:D104)</f>
        <v>240904</v>
      </c>
      <c r="E99" s="1816">
        <f>SUM(E100:E104)</f>
        <v>6261332</v>
      </c>
    </row>
    <row r="100" spans="1:5" ht="12.75">
      <c r="A100" s="1767"/>
      <c r="B100" s="1779" t="s">
        <v>71</v>
      </c>
      <c r="C100" s="1772" t="s">
        <v>106</v>
      </c>
      <c r="D100" s="1853">
        <v>9234</v>
      </c>
      <c r="E100" s="1818">
        <v>10266</v>
      </c>
    </row>
    <row r="101" spans="1:5" ht="12.75">
      <c r="A101" s="1760"/>
      <c r="B101" s="1763" t="s">
        <v>107</v>
      </c>
      <c r="C101" s="1773" t="s">
        <v>108</v>
      </c>
      <c r="D101" s="1859">
        <v>63663</v>
      </c>
      <c r="E101" s="1820">
        <v>80049</v>
      </c>
    </row>
    <row r="102" spans="1:5" ht="12.75">
      <c r="A102" s="1760"/>
      <c r="B102" s="1763" t="s">
        <v>109</v>
      </c>
      <c r="C102" s="1773" t="s">
        <v>110</v>
      </c>
      <c r="D102" s="1859"/>
      <c r="E102" s="1820"/>
    </row>
    <row r="103" spans="1:5" ht="12.75">
      <c r="A103" s="1764"/>
      <c r="B103" s="1776" t="s">
        <v>102</v>
      </c>
      <c r="C103" s="1780" t="s">
        <v>111</v>
      </c>
      <c r="D103" s="1854">
        <v>146550</v>
      </c>
      <c r="E103" s="1822">
        <v>3143728</v>
      </c>
    </row>
    <row r="104" spans="1:5" ht="13.5" thickBot="1">
      <c r="A104" s="1764"/>
      <c r="B104" s="1769" t="s">
        <v>112</v>
      </c>
      <c r="C104" s="1780" t="s">
        <v>113</v>
      </c>
      <c r="D104" s="1855">
        <v>21457</v>
      </c>
      <c r="E104" s="1822">
        <v>3027289</v>
      </c>
    </row>
    <row r="105" spans="1:5" ht="13.5" thickBot="1">
      <c r="A105" s="2264" t="s">
        <v>114</v>
      </c>
      <c r="B105" s="2265"/>
      <c r="C105" s="2265"/>
      <c r="D105" s="2041">
        <f>SUM(D99+D7)</f>
        <v>11892278</v>
      </c>
      <c r="E105" s="1832">
        <f>SUM(E99+E7)</f>
        <v>17762027</v>
      </c>
    </row>
    <row r="108" spans="1:5" ht="12.75">
      <c r="A108" s="2272" t="s">
        <v>63</v>
      </c>
      <c r="B108" s="2272"/>
      <c r="C108" s="2272"/>
      <c r="D108" s="2272"/>
      <c r="E108" s="2272"/>
    </row>
    <row r="109" spans="1:5" ht="12.75">
      <c r="A109" s="2095">
        <v>3</v>
      </c>
      <c r="B109" s="2095"/>
      <c r="C109" s="2095"/>
      <c r="D109" s="2095"/>
      <c r="E109" s="2095"/>
    </row>
    <row r="110" spans="2:5" ht="12.75">
      <c r="B110" s="14"/>
      <c r="C110" s="1781"/>
      <c r="D110" s="14"/>
      <c r="E110" s="99"/>
    </row>
    <row r="111" spans="2:5" ht="12.75">
      <c r="B111" s="14"/>
      <c r="C111" s="1781"/>
      <c r="D111" s="14"/>
      <c r="E111" s="99" t="s">
        <v>65</v>
      </c>
    </row>
    <row r="112" spans="2:5" ht="13.5" thickBot="1">
      <c r="B112" s="14"/>
      <c r="C112" s="1781"/>
      <c r="D112" s="14"/>
      <c r="E112" s="99"/>
    </row>
    <row r="113" spans="1:5" ht="13.5" thickBot="1">
      <c r="A113" s="2255" t="s">
        <v>115</v>
      </c>
      <c r="B113" s="2256"/>
      <c r="C113" s="2256"/>
      <c r="D113" s="1833" t="s">
        <v>67</v>
      </c>
      <c r="E113" s="1834" t="s">
        <v>116</v>
      </c>
    </row>
    <row r="114" spans="1:5" ht="12.75">
      <c r="A114" s="1782"/>
      <c r="B114" s="1783"/>
      <c r="C114" s="1811"/>
      <c r="D114" s="1858"/>
      <c r="E114" s="1856"/>
    </row>
    <row r="115" spans="1:5" ht="12.75">
      <c r="A115" s="1760"/>
      <c r="B115" s="1763">
        <v>1</v>
      </c>
      <c r="C115" s="1773" t="s">
        <v>117</v>
      </c>
      <c r="D115" s="1859">
        <v>576201</v>
      </c>
      <c r="E115" s="1820">
        <v>576201</v>
      </c>
    </row>
    <row r="116" spans="1:5" ht="12.75">
      <c r="A116" s="1760"/>
      <c r="B116" s="1763">
        <v>2</v>
      </c>
      <c r="C116" s="1773" t="s">
        <v>118</v>
      </c>
      <c r="D116" s="1859">
        <v>10437254</v>
      </c>
      <c r="E116" s="1820">
        <v>7620676</v>
      </c>
    </row>
    <row r="117" spans="1:5" ht="13.5" thickBot="1">
      <c r="A117" s="1784"/>
      <c r="B117" s="1785"/>
      <c r="C117" s="1770"/>
      <c r="D117" s="78"/>
      <c r="E117" s="1830"/>
    </row>
    <row r="118" spans="1:5" ht="13.5" thickBot="1">
      <c r="A118" s="1777" t="s">
        <v>119</v>
      </c>
      <c r="B118" s="1786"/>
      <c r="C118" s="1806" t="s">
        <v>120</v>
      </c>
      <c r="D118" s="1860">
        <f>D115+D116</f>
        <v>11013455</v>
      </c>
      <c r="E118" s="1857">
        <f>E115+E116</f>
        <v>8196877</v>
      </c>
    </row>
    <row r="119" spans="1:5" ht="12.75">
      <c r="A119" s="1784"/>
      <c r="B119" s="1787"/>
      <c r="C119" s="1788"/>
      <c r="D119" s="1861"/>
      <c r="E119" s="1835"/>
    </row>
    <row r="120" spans="1:5" ht="12.75">
      <c r="A120" s="1764"/>
      <c r="B120" s="1763"/>
      <c r="C120" s="1800" t="s">
        <v>121</v>
      </c>
      <c r="D120" s="1854">
        <v>-94113</v>
      </c>
      <c r="E120" s="1822">
        <v>2949869</v>
      </c>
    </row>
    <row r="121" spans="1:5" ht="12.75">
      <c r="A121" s="1764"/>
      <c r="B121" s="1763"/>
      <c r="C121" s="1800" t="s">
        <v>122</v>
      </c>
      <c r="D121" s="1854">
        <v>190386</v>
      </c>
      <c r="E121" s="1822">
        <v>3255988</v>
      </c>
    </row>
    <row r="122" spans="1:5" ht="12.75">
      <c r="A122" s="1764"/>
      <c r="B122" s="1763"/>
      <c r="C122" s="1800" t="s">
        <v>123</v>
      </c>
      <c r="D122" s="1854">
        <v>-284499</v>
      </c>
      <c r="E122" s="1822">
        <v>-306119</v>
      </c>
    </row>
    <row r="123" spans="1:5" ht="13.5" thickBot="1">
      <c r="A123" s="1764"/>
      <c r="B123" s="1765"/>
      <c r="C123" s="1804" t="s">
        <v>124</v>
      </c>
      <c r="D123" s="1854">
        <v>26094</v>
      </c>
      <c r="E123" s="1822"/>
    </row>
    <row r="124" spans="1:5" ht="13.5" thickBot="1">
      <c r="A124" s="1764"/>
      <c r="B124" s="1777" t="s">
        <v>71</v>
      </c>
      <c r="C124" s="1771" t="s">
        <v>125</v>
      </c>
      <c r="D124" s="1862">
        <f>D120+D123</f>
        <v>-68019</v>
      </c>
      <c r="E124" s="1836">
        <f>E120+E123</f>
        <v>2949869</v>
      </c>
    </row>
    <row r="125" spans="1:5" ht="13.5" thickBot="1">
      <c r="A125" s="1764"/>
      <c r="B125" s="1777" t="s">
        <v>107</v>
      </c>
      <c r="C125" s="1771" t="s">
        <v>126</v>
      </c>
      <c r="D125" s="1862"/>
      <c r="E125" s="1836"/>
    </row>
    <row r="126" spans="1:5" ht="13.5" thickBot="1">
      <c r="A126" s="1764"/>
      <c r="B126" s="1776"/>
      <c r="C126" s="1812"/>
      <c r="D126" s="78"/>
      <c r="E126" s="1830"/>
    </row>
    <row r="127" spans="1:5" ht="13.5" thickBot="1">
      <c r="A127" s="1777" t="s">
        <v>127</v>
      </c>
      <c r="B127" s="1777"/>
      <c r="C127" s="1771" t="s">
        <v>128</v>
      </c>
      <c r="D127" s="1862">
        <f>D124+D125</f>
        <v>-68019</v>
      </c>
      <c r="E127" s="1836">
        <f>E124+E125</f>
        <v>2949869</v>
      </c>
    </row>
    <row r="128" spans="1:5" ht="12.75">
      <c r="A128" s="1764"/>
      <c r="B128" s="1762"/>
      <c r="C128" s="1789"/>
      <c r="D128" s="78"/>
      <c r="E128" s="1830"/>
    </row>
    <row r="129" spans="1:5" ht="12.75">
      <c r="A129" s="1764"/>
      <c r="B129" s="1763"/>
      <c r="C129" s="1800" t="s">
        <v>1489</v>
      </c>
      <c r="D129" s="1854">
        <v>557785</v>
      </c>
      <c r="E129" s="1822">
        <v>3220662</v>
      </c>
    </row>
    <row r="130" spans="1:5" ht="13.5" thickBot="1">
      <c r="A130" s="1764"/>
      <c r="B130" s="1765"/>
      <c r="C130" s="1804" t="s">
        <v>129</v>
      </c>
      <c r="D130" s="1855">
        <v>10000</v>
      </c>
      <c r="E130" s="1822">
        <v>10000</v>
      </c>
    </row>
    <row r="131" spans="1:5" ht="13.5" thickBot="1">
      <c r="A131" s="1764"/>
      <c r="B131" s="1761" t="s">
        <v>71</v>
      </c>
      <c r="C131" s="1812" t="s">
        <v>130</v>
      </c>
      <c r="D131" s="1829">
        <f>D129+D130</f>
        <v>567785</v>
      </c>
      <c r="E131" s="1837">
        <f>E129+E130</f>
        <v>3230662</v>
      </c>
    </row>
    <row r="132" spans="1:5" ht="12.75">
      <c r="A132" s="1764"/>
      <c r="B132" s="1779"/>
      <c r="C132" s="1789"/>
      <c r="D132" s="1853"/>
      <c r="E132" s="1838"/>
    </row>
    <row r="133" spans="1:5" ht="12.75">
      <c r="A133" s="1764"/>
      <c r="B133" s="1762"/>
      <c r="C133" s="1800" t="s">
        <v>131</v>
      </c>
      <c r="D133" s="78">
        <v>0</v>
      </c>
      <c r="E133" s="1830"/>
    </row>
    <row r="134" spans="1:5" ht="12.75">
      <c r="A134" s="1764"/>
      <c r="B134" s="1763"/>
      <c r="C134" s="1800" t="s">
        <v>132</v>
      </c>
      <c r="D134" s="1854">
        <v>23033</v>
      </c>
      <c r="E134" s="1822">
        <v>11612</v>
      </c>
    </row>
    <row r="135" spans="1:5" ht="12.75">
      <c r="A135" s="1764"/>
      <c r="B135" s="1763"/>
      <c r="C135" s="1800" t="s">
        <v>133</v>
      </c>
      <c r="D135" s="1854">
        <v>20279</v>
      </c>
      <c r="E135" s="1822">
        <v>11612</v>
      </c>
    </row>
    <row r="136" spans="1:5" ht="12.75">
      <c r="A136" s="1764"/>
      <c r="B136" s="1763"/>
      <c r="C136" s="1800" t="s">
        <v>134</v>
      </c>
      <c r="D136" s="1854">
        <v>2754</v>
      </c>
      <c r="E136" s="1822">
        <v>0</v>
      </c>
    </row>
    <row r="137" spans="1:5" ht="12.75">
      <c r="A137" s="1764"/>
      <c r="B137" s="1763"/>
      <c r="C137" s="1800" t="s">
        <v>135</v>
      </c>
      <c r="D137" s="1854"/>
      <c r="E137" s="1822"/>
    </row>
    <row r="138" spans="1:5" ht="12.75">
      <c r="A138" s="1764"/>
      <c r="B138" s="1763"/>
      <c r="C138" s="1800" t="s">
        <v>136</v>
      </c>
      <c r="D138" s="1854">
        <v>119997</v>
      </c>
      <c r="E138" s="1822">
        <v>151860</v>
      </c>
    </row>
    <row r="139" spans="1:5" ht="12.75">
      <c r="A139" s="1764"/>
      <c r="B139" s="1763"/>
      <c r="C139" s="1800" t="s">
        <v>137</v>
      </c>
      <c r="D139" s="1854">
        <v>57367</v>
      </c>
      <c r="E139" s="1822">
        <v>13511</v>
      </c>
    </row>
    <row r="140" spans="1:5" ht="12.75">
      <c r="A140" s="1764"/>
      <c r="B140" s="1763"/>
      <c r="C140" s="1800" t="s">
        <v>138</v>
      </c>
      <c r="D140" s="1854"/>
      <c r="E140" s="1822"/>
    </row>
    <row r="141" spans="1:5" ht="12.75">
      <c r="A141" s="1764"/>
      <c r="B141" s="1763"/>
      <c r="C141" s="1800" t="s">
        <v>139</v>
      </c>
      <c r="D141" s="1854">
        <v>21435</v>
      </c>
      <c r="E141" s="1822">
        <v>27092</v>
      </c>
    </row>
    <row r="142" spans="1:5" ht="13.5" thickBot="1">
      <c r="A142" s="1764"/>
      <c r="B142" s="1765"/>
      <c r="C142" s="1804" t="s">
        <v>140</v>
      </c>
      <c r="D142" s="1855">
        <v>0</v>
      </c>
      <c r="E142" s="1822"/>
    </row>
    <row r="143" spans="1:5" ht="13.5" thickBot="1">
      <c r="A143" s="1764"/>
      <c r="B143" s="1761" t="s">
        <v>107</v>
      </c>
      <c r="C143" s="1812" t="s">
        <v>141</v>
      </c>
      <c r="D143" s="1850">
        <f>D133+D134+D137+D138</f>
        <v>143030</v>
      </c>
      <c r="E143" s="1837">
        <f>E133+E134+E137+E138</f>
        <v>163472</v>
      </c>
    </row>
    <row r="144" spans="1:5" ht="13.5" thickBot="1">
      <c r="A144" s="1764"/>
      <c r="B144" s="1776"/>
      <c r="C144" s="1790"/>
      <c r="D144" s="1829"/>
      <c r="E144" s="1830"/>
    </row>
    <row r="145" spans="1:5" ht="13.5" thickBot="1">
      <c r="A145" s="1764"/>
      <c r="B145" s="1761" t="s">
        <v>94</v>
      </c>
      <c r="C145" s="1812" t="s">
        <v>142</v>
      </c>
      <c r="D145" s="82">
        <v>236027</v>
      </c>
      <c r="E145" s="2042">
        <v>3221147</v>
      </c>
    </row>
    <row r="146" spans="1:5" ht="13.5" thickBot="1">
      <c r="A146" s="1764"/>
      <c r="B146" s="1776"/>
      <c r="C146" s="1791"/>
      <c r="D146" s="87"/>
      <c r="E146" s="82" t="s">
        <v>143</v>
      </c>
    </row>
    <row r="147" spans="1:5" ht="13.5" thickBot="1">
      <c r="A147" s="1777" t="s">
        <v>144</v>
      </c>
      <c r="B147" s="1777"/>
      <c r="C147" s="1771" t="s">
        <v>145</v>
      </c>
      <c r="D147" s="1815">
        <f>D145+D143+D131</f>
        <v>946842</v>
      </c>
      <c r="E147" s="2043">
        <f>E145+E143+E131</f>
        <v>6615281</v>
      </c>
    </row>
    <row r="148" spans="1:5" ht="13.5" thickBot="1">
      <c r="A148" s="1784"/>
      <c r="B148" s="1785"/>
      <c r="C148" s="1791"/>
      <c r="D148" s="1829"/>
      <c r="E148" s="1830"/>
    </row>
    <row r="149" spans="1:5" ht="13.5" thickBot="1">
      <c r="A149" s="2264" t="s">
        <v>146</v>
      </c>
      <c r="B149" s="2265"/>
      <c r="C149" s="2265"/>
      <c r="D149" s="1831">
        <f>D147+D127+D118</f>
        <v>11892278</v>
      </c>
      <c r="E149" s="1832">
        <f>E147+E127+E118</f>
        <v>17762027</v>
      </c>
    </row>
    <row r="150" spans="2:4" ht="12.75">
      <c r="B150" s="14"/>
      <c r="C150" s="1781"/>
      <c r="D150" s="14"/>
    </row>
    <row r="151" spans="2:4" ht="12.75">
      <c r="B151" s="14"/>
      <c r="C151" s="1792"/>
      <c r="D151" s="14"/>
    </row>
    <row r="152" spans="2:4" ht="12.75">
      <c r="B152" s="14"/>
      <c r="C152" s="1792"/>
      <c r="D152" s="14"/>
    </row>
    <row r="153" spans="2:4" ht="12.75">
      <c r="B153" s="14"/>
      <c r="C153" s="1781"/>
      <c r="D153" s="14"/>
    </row>
    <row r="154" spans="2:4" ht="12.75">
      <c r="B154" s="14"/>
      <c r="C154" s="380"/>
      <c r="D154" s="14"/>
    </row>
    <row r="155" spans="2:4" ht="12.75">
      <c r="B155" s="14"/>
      <c r="C155" s="1792"/>
      <c r="D155" s="14"/>
    </row>
    <row r="156" spans="2:4" ht="12.75">
      <c r="B156" s="14"/>
      <c r="C156" s="1793"/>
      <c r="D156" s="14"/>
    </row>
    <row r="157" spans="2:4" ht="12.75">
      <c r="B157" s="14"/>
      <c r="C157" s="1793"/>
      <c r="D157" s="14"/>
    </row>
    <row r="158" spans="2:4" ht="12.75">
      <c r="B158" s="14"/>
      <c r="C158" s="1793"/>
      <c r="D158" s="14"/>
    </row>
    <row r="159" spans="2:4" ht="12.75">
      <c r="B159" s="14"/>
      <c r="C159" s="1793"/>
      <c r="D159" s="14"/>
    </row>
    <row r="160" spans="2:4" ht="12.75">
      <c r="B160" s="14"/>
      <c r="C160" s="1793"/>
      <c r="D160" s="14"/>
    </row>
    <row r="161" spans="2:4" ht="12.75">
      <c r="B161" s="14"/>
      <c r="C161" s="1793"/>
      <c r="D161" s="14"/>
    </row>
    <row r="162" spans="2:4" ht="12.75">
      <c r="B162" s="14"/>
      <c r="C162" s="1793"/>
      <c r="D162" s="14"/>
    </row>
    <row r="163" spans="1:5" ht="12.75">
      <c r="A163" s="2272" t="s">
        <v>63</v>
      </c>
      <c r="B163" s="2272"/>
      <c r="C163" s="2272"/>
      <c r="D163" s="2272"/>
      <c r="E163" s="2272"/>
    </row>
    <row r="164" spans="2:4" ht="12.75">
      <c r="B164" s="14"/>
      <c r="C164" s="1793"/>
      <c r="D164" s="14"/>
    </row>
    <row r="165" spans="1:5" ht="12.75">
      <c r="A165" s="2095">
        <v>4</v>
      </c>
      <c r="B165" s="2095"/>
      <c r="C165" s="2095"/>
      <c r="D165" s="2095"/>
      <c r="E165" s="2095"/>
    </row>
    <row r="166" spans="2:4" ht="12.75">
      <c r="B166" s="14"/>
      <c r="C166" s="380"/>
      <c r="D166" s="14"/>
    </row>
    <row r="167" spans="1:5" ht="12.75">
      <c r="A167" s="2095" t="s">
        <v>147</v>
      </c>
      <c r="B167" s="2095"/>
      <c r="C167" s="2095"/>
      <c r="D167" s="2095"/>
      <c r="E167" s="2095"/>
    </row>
    <row r="168" spans="1:5" ht="12.75">
      <c r="A168" s="2095" t="s">
        <v>148</v>
      </c>
      <c r="B168" s="2095"/>
      <c r="C168" s="2095"/>
      <c r="D168" s="2095"/>
      <c r="E168" s="2095"/>
    </row>
    <row r="169" spans="1:5" ht="12.75">
      <c r="A169" s="339"/>
      <c r="B169" s="339"/>
      <c r="C169" s="339"/>
      <c r="D169" s="339"/>
      <c r="E169" s="339"/>
    </row>
    <row r="170" spans="1:5" ht="13.5" thickBot="1">
      <c r="A170" s="339"/>
      <c r="B170" s="339"/>
      <c r="C170" s="339"/>
      <c r="D170" s="339"/>
      <c r="E170" s="339" t="s">
        <v>65</v>
      </c>
    </row>
    <row r="171" spans="1:5" ht="13.5" thickBot="1">
      <c r="A171" s="2255" t="s">
        <v>1189</v>
      </c>
      <c r="B171" s="2256"/>
      <c r="C171" s="2256"/>
      <c r="D171" s="1844" t="s">
        <v>67</v>
      </c>
      <c r="E171" s="1845" t="s">
        <v>68</v>
      </c>
    </row>
    <row r="172" spans="1:5" ht="12.75">
      <c r="A172" s="2270" t="s">
        <v>72</v>
      </c>
      <c r="B172" s="2271"/>
      <c r="C172" s="2271"/>
      <c r="D172" s="1846">
        <v>63073</v>
      </c>
      <c r="E172" s="1847">
        <v>90170</v>
      </c>
    </row>
    <row r="173" spans="1:5" ht="12.75">
      <c r="A173" s="2261" t="s">
        <v>149</v>
      </c>
      <c r="B173" s="2262"/>
      <c r="C173" s="2262"/>
      <c r="D173" s="1819">
        <v>4390</v>
      </c>
      <c r="E173" s="1820">
        <v>7205</v>
      </c>
    </row>
    <row r="174" spans="1:5" ht="12.75">
      <c r="A174" s="2261" t="s">
        <v>150</v>
      </c>
      <c r="B174" s="2262"/>
      <c r="C174" s="2262"/>
      <c r="D174" s="1819">
        <v>379542</v>
      </c>
      <c r="E174" s="1820">
        <v>421873</v>
      </c>
    </row>
    <row r="175" spans="1:5" ht="12.75">
      <c r="A175" s="2261" t="s">
        <v>151</v>
      </c>
      <c r="B175" s="2262"/>
      <c r="C175" s="2262"/>
      <c r="D175" s="1819">
        <v>141476</v>
      </c>
      <c r="E175" s="1820">
        <v>141304</v>
      </c>
    </row>
    <row r="176" spans="1:5" ht="12.75">
      <c r="A176" s="2261" t="s">
        <v>152</v>
      </c>
      <c r="B176" s="2262"/>
      <c r="C176" s="2262"/>
      <c r="D176" s="1819">
        <v>0</v>
      </c>
      <c r="E176" s="1820"/>
    </row>
    <row r="177" spans="1:5" ht="12.75">
      <c r="A177" s="2267" t="s">
        <v>153</v>
      </c>
      <c r="B177" s="2268"/>
      <c r="C177" s="2269"/>
      <c r="D177" s="1848">
        <v>73006</v>
      </c>
      <c r="E177" s="1849">
        <v>77112</v>
      </c>
    </row>
    <row r="178" spans="1:5" ht="13.5" thickBot="1">
      <c r="A178" s="1794"/>
      <c r="B178" s="74"/>
      <c r="C178" s="74"/>
      <c r="D178" s="1850"/>
      <c r="E178" s="1830"/>
    </row>
    <row r="179" spans="1:5" ht="13.5" thickBot="1">
      <c r="A179" s="2264" t="s">
        <v>154</v>
      </c>
      <c r="B179" s="2265"/>
      <c r="C179" s="2265"/>
      <c r="D179" s="1851">
        <f>SUM(D172:D177)</f>
        <v>661487</v>
      </c>
      <c r="E179" s="1852">
        <f>SUM(E172:E177)</f>
        <v>737664</v>
      </c>
    </row>
    <row r="180" spans="1:5" ht="12.75">
      <c r="A180" s="235"/>
      <c r="B180" s="235"/>
      <c r="C180" s="235"/>
      <c r="D180" s="14"/>
      <c r="E180" s="14"/>
    </row>
    <row r="181" spans="1:5" ht="13.5" customHeight="1">
      <c r="A181" s="235"/>
      <c r="B181" s="235"/>
      <c r="C181" s="235"/>
      <c r="D181" s="14"/>
      <c r="E181" s="14"/>
    </row>
    <row r="182" spans="1:5" ht="12.75">
      <c r="A182" s="235"/>
      <c r="B182" s="235"/>
      <c r="C182" s="235"/>
      <c r="D182" s="14"/>
      <c r="E182" s="14"/>
    </row>
    <row r="183" spans="1:5" ht="12.75">
      <c r="A183" s="2095" t="s">
        <v>155</v>
      </c>
      <c r="B183" s="2095"/>
      <c r="C183" s="2095"/>
      <c r="D183" s="2095"/>
      <c r="E183" s="2095"/>
    </row>
    <row r="184" spans="1:5" ht="12.75">
      <c r="A184" s="2095" t="s">
        <v>156</v>
      </c>
      <c r="B184" s="2095"/>
      <c r="C184" s="2095"/>
      <c r="D184" s="2095"/>
      <c r="E184" s="2095"/>
    </row>
    <row r="185" spans="1:5" ht="12.75">
      <c r="A185" s="2095" t="s">
        <v>157</v>
      </c>
      <c r="B185" s="2095"/>
      <c r="C185" s="2095"/>
      <c r="D185" s="2095"/>
      <c r="E185" s="2095"/>
    </row>
    <row r="186" spans="1:5" ht="12.75">
      <c r="A186" s="339"/>
      <c r="B186" s="339"/>
      <c r="C186" s="339"/>
      <c r="D186" s="339"/>
      <c r="E186" s="339"/>
    </row>
    <row r="187" spans="1:5" ht="13.5" thickBot="1">
      <c r="A187" s="339"/>
      <c r="B187" s="339"/>
      <c r="C187" s="339"/>
      <c r="D187" s="339"/>
      <c r="E187" s="339"/>
    </row>
    <row r="188" spans="1:5" ht="12.75">
      <c r="A188" s="2240" t="s">
        <v>1490</v>
      </c>
      <c r="B188" s="2241"/>
      <c r="C188" s="2194"/>
      <c r="D188" s="2247">
        <v>197110</v>
      </c>
      <c r="E188" s="2248"/>
    </row>
    <row r="189" spans="1:5" ht="12.75">
      <c r="A189" s="2245"/>
      <c r="B189" s="2246"/>
      <c r="C189" s="2246"/>
      <c r="D189" s="2246"/>
      <c r="E189" s="2249"/>
    </row>
    <row r="190" spans="1:5" ht="13.5" thickBot="1">
      <c r="A190" s="2242" t="s">
        <v>1491</v>
      </c>
      <c r="B190" s="2243"/>
      <c r="C190" s="2244"/>
      <c r="D190" s="2250">
        <v>56</v>
      </c>
      <c r="E190" s="2251"/>
    </row>
    <row r="191" spans="1:5" ht="12.75">
      <c r="A191" s="339"/>
      <c r="B191" s="339"/>
      <c r="C191" s="339"/>
      <c r="D191" s="339"/>
      <c r="E191" s="1795"/>
    </row>
    <row r="192" spans="1:5" ht="12.75">
      <c r="A192" s="339"/>
      <c r="B192" s="339"/>
      <c r="C192" s="339"/>
      <c r="D192" s="339"/>
      <c r="E192" s="339"/>
    </row>
    <row r="193" spans="1:5" ht="12.75">
      <c r="A193" s="339"/>
      <c r="B193" s="339"/>
      <c r="C193" s="339"/>
      <c r="D193" s="339"/>
      <c r="E193" s="339"/>
    </row>
    <row r="194" spans="1:5" ht="12.75">
      <c r="A194" s="339"/>
      <c r="B194" s="339"/>
      <c r="C194" s="339"/>
      <c r="D194" s="339"/>
      <c r="E194" s="339"/>
    </row>
    <row r="195" spans="1:5" ht="12.75">
      <c r="A195" s="339"/>
      <c r="B195" s="339"/>
      <c r="C195" s="339"/>
      <c r="D195" s="339"/>
      <c r="E195" s="339"/>
    </row>
    <row r="196" spans="1:5" ht="12.75">
      <c r="A196" s="339"/>
      <c r="B196" s="339"/>
      <c r="C196" s="339"/>
      <c r="D196" s="339"/>
      <c r="E196" s="339"/>
    </row>
    <row r="197" spans="1:5" ht="12.75">
      <c r="A197" s="339"/>
      <c r="B197" s="339"/>
      <c r="C197" s="339"/>
      <c r="D197" s="339"/>
      <c r="E197" s="339"/>
    </row>
    <row r="198" spans="1:5" ht="12.75">
      <c r="A198" s="339"/>
      <c r="B198" s="339"/>
      <c r="C198" s="339"/>
      <c r="D198" s="339"/>
      <c r="E198" s="339"/>
    </row>
    <row r="199" spans="1:5" ht="12.75">
      <c r="A199" s="339"/>
      <c r="B199" s="339"/>
      <c r="C199" s="339"/>
      <c r="D199" s="339"/>
      <c r="E199" s="339"/>
    </row>
    <row r="200" spans="1:5" ht="12.75">
      <c r="A200" s="339"/>
      <c r="B200" s="339"/>
      <c r="C200" s="339"/>
      <c r="D200" s="339"/>
      <c r="E200" s="339"/>
    </row>
    <row r="201" spans="1:5" ht="12.75">
      <c r="A201" s="339"/>
      <c r="B201" s="339"/>
      <c r="C201" s="339"/>
      <c r="D201" s="339"/>
      <c r="E201" s="339"/>
    </row>
    <row r="202" spans="1:5" ht="12.75">
      <c r="A202" s="2095" t="s">
        <v>158</v>
      </c>
      <c r="B202" s="2095"/>
      <c r="C202" s="2095"/>
      <c r="D202" s="2095"/>
      <c r="E202" s="2095"/>
    </row>
    <row r="203" spans="1:5" ht="12.75">
      <c r="A203" s="339"/>
      <c r="B203" s="339"/>
      <c r="C203" s="339"/>
      <c r="D203" s="339"/>
      <c r="E203" s="339"/>
    </row>
    <row r="204" spans="1:5" ht="12.75">
      <c r="A204" s="339"/>
      <c r="B204" s="339"/>
      <c r="C204" s="339"/>
      <c r="D204" s="339"/>
      <c r="E204" s="339"/>
    </row>
    <row r="205" spans="1:5" ht="13.5" thickBot="1">
      <c r="A205" s="1796"/>
      <c r="B205" s="1796"/>
      <c r="C205" s="1796"/>
      <c r="D205" s="1796"/>
      <c r="E205" s="1797" t="s">
        <v>159</v>
      </c>
    </row>
    <row r="206" spans="1:5" ht="13.5" thickBot="1">
      <c r="A206" s="2255" t="s">
        <v>1189</v>
      </c>
      <c r="B206" s="2256"/>
      <c r="C206" s="2257"/>
      <c r="D206" s="1813" t="s">
        <v>67</v>
      </c>
      <c r="E206" s="1814" t="s">
        <v>68</v>
      </c>
    </row>
    <row r="207" spans="1:5" ht="12.75">
      <c r="A207" s="2258"/>
      <c r="B207" s="2259"/>
      <c r="C207" s="2260"/>
      <c r="D207" s="1839"/>
      <c r="E207" s="1840"/>
    </row>
    <row r="208" spans="1:5" ht="12.75">
      <c r="A208" s="2261" t="s">
        <v>160</v>
      </c>
      <c r="B208" s="2262"/>
      <c r="C208" s="2263"/>
      <c r="D208" s="1819"/>
      <c r="E208" s="1820"/>
    </row>
    <row r="209" spans="1:5" ht="12.75">
      <c r="A209" s="2261" t="s">
        <v>161</v>
      </c>
      <c r="B209" s="2262"/>
      <c r="C209" s="2263"/>
      <c r="D209" s="1819">
        <v>363558</v>
      </c>
      <c r="E209" s="1820"/>
    </row>
    <row r="210" spans="1:5" ht="12.75">
      <c r="A210" s="2261" t="s">
        <v>162</v>
      </c>
      <c r="B210" s="2262"/>
      <c r="C210" s="2263"/>
      <c r="D210" s="1821">
        <v>500000</v>
      </c>
      <c r="E210" s="1822">
        <v>500000</v>
      </c>
    </row>
    <row r="211" spans="1:5" ht="13.5" thickBot="1">
      <c r="A211" s="2252" t="s">
        <v>166</v>
      </c>
      <c r="B211" s="2253"/>
      <c r="C211" s="2254"/>
      <c r="D211" s="1842"/>
      <c r="E211" s="1843">
        <v>150000</v>
      </c>
    </row>
    <row r="212" spans="1:5" ht="13.5" thickBot="1">
      <c r="A212" s="2264" t="s">
        <v>163</v>
      </c>
      <c r="B212" s="2265"/>
      <c r="C212" s="2266"/>
      <c r="D212" s="1815">
        <f>D209+D210+D211</f>
        <v>863558</v>
      </c>
      <c r="E212" s="1815">
        <f>E209+E210+E211</f>
        <v>650000</v>
      </c>
    </row>
    <row r="213" spans="1:5" ht="12.75">
      <c r="A213" s="1798"/>
      <c r="B213" s="1799"/>
      <c r="C213" s="1799"/>
      <c r="D213" s="1823"/>
      <c r="E213" s="1841"/>
    </row>
    <row r="214" spans="1:5" ht="12.75">
      <c r="A214" s="2261" t="s">
        <v>164</v>
      </c>
      <c r="B214" s="2262"/>
      <c r="C214" s="2263"/>
      <c r="D214" s="1819">
        <v>0</v>
      </c>
      <c r="E214" s="1820">
        <v>0</v>
      </c>
    </row>
    <row r="215" spans="1:5" ht="13.5" thickBot="1">
      <c r="A215" s="2252"/>
      <c r="B215" s="2253"/>
      <c r="C215" s="2254"/>
      <c r="D215" s="1825"/>
      <c r="E215" s="1826"/>
    </row>
  </sheetData>
  <sheetProtection/>
  <mergeCells count="43">
    <mergeCell ref="A58:E58"/>
    <mergeCell ref="A57:E57"/>
    <mergeCell ref="A1:E1"/>
    <mergeCell ref="A2:E2"/>
    <mergeCell ref="A4:E4"/>
    <mergeCell ref="A6:C6"/>
    <mergeCell ref="B7:C7"/>
    <mergeCell ref="A184:E184"/>
    <mergeCell ref="A105:C105"/>
    <mergeCell ref="A108:E108"/>
    <mergeCell ref="A109:E109"/>
    <mergeCell ref="A113:C113"/>
    <mergeCell ref="A163:E163"/>
    <mergeCell ref="A176:C176"/>
    <mergeCell ref="A165:E165"/>
    <mergeCell ref="A167:E167"/>
    <mergeCell ref="A149:C149"/>
    <mergeCell ref="A185:E185"/>
    <mergeCell ref="A168:E168"/>
    <mergeCell ref="A173:C173"/>
    <mergeCell ref="A174:C174"/>
    <mergeCell ref="A175:C175"/>
    <mergeCell ref="A177:C177"/>
    <mergeCell ref="A179:C179"/>
    <mergeCell ref="A183:E183"/>
    <mergeCell ref="A171:C171"/>
    <mergeCell ref="A172:C172"/>
    <mergeCell ref="A215:C215"/>
    <mergeCell ref="A206:C206"/>
    <mergeCell ref="A202:E202"/>
    <mergeCell ref="A211:C211"/>
    <mergeCell ref="A207:C207"/>
    <mergeCell ref="A208:C208"/>
    <mergeCell ref="A209:C209"/>
    <mergeCell ref="A210:C210"/>
    <mergeCell ref="A212:C212"/>
    <mergeCell ref="A214:C214"/>
    <mergeCell ref="A188:C188"/>
    <mergeCell ref="A190:C190"/>
    <mergeCell ref="A189:C189"/>
    <mergeCell ref="D188:E188"/>
    <mergeCell ref="D189:E189"/>
    <mergeCell ref="D190:E19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5"/>
  <sheetViews>
    <sheetView zoomScalePageLayoutView="0" workbookViewId="0" topLeftCell="A729">
      <selection activeCell="A793" sqref="A742:E793"/>
    </sheetView>
  </sheetViews>
  <sheetFormatPr defaultColWidth="9.140625" defaultRowHeight="12.75"/>
  <cols>
    <col min="1" max="1" width="27.7109375" style="0" customWidth="1"/>
    <col min="2" max="2" width="14.140625" style="0" customWidth="1"/>
    <col min="3" max="3" width="15.28125" style="0" customWidth="1"/>
    <col min="4" max="5" width="13.421875" style="0" customWidth="1"/>
    <col min="6" max="6" width="14.00390625" style="0" customWidth="1"/>
  </cols>
  <sheetData>
    <row r="1" spans="1:6" ht="14.25">
      <c r="A1" s="7"/>
      <c r="B1" s="7"/>
      <c r="C1" s="7"/>
      <c r="D1" s="7"/>
      <c r="E1" s="1512" t="s">
        <v>1261</v>
      </c>
      <c r="F1" s="7"/>
    </row>
    <row r="2" spans="1:6" ht="15.75">
      <c r="A2" s="2059" t="s">
        <v>1474</v>
      </c>
      <c r="B2" s="2070"/>
      <c r="C2" s="2070"/>
      <c r="D2" s="2070"/>
      <c r="E2" s="2070"/>
      <c r="F2" s="9"/>
    </row>
    <row r="3" spans="1:6" ht="15.75">
      <c r="A3" s="2059" t="s">
        <v>1353</v>
      </c>
      <c r="B3" s="2070"/>
      <c r="C3" s="2070"/>
      <c r="D3" s="2070"/>
      <c r="E3" s="2070"/>
      <c r="F3" s="9"/>
    </row>
    <row r="5" spans="5:6" ht="13.5" thickBot="1">
      <c r="E5" s="11" t="s">
        <v>1239</v>
      </c>
      <c r="F5" s="11"/>
    </row>
    <row r="6" spans="1:5" ht="16.5" thickBot="1">
      <c r="A6" s="122" t="s">
        <v>1209</v>
      </c>
      <c r="B6" s="2093" t="s">
        <v>838</v>
      </c>
      <c r="C6" s="2085"/>
      <c r="D6" s="2085"/>
      <c r="E6" s="2086"/>
    </row>
    <row r="7" spans="1:5" ht="26.25" thickBot="1">
      <c r="A7" s="123" t="s">
        <v>1210</v>
      </c>
      <c r="B7" s="287" t="s">
        <v>1107</v>
      </c>
      <c r="C7" s="293" t="s">
        <v>1108</v>
      </c>
      <c r="D7" s="293" t="s">
        <v>1113</v>
      </c>
      <c r="E7" s="293" t="s">
        <v>1126</v>
      </c>
    </row>
    <row r="8" spans="1:5" ht="12.75">
      <c r="A8" s="35" t="s">
        <v>1211</v>
      </c>
      <c r="B8" s="84"/>
      <c r="C8" s="36"/>
      <c r="D8" s="24"/>
      <c r="E8" s="24"/>
    </row>
    <row r="9" spans="1:5" ht="12.75">
      <c r="A9" s="37" t="s">
        <v>1212</v>
      </c>
      <c r="B9" s="75">
        <v>74957</v>
      </c>
      <c r="C9" s="1563">
        <v>38588</v>
      </c>
      <c r="D9" s="76">
        <v>38588</v>
      </c>
      <c r="E9" s="409">
        <f>D9/C9</f>
        <v>1</v>
      </c>
    </row>
    <row r="10" spans="1:5" ht="12.75">
      <c r="A10" s="5" t="s">
        <v>1213</v>
      </c>
      <c r="B10" s="75">
        <v>23255</v>
      </c>
      <c r="C10" s="1563">
        <v>12722</v>
      </c>
      <c r="D10" s="76">
        <v>12722</v>
      </c>
      <c r="E10" s="409">
        <f>D10/C10</f>
        <v>1</v>
      </c>
    </row>
    <row r="11" spans="1:8" ht="12.75">
      <c r="A11" s="5" t="s">
        <v>1214</v>
      </c>
      <c r="B11" s="75">
        <v>92086</v>
      </c>
      <c r="C11" s="1563">
        <v>66549</v>
      </c>
      <c r="D11" s="76">
        <v>66549</v>
      </c>
      <c r="E11" s="409">
        <f>D11/C11</f>
        <v>1</v>
      </c>
      <c r="H11" s="14"/>
    </row>
    <row r="12" spans="1:8" ht="12.75">
      <c r="A12" s="1513" t="s">
        <v>1361</v>
      </c>
      <c r="B12" s="75"/>
      <c r="C12" s="77"/>
      <c r="D12" s="75"/>
      <c r="E12" s="409"/>
      <c r="H12" s="14"/>
    </row>
    <row r="13" spans="1:8" ht="15.75">
      <c r="A13" s="5" t="s">
        <v>1215</v>
      </c>
      <c r="B13" s="75">
        <v>0</v>
      </c>
      <c r="C13" s="77">
        <v>0</v>
      </c>
      <c r="D13" s="75"/>
      <c r="E13" s="409">
        <v>0</v>
      </c>
      <c r="H13" s="288"/>
    </row>
    <row r="14" spans="1:8" ht="15.75">
      <c r="A14" s="16" t="s">
        <v>1241</v>
      </c>
      <c r="B14" s="76">
        <v>0</v>
      </c>
      <c r="C14" s="81">
        <v>0</v>
      </c>
      <c r="D14" s="76">
        <v>0</v>
      </c>
      <c r="E14" s="409">
        <v>0</v>
      </c>
      <c r="H14" s="288"/>
    </row>
    <row r="15" spans="1:8" ht="12.75">
      <c r="A15" s="1386" t="s">
        <v>1362</v>
      </c>
      <c r="B15" s="76"/>
      <c r="C15" s="81"/>
      <c r="D15" s="76"/>
      <c r="E15" s="409"/>
      <c r="H15" s="68"/>
    </row>
    <row r="16" spans="1:8" ht="12.75">
      <c r="A16" s="39" t="s">
        <v>1242</v>
      </c>
      <c r="B16" s="76">
        <v>0</v>
      </c>
      <c r="C16" s="81">
        <v>0</v>
      </c>
      <c r="D16" s="76">
        <v>0</v>
      </c>
      <c r="E16" s="409">
        <v>0</v>
      </c>
      <c r="H16" s="289"/>
    </row>
    <row r="17" spans="1:8" ht="13.5" thickBot="1">
      <c r="A17" s="19"/>
      <c r="B17" s="92"/>
      <c r="C17" s="175"/>
      <c r="D17" s="89"/>
      <c r="E17" s="6"/>
      <c r="H17" s="14"/>
    </row>
    <row r="18" spans="1:8" s="118" customFormat="1" ht="13.5" thickBot="1">
      <c r="A18" s="21" t="s">
        <v>1243</v>
      </c>
      <c r="B18" s="301">
        <f>SUM(B9:B14)</f>
        <v>190298</v>
      </c>
      <c r="C18" s="152">
        <f>SUM(C9:C14)</f>
        <v>117859</v>
      </c>
      <c r="D18" s="152">
        <f>SUM(D9:D14)</f>
        <v>117859</v>
      </c>
      <c r="E18" s="411">
        <f>D18/C18</f>
        <v>1</v>
      </c>
      <c r="H18" s="14"/>
    </row>
    <row r="19" spans="1:8" ht="12.75">
      <c r="A19" s="252"/>
      <c r="B19" s="84"/>
      <c r="C19" s="17"/>
      <c r="D19" s="53"/>
      <c r="E19" s="5"/>
      <c r="H19" s="14"/>
    </row>
    <row r="20" spans="1:8" ht="12.75">
      <c r="A20" s="253" t="s">
        <v>1219</v>
      </c>
      <c r="B20" s="76"/>
      <c r="C20" s="81"/>
      <c r="D20" s="86"/>
      <c r="E20" s="16"/>
      <c r="H20" s="14"/>
    </row>
    <row r="21" spans="1:8" ht="12.75">
      <c r="A21" s="53" t="s">
        <v>1220</v>
      </c>
      <c r="B21" s="75">
        <v>0</v>
      </c>
      <c r="C21" s="75">
        <v>0</v>
      </c>
      <c r="D21" s="75">
        <v>0</v>
      </c>
      <c r="E21" s="409">
        <v>0</v>
      </c>
      <c r="H21" s="14"/>
    </row>
    <row r="22" spans="1:8" ht="12.75">
      <c r="A22" s="53" t="s">
        <v>1244</v>
      </c>
      <c r="B22" s="75">
        <v>0</v>
      </c>
      <c r="C22" s="75">
        <v>0</v>
      </c>
      <c r="D22" s="75">
        <v>0</v>
      </c>
      <c r="E22" s="409">
        <v>0</v>
      </c>
      <c r="H22" s="74"/>
    </row>
    <row r="23" spans="1:8" ht="12.75">
      <c r="A23" s="53" t="s">
        <v>1222</v>
      </c>
      <c r="B23" s="75">
        <v>0</v>
      </c>
      <c r="C23" s="75">
        <v>0</v>
      </c>
      <c r="D23" s="75">
        <v>0</v>
      </c>
      <c r="E23" s="409">
        <v>0</v>
      </c>
      <c r="H23" s="14"/>
    </row>
    <row r="24" spans="1:8" ht="12.75">
      <c r="A24" s="38" t="s">
        <v>1223</v>
      </c>
      <c r="B24" s="76">
        <v>0</v>
      </c>
      <c r="C24" s="76">
        <v>0</v>
      </c>
      <c r="D24" s="76">
        <v>0</v>
      </c>
      <c r="E24" s="409">
        <v>0</v>
      </c>
      <c r="H24" s="68"/>
    </row>
    <row r="25" spans="1:8" ht="13.5" thickBot="1">
      <c r="A25" s="49"/>
      <c r="B25" s="92"/>
      <c r="C25" s="175"/>
      <c r="D25" s="156"/>
      <c r="E25" s="6"/>
      <c r="H25" s="68"/>
    </row>
    <row r="26" spans="1:8" ht="13.5" thickBot="1">
      <c r="A26" s="21" t="s">
        <v>1245</v>
      </c>
      <c r="B26" s="150">
        <f>B21+B22+B23+B24</f>
        <v>0</v>
      </c>
      <c r="C26" s="150">
        <f>C21+C22+C23+C24</f>
        <v>0</v>
      </c>
      <c r="D26" s="153">
        <f>D21+D22+D23+D24</f>
        <v>0</v>
      </c>
      <c r="E26" s="413">
        <v>0</v>
      </c>
      <c r="H26" s="68"/>
    </row>
    <row r="27" spans="1:8" ht="12.75">
      <c r="A27" s="252"/>
      <c r="B27" s="83"/>
      <c r="C27" s="77"/>
      <c r="D27" s="85"/>
      <c r="E27" s="5"/>
      <c r="H27" s="14"/>
    </row>
    <row r="28" spans="1:8" ht="12.75">
      <c r="A28" s="253" t="s">
        <v>1246</v>
      </c>
      <c r="B28" s="76"/>
      <c r="C28" s="81"/>
      <c r="D28" s="86"/>
      <c r="E28" s="16"/>
      <c r="H28" s="14"/>
    </row>
    <row r="29" spans="1:8" ht="12.75">
      <c r="A29" s="298" t="s">
        <v>1225</v>
      </c>
      <c r="B29" s="76">
        <v>0</v>
      </c>
      <c r="C29" s="76">
        <f>'1.e-f.sz.melléklet'!C14</f>
        <v>5</v>
      </c>
      <c r="D29" s="76">
        <f>'1.e-f.sz.melléklet'!D14</f>
        <v>5</v>
      </c>
      <c r="E29" s="409">
        <f>D29/C29</f>
        <v>1</v>
      </c>
      <c r="H29" s="14"/>
    </row>
    <row r="30" spans="1:8" ht="13.5" thickBot="1">
      <c r="A30" s="300" t="s">
        <v>1226</v>
      </c>
      <c r="B30" s="92">
        <v>0</v>
      </c>
      <c r="C30" s="92">
        <v>0</v>
      </c>
      <c r="D30" s="92">
        <v>0</v>
      </c>
      <c r="E30" s="410">
        <v>0</v>
      </c>
      <c r="H30" s="14"/>
    </row>
    <row r="31" spans="1:8" ht="13.5" thickBot="1">
      <c r="A31" s="28" t="s">
        <v>1247</v>
      </c>
      <c r="B31" s="418">
        <f>B29+B30</f>
        <v>0</v>
      </c>
      <c r="C31" s="418">
        <f>C29+C30</f>
        <v>5</v>
      </c>
      <c r="D31" s="332">
        <f>D29+D30</f>
        <v>5</v>
      </c>
      <c r="E31" s="413">
        <f>D31/C31</f>
        <v>1</v>
      </c>
      <c r="H31" s="14"/>
    </row>
    <row r="32" spans="1:8" ht="12.75">
      <c r="A32" s="302"/>
      <c r="B32" s="83"/>
      <c r="C32" s="77"/>
      <c r="D32" s="85"/>
      <c r="E32" s="5"/>
      <c r="H32" s="68"/>
    </row>
    <row r="33" spans="1:8" ht="12.75">
      <c r="A33" s="297" t="s">
        <v>1248</v>
      </c>
      <c r="B33" s="76"/>
      <c r="C33" s="81"/>
      <c r="D33" s="86"/>
      <c r="E33" s="16"/>
      <c r="H33" s="68"/>
    </row>
    <row r="34" spans="1:8" ht="12.75">
      <c r="A34" s="298" t="s">
        <v>1225</v>
      </c>
      <c r="B34" s="76">
        <v>0</v>
      </c>
      <c r="C34" s="76">
        <v>0</v>
      </c>
      <c r="D34" s="76">
        <v>0</v>
      </c>
      <c r="E34" s="409">
        <v>0</v>
      </c>
      <c r="H34" s="68"/>
    </row>
    <row r="35" spans="1:8" ht="13.5" thickBot="1">
      <c r="A35" s="299" t="s">
        <v>1226</v>
      </c>
      <c r="B35" s="92">
        <v>0</v>
      </c>
      <c r="C35" s="92">
        <v>0</v>
      </c>
      <c r="D35" s="92">
        <v>0</v>
      </c>
      <c r="E35" s="409">
        <v>0</v>
      </c>
      <c r="H35" s="290"/>
    </row>
    <row r="36" spans="1:8" ht="13.5" thickBot="1">
      <c r="A36" s="28" t="s">
        <v>1249</v>
      </c>
      <c r="B36" s="324">
        <f>B34+B35</f>
        <v>0</v>
      </c>
      <c r="C36" s="324">
        <f>C34+C35</f>
        <v>0</v>
      </c>
      <c r="D36" s="325">
        <f>D34+D35</f>
        <v>0</v>
      </c>
      <c r="E36" s="413">
        <v>0</v>
      </c>
      <c r="H36" s="291"/>
    </row>
    <row r="37" spans="1:8" ht="12.75">
      <c r="A37" s="236"/>
      <c r="B37" s="83"/>
      <c r="C37" s="77"/>
      <c r="D37" s="85"/>
      <c r="E37" s="5"/>
      <c r="H37" s="69"/>
    </row>
    <row r="38" spans="1:8" ht="12.75">
      <c r="A38" s="253" t="s">
        <v>1227</v>
      </c>
      <c r="B38" s="76"/>
      <c r="C38" s="81"/>
      <c r="D38" s="86"/>
      <c r="E38" s="16"/>
      <c r="H38" s="69"/>
    </row>
    <row r="39" spans="1:8" ht="12.75">
      <c r="A39" s="294" t="s">
        <v>1250</v>
      </c>
      <c r="B39" s="76">
        <v>0</v>
      </c>
      <c r="C39" s="76">
        <v>0</v>
      </c>
      <c r="D39" s="76">
        <v>0</v>
      </c>
      <c r="E39" s="409">
        <v>0</v>
      </c>
      <c r="H39" s="235"/>
    </row>
    <row r="40" spans="1:8" ht="13.5" thickBot="1">
      <c r="A40" s="295" t="s">
        <v>1251</v>
      </c>
      <c r="B40" s="92">
        <v>0</v>
      </c>
      <c r="C40" s="92">
        <v>0</v>
      </c>
      <c r="D40" s="92">
        <v>0</v>
      </c>
      <c r="E40" s="409">
        <v>0</v>
      </c>
      <c r="H40" s="290"/>
    </row>
    <row r="41" spans="1:8" ht="13.5" thickBot="1">
      <c r="A41" s="21" t="s">
        <v>1252</v>
      </c>
      <c r="B41" s="417">
        <f>B39+B40</f>
        <v>0</v>
      </c>
      <c r="C41" s="417">
        <f>C39+C40</f>
        <v>0</v>
      </c>
      <c r="D41" s="325">
        <f>D39+D40</f>
        <v>0</v>
      </c>
      <c r="E41" s="413">
        <v>0</v>
      </c>
      <c r="H41" s="291"/>
    </row>
    <row r="42" spans="1:8" ht="12.75">
      <c r="A42" s="252"/>
      <c r="B42" s="83"/>
      <c r="C42" s="83"/>
      <c r="D42" s="87"/>
      <c r="E42" s="5"/>
      <c r="H42" s="69"/>
    </row>
    <row r="43" spans="1:8" ht="12.75">
      <c r="A43" s="253" t="s">
        <v>1231</v>
      </c>
      <c r="B43" s="76"/>
      <c r="C43" s="76"/>
      <c r="D43" s="81"/>
      <c r="E43" s="16"/>
      <c r="H43" s="69"/>
    </row>
    <row r="44" spans="1:8" ht="12.75">
      <c r="A44" s="31" t="s">
        <v>1232</v>
      </c>
      <c r="B44" s="76">
        <v>0</v>
      </c>
      <c r="C44" s="76">
        <v>0</v>
      </c>
      <c r="D44" s="76">
        <v>0</v>
      </c>
      <c r="E44" s="409">
        <v>0</v>
      </c>
      <c r="H44" s="68"/>
    </row>
    <row r="45" spans="1:8" ht="13.5" thickBot="1">
      <c r="A45" s="32" t="s">
        <v>1233</v>
      </c>
      <c r="B45" s="92">
        <v>0</v>
      </c>
      <c r="C45" s="92">
        <v>0</v>
      </c>
      <c r="D45" s="92">
        <v>0</v>
      </c>
      <c r="E45" s="409">
        <v>0</v>
      </c>
      <c r="H45" s="289"/>
    </row>
    <row r="46" spans="1:8" ht="13.5" thickBot="1">
      <c r="A46" s="21" t="s">
        <v>1234</v>
      </c>
      <c r="B46" s="417">
        <f>B44+B45</f>
        <v>0</v>
      </c>
      <c r="C46" s="324">
        <f>C44+C45</f>
        <v>0</v>
      </c>
      <c r="D46" s="325">
        <f>D44+D45</f>
        <v>0</v>
      </c>
      <c r="E46" s="413">
        <v>0</v>
      </c>
      <c r="H46" s="289"/>
    </row>
    <row r="47" spans="1:8" ht="13.5" thickBot="1">
      <c r="A47" s="46"/>
      <c r="B47" s="88"/>
      <c r="C47" s="87"/>
      <c r="D47" s="87"/>
      <c r="E47" s="19"/>
      <c r="H47" s="68"/>
    </row>
    <row r="48" spans="1:8" s="118" customFormat="1" ht="13.5" thickBot="1">
      <c r="A48" s="65" t="s">
        <v>1235</v>
      </c>
      <c r="B48" s="280">
        <f>B46+B41+B36+B31+B26+B18</f>
        <v>190298</v>
      </c>
      <c r="C48" s="280">
        <f>C46+C41+C36+C31+C26+C18</f>
        <v>117864</v>
      </c>
      <c r="D48" s="280">
        <f>D46+D41+D36+D31+D26+D18</f>
        <v>117864</v>
      </c>
      <c r="E48" s="411">
        <f>D48/C48</f>
        <v>1</v>
      </c>
      <c r="H48" s="68"/>
    </row>
    <row r="49" spans="1:8" ht="13.5" thickBot="1">
      <c r="A49" s="47"/>
      <c r="B49" s="93"/>
      <c r="C49" s="87"/>
      <c r="D49" s="87"/>
      <c r="E49" s="19"/>
      <c r="H49" s="68"/>
    </row>
    <row r="50" spans="1:8" ht="13.5" thickBot="1">
      <c r="A50" s="26" t="s">
        <v>1236</v>
      </c>
      <c r="B50" s="595">
        <v>0</v>
      </c>
      <c r="C50" s="325">
        <v>0</v>
      </c>
      <c r="D50" s="325">
        <v>0</v>
      </c>
      <c r="E50" s="411">
        <v>0</v>
      </c>
      <c r="H50" s="289"/>
    </row>
    <row r="51" spans="1:8" ht="13.5" thickBot="1">
      <c r="A51" s="54"/>
      <c r="B51" s="88"/>
      <c r="C51" s="87"/>
      <c r="D51" s="87"/>
      <c r="E51" s="19"/>
      <c r="H51" s="289"/>
    </row>
    <row r="52" spans="1:8" ht="13.5" thickBot="1">
      <c r="A52" s="70" t="s">
        <v>1300</v>
      </c>
      <c r="B52" s="149">
        <f>B48+B50</f>
        <v>190298</v>
      </c>
      <c r="C52" s="149">
        <f>C48+C50</f>
        <v>117864</v>
      </c>
      <c r="D52" s="149">
        <f>D48+D50</f>
        <v>117864</v>
      </c>
      <c r="E52" s="411">
        <f>D52/C52</f>
        <v>1</v>
      </c>
      <c r="H52" s="68"/>
    </row>
    <row r="53" spans="1:8" s="14" customFormat="1" ht="12.75">
      <c r="A53" s="2083">
        <v>2</v>
      </c>
      <c r="B53" s="2083"/>
      <c r="C53" s="2083"/>
      <c r="D53" s="2083"/>
      <c r="E53" s="2083"/>
      <c r="F53" s="1200"/>
      <c r="H53" s="292"/>
    </row>
    <row r="54" spans="1:8" ht="14.25">
      <c r="A54" s="2087" t="s">
        <v>1266</v>
      </c>
      <c r="B54" s="2087"/>
      <c r="C54" s="2087"/>
      <c r="D54" s="2087"/>
      <c r="E54" s="2087"/>
      <c r="F54" s="7"/>
      <c r="H54" s="68"/>
    </row>
    <row r="55" spans="1:8" ht="15.75">
      <c r="A55" s="2059" t="s">
        <v>1475</v>
      </c>
      <c r="B55" s="2070"/>
      <c r="C55" s="2070"/>
      <c r="D55" s="2070"/>
      <c r="E55" s="2070"/>
      <c r="F55" s="9"/>
      <c r="H55" s="14"/>
    </row>
    <row r="56" spans="1:8" ht="15.75">
      <c r="A56" s="2059" t="s">
        <v>1353</v>
      </c>
      <c r="B56" s="2060"/>
      <c r="C56" s="2060"/>
      <c r="D56" s="2060"/>
      <c r="E56" s="2060"/>
      <c r="F56" s="9"/>
      <c r="H56" s="71"/>
    </row>
    <row r="57" spans="1:8" ht="15.75">
      <c r="A57" s="282"/>
      <c r="B57" s="57"/>
      <c r="C57" s="57"/>
      <c r="D57" s="57"/>
      <c r="E57" s="57"/>
      <c r="F57" s="9"/>
      <c r="H57" s="71"/>
    </row>
    <row r="58" spans="5:6" ht="13.5" thickBot="1">
      <c r="E58" s="11" t="s">
        <v>1239</v>
      </c>
      <c r="F58" s="11"/>
    </row>
    <row r="59" spans="1:5" ht="15.75" customHeight="1" thickBot="1">
      <c r="A59" s="2091" t="s">
        <v>245</v>
      </c>
      <c r="B59" s="2089" t="s">
        <v>1262</v>
      </c>
      <c r="C59" s="2085"/>
      <c r="D59" s="2085"/>
      <c r="E59" s="2086"/>
    </row>
    <row r="60" spans="1:5" ht="25.5" customHeight="1" thickBot="1">
      <c r="A60" s="2092"/>
      <c r="B60" s="304" t="s">
        <v>1107</v>
      </c>
      <c r="C60" s="293" t="s">
        <v>1108</v>
      </c>
      <c r="D60" s="293" t="s">
        <v>1113</v>
      </c>
      <c r="E60" s="293" t="s">
        <v>1126</v>
      </c>
    </row>
    <row r="61" spans="1:5" ht="12.75">
      <c r="A61" s="30" t="s">
        <v>1211</v>
      </c>
      <c r="B61" s="306"/>
      <c r="C61" s="36"/>
      <c r="D61" s="24"/>
      <c r="E61" s="59"/>
    </row>
    <row r="62" spans="1:5" ht="12.75">
      <c r="A62" s="31" t="s">
        <v>1212</v>
      </c>
      <c r="B62" s="76">
        <v>151948</v>
      </c>
      <c r="C62" s="75">
        <v>75538</v>
      </c>
      <c r="D62" s="76">
        <v>75538</v>
      </c>
      <c r="E62" s="414">
        <f>D62/C62</f>
        <v>1</v>
      </c>
    </row>
    <row r="63" spans="1:5" ht="12.75">
      <c r="A63" s="53" t="s">
        <v>1213</v>
      </c>
      <c r="B63" s="75">
        <v>47764</v>
      </c>
      <c r="C63" s="75">
        <v>23907</v>
      </c>
      <c r="D63" s="76">
        <v>23907</v>
      </c>
      <c r="E63" s="414">
        <f>D63/C63</f>
        <v>1</v>
      </c>
    </row>
    <row r="64" spans="1:5" ht="12.75">
      <c r="A64" s="53" t="s">
        <v>1214</v>
      </c>
      <c r="B64" s="75">
        <v>4181</v>
      </c>
      <c r="C64" s="75">
        <v>709</v>
      </c>
      <c r="D64" s="76">
        <v>709</v>
      </c>
      <c r="E64" s="414">
        <f>D64/C64</f>
        <v>1</v>
      </c>
    </row>
    <row r="65" spans="1:5" ht="12.75">
      <c r="A65" s="1513" t="s">
        <v>1361</v>
      </c>
      <c r="B65" s="75"/>
      <c r="C65" s="77"/>
      <c r="D65" s="75"/>
      <c r="E65" s="414"/>
    </row>
    <row r="66" spans="1:5" ht="12.75">
      <c r="A66" s="53" t="s">
        <v>1215</v>
      </c>
      <c r="B66" s="75">
        <v>0</v>
      </c>
      <c r="C66" s="75">
        <v>0</v>
      </c>
      <c r="D66" s="75">
        <v>0</v>
      </c>
      <c r="E66" s="414">
        <v>0</v>
      </c>
    </row>
    <row r="67" spans="1:5" ht="12.75">
      <c r="A67" s="38" t="s">
        <v>1241</v>
      </c>
      <c r="B67" s="75">
        <v>0</v>
      </c>
      <c r="C67" s="75">
        <v>0</v>
      </c>
      <c r="D67" s="75">
        <v>0</v>
      </c>
      <c r="E67" s="414">
        <v>0</v>
      </c>
    </row>
    <row r="68" spans="1:5" ht="12.75">
      <c r="A68" s="38" t="s">
        <v>1217</v>
      </c>
      <c r="B68" s="75"/>
      <c r="C68" s="75"/>
      <c r="D68" s="75"/>
      <c r="E68" s="414"/>
    </row>
    <row r="69" spans="1:5" ht="13.5" thickBot="1">
      <c r="A69" s="62" t="s">
        <v>1242</v>
      </c>
      <c r="B69" s="76">
        <v>0</v>
      </c>
      <c r="C69" s="76">
        <v>0</v>
      </c>
      <c r="D69" s="76">
        <v>0</v>
      </c>
      <c r="E69" s="414">
        <v>0</v>
      </c>
    </row>
    <row r="70" spans="1:5" s="118" customFormat="1" ht="13.5" thickBot="1">
      <c r="A70" s="21" t="s">
        <v>1243</v>
      </c>
      <c r="B70" s="305">
        <f>SUM(B62:B67)</f>
        <v>203893</v>
      </c>
      <c r="C70" s="117">
        <f>SUM(C62:C67)</f>
        <v>100154</v>
      </c>
      <c r="D70" s="117">
        <f>SUM(D62:D67)</f>
        <v>100154</v>
      </c>
      <c r="E70" s="415">
        <f>D70/C70</f>
        <v>1</v>
      </c>
    </row>
    <row r="71" spans="1:5" ht="12.75">
      <c r="A71" s="252"/>
      <c r="B71" s="84"/>
      <c r="C71" s="77"/>
      <c r="D71" s="75"/>
      <c r="E71" s="48"/>
    </row>
    <row r="72" spans="1:5" ht="12.75">
      <c r="A72" s="253" t="s">
        <v>1219</v>
      </c>
      <c r="B72" s="76"/>
      <c r="C72" s="81"/>
      <c r="D72" s="76"/>
      <c r="E72" s="51"/>
    </row>
    <row r="73" spans="1:5" ht="12.75">
      <c r="A73" s="53" t="s">
        <v>1220</v>
      </c>
      <c r="B73" s="75">
        <v>0</v>
      </c>
      <c r="C73" s="75">
        <v>0</v>
      </c>
      <c r="D73" s="76">
        <v>0</v>
      </c>
      <c r="E73" s="414">
        <v>0</v>
      </c>
    </row>
    <row r="74" spans="1:5" ht="12.75">
      <c r="A74" s="53" t="s">
        <v>1244</v>
      </c>
      <c r="B74" s="75">
        <v>0</v>
      </c>
      <c r="C74" s="75">
        <v>0</v>
      </c>
      <c r="D74" s="75">
        <v>0</v>
      </c>
      <c r="E74" s="414">
        <v>0</v>
      </c>
    </row>
    <row r="75" spans="1:5" ht="12.75">
      <c r="A75" s="53" t="s">
        <v>1222</v>
      </c>
      <c r="B75" s="75">
        <v>0</v>
      </c>
      <c r="C75" s="75">
        <v>0</v>
      </c>
      <c r="D75" s="75">
        <v>0</v>
      </c>
      <c r="E75" s="414">
        <v>0</v>
      </c>
    </row>
    <row r="76" spans="1:5" ht="12.75">
      <c r="A76" s="38" t="s">
        <v>1223</v>
      </c>
      <c r="B76" s="75">
        <v>0</v>
      </c>
      <c r="C76" s="75">
        <v>0</v>
      </c>
      <c r="D76" s="75">
        <v>0</v>
      </c>
      <c r="E76" s="414">
        <v>0</v>
      </c>
    </row>
    <row r="77" spans="1:5" ht="13.5" thickBot="1">
      <c r="A77" s="49"/>
      <c r="B77" s="92"/>
      <c r="C77" s="175"/>
      <c r="D77" s="79"/>
      <c r="E77" s="60"/>
    </row>
    <row r="78" spans="1:5" s="118" customFormat="1" ht="13.5" thickBot="1">
      <c r="A78" s="21" t="s">
        <v>1245</v>
      </c>
      <c r="B78" s="150">
        <f>B73+B74+B75+B76</f>
        <v>0</v>
      </c>
      <c r="C78" s="150">
        <f>C73+C74+C75+C76</f>
        <v>0</v>
      </c>
      <c r="D78" s="150">
        <f>D73+D74+D75+D76</f>
        <v>0</v>
      </c>
      <c r="E78" s="416">
        <v>0</v>
      </c>
    </row>
    <row r="79" spans="1:5" ht="12.75">
      <c r="A79" s="252"/>
      <c r="B79" s="83"/>
      <c r="C79" s="77"/>
      <c r="D79" s="75"/>
      <c r="E79" s="48"/>
    </row>
    <row r="80" spans="1:5" ht="12.75">
      <c r="A80" s="253" t="s">
        <v>1246</v>
      </c>
      <c r="B80" s="76"/>
      <c r="C80" s="81"/>
      <c r="D80" s="76"/>
      <c r="E80" s="51"/>
    </row>
    <row r="81" spans="1:5" ht="12.75">
      <c r="A81" s="298" t="s">
        <v>1225</v>
      </c>
      <c r="B81" s="76">
        <v>0</v>
      </c>
      <c r="C81" s="76">
        <v>0</v>
      </c>
      <c r="D81" s="76">
        <v>0</v>
      </c>
      <c r="E81" s="409">
        <v>0</v>
      </c>
    </row>
    <row r="82" spans="1:5" ht="13.5" thickBot="1">
      <c r="A82" s="300" t="s">
        <v>1226</v>
      </c>
      <c r="B82" s="92">
        <v>0</v>
      </c>
      <c r="C82" s="92">
        <v>0</v>
      </c>
      <c r="D82" s="92">
        <v>0</v>
      </c>
      <c r="E82" s="409">
        <v>0</v>
      </c>
    </row>
    <row r="83" spans="1:5" ht="13.5" thickBot="1">
      <c r="A83" s="28" t="s">
        <v>1247</v>
      </c>
      <c r="B83" s="417">
        <f>B81+B82</f>
        <v>0</v>
      </c>
      <c r="C83" s="324">
        <f>C81+C82</f>
        <v>0</v>
      </c>
      <c r="D83" s="325">
        <f>D81+D82</f>
        <v>0</v>
      </c>
      <c r="E83" s="413">
        <v>0</v>
      </c>
    </row>
    <row r="84" spans="1:5" ht="12.75">
      <c r="A84" s="302"/>
      <c r="B84" s="83"/>
      <c r="C84" s="77"/>
      <c r="D84" s="75"/>
      <c r="E84" s="48"/>
    </row>
    <row r="85" spans="1:5" ht="12.75">
      <c r="A85" s="297" t="s">
        <v>1248</v>
      </c>
      <c r="B85" s="76"/>
      <c r="C85" s="81"/>
      <c r="D85" s="76"/>
      <c r="E85" s="51"/>
    </row>
    <row r="86" spans="1:5" ht="12.75">
      <c r="A86" s="298" t="s">
        <v>1225</v>
      </c>
      <c r="B86" s="76">
        <v>0</v>
      </c>
      <c r="C86" s="76">
        <v>0</v>
      </c>
      <c r="D86" s="76">
        <v>0</v>
      </c>
      <c r="E86" s="409">
        <v>0</v>
      </c>
    </row>
    <row r="87" spans="1:5" ht="13.5" thickBot="1">
      <c r="A87" s="299" t="s">
        <v>1226</v>
      </c>
      <c r="B87" s="92">
        <v>0</v>
      </c>
      <c r="C87" s="92">
        <v>0</v>
      </c>
      <c r="D87" s="92">
        <v>0</v>
      </c>
      <c r="E87" s="409">
        <v>0</v>
      </c>
    </row>
    <row r="88" spans="1:5" ht="13.5" thickBot="1">
      <c r="A88" s="28" t="s">
        <v>1249</v>
      </c>
      <c r="B88" s="417">
        <f>B86+B87</f>
        <v>0</v>
      </c>
      <c r="C88" s="324">
        <f>C86+C87</f>
        <v>0</v>
      </c>
      <c r="D88" s="325">
        <f>D86+D87</f>
        <v>0</v>
      </c>
      <c r="E88" s="413">
        <v>0</v>
      </c>
    </row>
    <row r="89" spans="1:5" ht="12.75">
      <c r="A89" s="102"/>
      <c r="B89" s="83"/>
      <c r="C89" s="77"/>
      <c r="D89" s="75"/>
      <c r="E89" s="48"/>
    </row>
    <row r="90" spans="1:5" ht="12.75">
      <c r="A90" s="23" t="s">
        <v>1227</v>
      </c>
      <c r="B90" s="76"/>
      <c r="C90" s="81"/>
      <c r="D90" s="76"/>
      <c r="E90" s="51"/>
    </row>
    <row r="91" spans="1:5" ht="12.75">
      <c r="A91" s="37" t="s">
        <v>1250</v>
      </c>
      <c r="B91" s="76">
        <v>0</v>
      </c>
      <c r="C91" s="76">
        <v>0</v>
      </c>
      <c r="D91" s="76">
        <v>0</v>
      </c>
      <c r="E91" s="409">
        <v>0</v>
      </c>
    </row>
    <row r="92" spans="1:5" ht="13.5" thickBot="1">
      <c r="A92" s="43" t="s">
        <v>1251</v>
      </c>
      <c r="B92" s="92">
        <v>0</v>
      </c>
      <c r="C92" s="92">
        <v>0</v>
      </c>
      <c r="D92" s="92">
        <v>0</v>
      </c>
      <c r="E92" s="409">
        <v>0</v>
      </c>
    </row>
    <row r="93" spans="1:5" ht="13.5" thickBot="1">
      <c r="A93" s="12" t="s">
        <v>1252</v>
      </c>
      <c r="B93" s="417">
        <f>B91+B92</f>
        <v>0</v>
      </c>
      <c r="C93" s="417">
        <f>C91+C92</f>
        <v>0</v>
      </c>
      <c r="D93" s="325">
        <f>D91+D92</f>
        <v>0</v>
      </c>
      <c r="E93" s="413">
        <v>0</v>
      </c>
    </row>
    <row r="94" spans="1:5" ht="12.75">
      <c r="A94" s="35"/>
      <c r="B94" s="148"/>
      <c r="C94" s="83"/>
      <c r="D94" s="87"/>
      <c r="E94" s="5"/>
    </row>
    <row r="95" spans="1:5" ht="12.75">
      <c r="A95" s="18" t="s">
        <v>1231</v>
      </c>
      <c r="B95" s="76"/>
      <c r="C95" s="76"/>
      <c r="D95" s="81"/>
      <c r="E95" s="16"/>
    </row>
    <row r="96" spans="1:5" ht="12.75">
      <c r="A96" s="31" t="s">
        <v>1232</v>
      </c>
      <c r="B96" s="76">
        <v>0</v>
      </c>
      <c r="C96" s="76">
        <v>0</v>
      </c>
      <c r="D96" s="76">
        <v>0</v>
      </c>
      <c r="E96" s="409">
        <v>0</v>
      </c>
    </row>
    <row r="97" spans="1:5" ht="13.5" thickBot="1">
      <c r="A97" s="32" t="s">
        <v>1233</v>
      </c>
      <c r="B97" s="92">
        <v>0</v>
      </c>
      <c r="C97" s="92">
        <v>0</v>
      </c>
      <c r="D97" s="92">
        <v>0</v>
      </c>
      <c r="E97" s="409">
        <v>0</v>
      </c>
    </row>
    <row r="98" spans="1:5" ht="13.5" thickBot="1">
      <c r="A98" s="21" t="s">
        <v>1234</v>
      </c>
      <c r="B98" s="324">
        <f>B96+B97</f>
        <v>0</v>
      </c>
      <c r="C98" s="418">
        <f>C96+C97</f>
        <v>0</v>
      </c>
      <c r="D98" s="325">
        <f>D96+D97</f>
        <v>0</v>
      </c>
      <c r="E98" s="413">
        <v>0</v>
      </c>
    </row>
    <row r="99" spans="1:5" ht="13.5" thickBot="1">
      <c r="A99" s="46"/>
      <c r="B99" s="87"/>
      <c r="C99" s="87"/>
      <c r="D99" s="78"/>
      <c r="E99" s="45"/>
    </row>
    <row r="100" spans="1:5" s="118" customFormat="1" ht="13.5" thickBot="1">
      <c r="A100" s="65" t="s">
        <v>1235</v>
      </c>
      <c r="B100" s="151">
        <f>B98+B93+B88+B83+B78+B70</f>
        <v>203893</v>
      </c>
      <c r="C100" s="151">
        <f>C98+C93+C88+C83+C78+C70</f>
        <v>100154</v>
      </c>
      <c r="D100" s="151">
        <f>D98+D93+D88+D83+D78+D70</f>
        <v>100154</v>
      </c>
      <c r="E100" s="411">
        <f>D100/C100</f>
        <v>1</v>
      </c>
    </row>
    <row r="101" spans="1:5" ht="14.25" customHeight="1" thickBot="1">
      <c r="A101" s="47"/>
      <c r="B101" s="87"/>
      <c r="C101" s="87"/>
      <c r="D101" s="78"/>
      <c r="E101" s="45"/>
    </row>
    <row r="102" spans="1:5" ht="13.5" thickBot="1">
      <c r="A102" s="26" t="s">
        <v>1236</v>
      </c>
      <c r="B102" s="325">
        <v>0</v>
      </c>
      <c r="C102" s="325">
        <v>0</v>
      </c>
      <c r="D102" s="325">
        <v>0</v>
      </c>
      <c r="E102" s="411">
        <v>0</v>
      </c>
    </row>
    <row r="103" spans="1:5" ht="14.25" customHeight="1" thickBot="1">
      <c r="A103" s="54"/>
      <c r="B103" s="87"/>
      <c r="C103" s="87"/>
      <c r="D103" s="78"/>
      <c r="E103" s="45"/>
    </row>
    <row r="104" spans="1:5" s="166" customFormat="1" ht="13.5" thickBot="1">
      <c r="A104" s="70" t="s">
        <v>1300</v>
      </c>
      <c r="B104" s="149">
        <f>B100+B102</f>
        <v>203893</v>
      </c>
      <c r="C104" s="149">
        <f>C100+C102</f>
        <v>100154</v>
      </c>
      <c r="D104" s="149">
        <f>D100+D102</f>
        <v>100154</v>
      </c>
      <c r="E104" s="411">
        <f>D104/C104</f>
        <v>1</v>
      </c>
    </row>
    <row r="105" spans="1:5" s="166" customFormat="1" ht="12.75">
      <c r="A105" s="71"/>
      <c r="B105" s="583"/>
      <c r="C105" s="583"/>
      <c r="D105" s="583"/>
      <c r="E105" s="584"/>
    </row>
    <row r="106" spans="1:5" ht="12.75">
      <c r="A106" s="2083">
        <v>3</v>
      </c>
      <c r="B106" s="2083"/>
      <c r="C106" s="2083"/>
      <c r="D106" s="2083"/>
      <c r="E106" s="2083"/>
    </row>
    <row r="107" spans="1:5" ht="14.25">
      <c r="A107" s="2087" t="s">
        <v>1266</v>
      </c>
      <c r="B107" s="2087"/>
      <c r="C107" s="2087"/>
      <c r="D107" s="2087"/>
      <c r="E107" s="2087"/>
    </row>
    <row r="108" spans="1:5" ht="15.75">
      <c r="A108" s="2059" t="s">
        <v>1474</v>
      </c>
      <c r="B108" s="2070"/>
      <c r="C108" s="2070"/>
      <c r="D108" s="2070"/>
      <c r="E108" s="2070"/>
    </row>
    <row r="109" spans="1:5" ht="15.75">
      <c r="A109" s="2059" t="s">
        <v>1353</v>
      </c>
      <c r="B109" s="2070"/>
      <c r="C109" s="2070"/>
      <c r="D109" s="2070"/>
      <c r="E109" s="2070"/>
    </row>
    <row r="110" ht="13.5" thickBot="1">
      <c r="E110" s="11" t="s">
        <v>1239</v>
      </c>
    </row>
    <row r="111" spans="1:5" ht="16.5" thickBot="1">
      <c r="A111" s="122" t="s">
        <v>1209</v>
      </c>
      <c r="B111" s="2089" t="s">
        <v>1263</v>
      </c>
      <c r="C111" s="2085"/>
      <c r="D111" s="2085"/>
      <c r="E111" s="2086"/>
    </row>
    <row r="112" spans="1:5" ht="26.25" thickBot="1">
      <c r="A112" s="123" t="s">
        <v>1210</v>
      </c>
      <c r="B112" s="283" t="s">
        <v>1107</v>
      </c>
      <c r="C112" s="307" t="s">
        <v>1108</v>
      </c>
      <c r="D112" s="307" t="s">
        <v>1113</v>
      </c>
      <c r="E112" s="307" t="s">
        <v>1126</v>
      </c>
    </row>
    <row r="113" spans="1:5" ht="12.75">
      <c r="A113" s="35" t="s">
        <v>1211</v>
      </c>
      <c r="B113" s="84"/>
      <c r="C113" s="36"/>
      <c r="D113" s="24"/>
      <c r="E113" s="59"/>
    </row>
    <row r="114" spans="1:5" ht="12.75">
      <c r="A114" s="37" t="s">
        <v>1212</v>
      </c>
      <c r="B114" s="76">
        <v>404710</v>
      </c>
      <c r="C114" s="76">
        <v>215378</v>
      </c>
      <c r="D114" s="76">
        <v>215378</v>
      </c>
      <c r="E114" s="414">
        <f>D114/C114</f>
        <v>1</v>
      </c>
    </row>
    <row r="115" spans="1:5" ht="12.75">
      <c r="A115" s="5" t="s">
        <v>1213</v>
      </c>
      <c r="B115" s="76">
        <v>127759</v>
      </c>
      <c r="C115" s="76">
        <v>71161</v>
      </c>
      <c r="D115" s="76">
        <v>71161</v>
      </c>
      <c r="E115" s="414">
        <f>D115/C115</f>
        <v>1</v>
      </c>
    </row>
    <row r="116" spans="1:5" ht="12.75">
      <c r="A116" s="5" t="s">
        <v>1214</v>
      </c>
      <c r="B116" s="76">
        <v>11906</v>
      </c>
      <c r="C116" s="76">
        <v>5600</v>
      </c>
      <c r="D116" s="76">
        <v>5600</v>
      </c>
      <c r="E116" s="414">
        <f>D116/C116</f>
        <v>1</v>
      </c>
    </row>
    <row r="117" spans="1:5" ht="12.75">
      <c r="A117" s="1513" t="s">
        <v>1361</v>
      </c>
      <c r="B117" s="76"/>
      <c r="C117" s="76"/>
      <c r="D117" s="76"/>
      <c r="E117" s="414"/>
    </row>
    <row r="118" spans="1:5" ht="12.75">
      <c r="A118" s="5" t="s">
        <v>1215</v>
      </c>
      <c r="B118" s="76">
        <v>0</v>
      </c>
      <c r="C118" s="76">
        <v>0</v>
      </c>
      <c r="D118" s="76"/>
      <c r="E118" s="414">
        <v>0</v>
      </c>
    </row>
    <row r="119" spans="1:5" ht="12.75">
      <c r="A119" s="1386" t="s">
        <v>1216</v>
      </c>
      <c r="B119" s="76">
        <v>0</v>
      </c>
      <c r="C119" s="76">
        <v>0</v>
      </c>
      <c r="D119" s="76">
        <v>0</v>
      </c>
      <c r="E119" s="414">
        <v>0</v>
      </c>
    </row>
    <row r="120" spans="1:5" ht="12.75">
      <c r="A120" s="16" t="s">
        <v>1217</v>
      </c>
      <c r="B120" s="76"/>
      <c r="C120" s="76"/>
      <c r="D120" s="76"/>
      <c r="E120" s="414"/>
    </row>
    <row r="121" spans="1:5" ht="12.75">
      <c r="A121" s="39" t="s">
        <v>1242</v>
      </c>
      <c r="B121" s="76">
        <v>0</v>
      </c>
      <c r="C121" s="76">
        <v>0</v>
      </c>
      <c r="D121" s="76">
        <v>0</v>
      </c>
      <c r="E121" s="414">
        <v>0</v>
      </c>
    </row>
    <row r="122" spans="1:5" ht="9" customHeight="1" thickBot="1">
      <c r="A122" s="19"/>
      <c r="B122" s="78"/>
      <c r="C122" s="175"/>
      <c r="D122" s="79"/>
      <c r="E122" s="60"/>
    </row>
    <row r="123" spans="1:5" ht="13.5" thickBot="1">
      <c r="A123" s="21" t="s">
        <v>1243</v>
      </c>
      <c r="B123" s="305">
        <f>SUM(B114:B119)</f>
        <v>544375</v>
      </c>
      <c r="C123" s="117">
        <f>SUM(C114:C119)</f>
        <v>292139</v>
      </c>
      <c r="D123" s="150">
        <f>SUM(D114:D119)</f>
        <v>292139</v>
      </c>
      <c r="E123" s="415">
        <f>D123/C123</f>
        <v>1</v>
      </c>
    </row>
    <row r="124" spans="1:5" ht="9.75" customHeight="1">
      <c r="A124" s="252"/>
      <c r="B124" s="84"/>
      <c r="C124" s="84"/>
      <c r="D124" s="84"/>
      <c r="E124" s="48"/>
    </row>
    <row r="125" spans="1:5" ht="12.75">
      <c r="A125" s="253" t="s">
        <v>1219</v>
      </c>
      <c r="B125" s="76"/>
      <c r="C125" s="76"/>
      <c r="D125" s="76"/>
      <c r="E125" s="51"/>
    </row>
    <row r="126" spans="1:5" ht="12.75">
      <c r="A126" s="53" t="s">
        <v>1220</v>
      </c>
      <c r="B126" s="75">
        <v>0</v>
      </c>
      <c r="C126" s="76">
        <v>180</v>
      </c>
      <c r="D126" s="76">
        <f>'4.sz. melléklet'!D10</f>
        <v>180</v>
      </c>
      <c r="E126" s="414">
        <f>D126/C126</f>
        <v>1</v>
      </c>
    </row>
    <row r="127" spans="1:5" ht="12.75">
      <c r="A127" s="53" t="s">
        <v>1244</v>
      </c>
      <c r="B127" s="75">
        <v>0</v>
      </c>
      <c r="C127" s="75">
        <v>0</v>
      </c>
      <c r="D127" s="75">
        <v>0</v>
      </c>
      <c r="E127" s="414">
        <v>0</v>
      </c>
    </row>
    <row r="128" spans="1:5" ht="12.75">
      <c r="A128" s="53" t="s">
        <v>1222</v>
      </c>
      <c r="B128" s="75">
        <v>0</v>
      </c>
      <c r="C128" s="75">
        <v>0</v>
      </c>
      <c r="D128" s="75">
        <v>0</v>
      </c>
      <c r="E128" s="414">
        <v>0</v>
      </c>
    </row>
    <row r="129" spans="1:5" ht="12.75">
      <c r="A129" s="38" t="s">
        <v>1223</v>
      </c>
      <c r="B129" s="76">
        <v>0</v>
      </c>
      <c r="C129" s="76">
        <v>0</v>
      </c>
      <c r="D129" s="76">
        <v>0</v>
      </c>
      <c r="E129" s="414">
        <v>0</v>
      </c>
    </row>
    <row r="130" spans="1:5" ht="13.5" thickBot="1">
      <c r="A130" s="49"/>
      <c r="B130" s="92"/>
      <c r="C130" s="89"/>
      <c r="D130" s="89"/>
      <c r="E130" s="60"/>
    </row>
    <row r="131" spans="1:5" ht="13.5" thickBot="1">
      <c r="A131" s="21" t="s">
        <v>1245</v>
      </c>
      <c r="B131" s="150">
        <f>B126+B127+B128+B129</f>
        <v>0</v>
      </c>
      <c r="C131" s="150">
        <f>C126+C127+C128+C129</f>
        <v>180</v>
      </c>
      <c r="D131" s="150">
        <f>D126+D127+D128+D129</f>
        <v>180</v>
      </c>
      <c r="E131" s="416">
        <f>D131/C131</f>
        <v>1</v>
      </c>
    </row>
    <row r="132" spans="1:5" ht="10.5" customHeight="1">
      <c r="A132" s="58"/>
      <c r="B132" s="83"/>
      <c r="C132" s="77"/>
      <c r="D132" s="75"/>
      <c r="E132" s="48"/>
    </row>
    <row r="133" spans="1:5" ht="12.75">
      <c r="A133" s="253" t="s">
        <v>1246</v>
      </c>
      <c r="B133" s="76"/>
      <c r="C133" s="81"/>
      <c r="D133" s="76"/>
      <c r="E133" s="51"/>
    </row>
    <row r="134" spans="1:5" ht="12.75">
      <c r="A134" s="308" t="s">
        <v>1225</v>
      </c>
      <c r="B134" s="76">
        <v>0</v>
      </c>
      <c r="C134" s="76">
        <v>0</v>
      </c>
      <c r="D134" s="76">
        <v>0</v>
      </c>
      <c r="E134" s="409">
        <v>0</v>
      </c>
    </row>
    <row r="135" spans="1:5" ht="13.5" thickBot="1">
      <c r="A135" s="300" t="s">
        <v>1226</v>
      </c>
      <c r="B135" s="92">
        <v>0</v>
      </c>
      <c r="C135" s="92">
        <v>0</v>
      </c>
      <c r="D135" s="92">
        <v>0</v>
      </c>
      <c r="E135" s="409">
        <v>0</v>
      </c>
    </row>
    <row r="136" spans="1:5" ht="13.5" thickBot="1">
      <c r="A136" s="28" t="s">
        <v>1247</v>
      </c>
      <c r="B136" s="417">
        <f>B134+B135</f>
        <v>0</v>
      </c>
      <c r="C136" s="324">
        <f>C134+C135</f>
        <v>0</v>
      </c>
      <c r="D136" s="325">
        <f>D134+D135</f>
        <v>0</v>
      </c>
      <c r="E136" s="413">
        <v>0</v>
      </c>
    </row>
    <row r="137" spans="1:5" ht="10.5" customHeight="1">
      <c r="A137" s="102"/>
      <c r="B137" s="83"/>
      <c r="C137" s="77"/>
      <c r="D137" s="75"/>
      <c r="E137" s="48"/>
    </row>
    <row r="138" spans="1:5" ht="12.75">
      <c r="A138" s="29" t="s">
        <v>1248</v>
      </c>
      <c r="B138" s="76"/>
      <c r="C138" s="81"/>
      <c r="D138" s="76"/>
      <c r="E138" s="51"/>
    </row>
    <row r="139" spans="1:5" ht="12.75">
      <c r="A139" s="27" t="s">
        <v>1225</v>
      </c>
      <c r="B139" s="76">
        <v>0</v>
      </c>
      <c r="C139" s="76">
        <v>0</v>
      </c>
      <c r="D139" s="76">
        <v>0</v>
      </c>
      <c r="E139" s="409">
        <v>0</v>
      </c>
    </row>
    <row r="140" spans="1:5" ht="13.5" thickBot="1">
      <c r="A140" s="42" t="s">
        <v>1226</v>
      </c>
      <c r="B140" s="92">
        <v>0</v>
      </c>
      <c r="C140" s="92">
        <v>0</v>
      </c>
      <c r="D140" s="92">
        <v>0</v>
      </c>
      <c r="E140" s="409">
        <v>0</v>
      </c>
    </row>
    <row r="141" spans="1:5" ht="13.5" thickBot="1">
      <c r="A141" s="28" t="s">
        <v>1249</v>
      </c>
      <c r="B141" s="417">
        <f>B139+B140</f>
        <v>0</v>
      </c>
      <c r="C141" s="324">
        <f>C139+C140</f>
        <v>0</v>
      </c>
      <c r="D141" s="325">
        <f>D139+D140</f>
        <v>0</v>
      </c>
      <c r="E141" s="413">
        <v>0</v>
      </c>
    </row>
    <row r="142" spans="1:5" ht="12.75">
      <c r="A142" s="302"/>
      <c r="B142" s="83"/>
      <c r="C142" s="77"/>
      <c r="D142" s="75"/>
      <c r="E142" s="48"/>
    </row>
    <row r="143" spans="1:5" ht="12.75">
      <c r="A143" s="253" t="s">
        <v>1227</v>
      </c>
      <c r="B143" s="76"/>
      <c r="C143" s="81"/>
      <c r="D143" s="76"/>
      <c r="E143" s="51"/>
    </row>
    <row r="144" spans="1:5" ht="12.75">
      <c r="A144" s="31" t="s">
        <v>1250</v>
      </c>
      <c r="B144" s="76">
        <v>0</v>
      </c>
      <c r="C144" s="76">
        <v>0</v>
      </c>
      <c r="D144" s="76">
        <v>0</v>
      </c>
      <c r="E144" s="409">
        <v>0</v>
      </c>
    </row>
    <row r="145" spans="1:5" ht="13.5" thickBot="1">
      <c r="A145" s="295" t="s">
        <v>1251</v>
      </c>
      <c r="B145" s="92">
        <v>0</v>
      </c>
      <c r="C145" s="92">
        <v>0</v>
      </c>
      <c r="D145" s="92">
        <v>0</v>
      </c>
      <c r="E145" s="409">
        <v>0</v>
      </c>
    </row>
    <row r="146" spans="1:5" ht="13.5" thickBot="1">
      <c r="A146" s="21" t="s">
        <v>1252</v>
      </c>
      <c r="B146" s="417">
        <f>B144+B145</f>
        <v>0</v>
      </c>
      <c r="C146" s="417">
        <f>C144+C145</f>
        <v>0</v>
      </c>
      <c r="D146" s="325">
        <f>D144+D145</f>
        <v>0</v>
      </c>
      <c r="E146" s="413">
        <v>0</v>
      </c>
    </row>
    <row r="147" spans="1:5" ht="12.75">
      <c r="A147" s="310"/>
      <c r="B147" s="148"/>
      <c r="C147" s="83"/>
      <c r="D147" s="87"/>
      <c r="E147" s="24"/>
    </row>
    <row r="148" spans="1:5" ht="12.75">
      <c r="A148" s="309" t="s">
        <v>1231</v>
      </c>
      <c r="B148" s="76"/>
      <c r="C148" s="76"/>
      <c r="D148" s="81"/>
      <c r="E148" s="16"/>
    </row>
    <row r="149" spans="1:5" ht="12.75">
      <c r="A149" s="31" t="s">
        <v>1232</v>
      </c>
      <c r="B149" s="76">
        <v>0</v>
      </c>
      <c r="C149" s="76">
        <v>0</v>
      </c>
      <c r="D149" s="76">
        <v>0</v>
      </c>
      <c r="E149" s="409">
        <v>0</v>
      </c>
    </row>
    <row r="150" spans="1:5" ht="13.5" thickBot="1">
      <c r="A150" s="32" t="s">
        <v>1233</v>
      </c>
      <c r="B150" s="92">
        <v>0</v>
      </c>
      <c r="C150" s="92">
        <v>0</v>
      </c>
      <c r="D150" s="92">
        <v>0</v>
      </c>
      <c r="E150" s="409">
        <v>0</v>
      </c>
    </row>
    <row r="151" spans="1:5" ht="13.5" thickBot="1">
      <c r="A151" s="21" t="s">
        <v>1234</v>
      </c>
      <c r="B151" s="324">
        <f>B149+B150</f>
        <v>0</v>
      </c>
      <c r="C151" s="418">
        <f>C149+C150</f>
        <v>0</v>
      </c>
      <c r="D151" s="325">
        <f>D149+D150</f>
        <v>0</v>
      </c>
      <c r="E151" s="413">
        <v>0</v>
      </c>
    </row>
    <row r="152" spans="1:5" ht="13.5" thickBot="1">
      <c r="A152" s="46"/>
      <c r="B152" s="78"/>
      <c r="C152" s="87"/>
      <c r="D152" s="78"/>
      <c r="E152" s="45"/>
    </row>
    <row r="153" spans="1:5" ht="13.5" thickBot="1">
      <c r="A153" s="65" t="s">
        <v>1235</v>
      </c>
      <c r="B153" s="151">
        <f>B151+B146+B141+B136+B131+B123</f>
        <v>544375</v>
      </c>
      <c r="C153" s="151">
        <f>C151+C146+C141+C136+C131+C123</f>
        <v>292319</v>
      </c>
      <c r="D153" s="151">
        <f>D151+D146+D141+D136+D131+D123</f>
        <v>292319</v>
      </c>
      <c r="E153" s="411">
        <f>D153/C153</f>
        <v>1</v>
      </c>
    </row>
    <row r="154" spans="1:5" ht="13.5" thickBot="1">
      <c r="A154" s="47"/>
      <c r="B154" s="78"/>
      <c r="C154" s="87"/>
      <c r="D154" s="78"/>
      <c r="E154" s="45"/>
    </row>
    <row r="155" spans="1:5" ht="13.5" thickBot="1">
      <c r="A155" s="26" t="s">
        <v>1236</v>
      </c>
      <c r="B155" s="324">
        <v>0</v>
      </c>
      <c r="C155" s="324">
        <v>0</v>
      </c>
      <c r="D155" s="324">
        <v>0</v>
      </c>
      <c r="E155" s="411">
        <v>0</v>
      </c>
    </row>
    <row r="156" spans="1:5" ht="13.5" thickBot="1">
      <c r="A156" s="54"/>
      <c r="B156" s="78"/>
      <c r="C156" s="87"/>
      <c r="D156" s="78"/>
      <c r="E156" s="45"/>
    </row>
    <row r="157" spans="1:5" ht="13.5" thickBot="1">
      <c r="A157" s="70" t="s">
        <v>1300</v>
      </c>
      <c r="B157" s="149">
        <f>B153+B155</f>
        <v>544375</v>
      </c>
      <c r="C157" s="149">
        <f>C153+C155</f>
        <v>292319</v>
      </c>
      <c r="D157" s="165">
        <f>D153+D155</f>
        <v>292319</v>
      </c>
      <c r="E157" s="411">
        <f>D157/C157</f>
        <v>1</v>
      </c>
    </row>
    <row r="158" spans="1:5" ht="12.75">
      <c r="A158" s="71"/>
      <c r="B158" s="583"/>
      <c r="C158" s="583"/>
      <c r="D158" s="583"/>
      <c r="E158" s="584"/>
    </row>
    <row r="159" spans="1:5" ht="12.75">
      <c r="A159" s="71"/>
      <c r="B159" s="583"/>
      <c r="C159" s="583"/>
      <c r="D159" s="583"/>
      <c r="E159" s="584"/>
    </row>
    <row r="160" spans="1:5" ht="12.75">
      <c r="A160" s="2083">
        <v>4</v>
      </c>
      <c r="B160" s="2083"/>
      <c r="C160" s="2083"/>
      <c r="D160" s="2083"/>
      <c r="E160" s="2083"/>
    </row>
    <row r="161" spans="1:5" ht="14.25">
      <c r="A161" s="2087" t="s">
        <v>1266</v>
      </c>
      <c r="B161" s="2087"/>
      <c r="C161" s="2087"/>
      <c r="D161" s="2087"/>
      <c r="E161" s="2087"/>
    </row>
    <row r="162" spans="1:5" ht="15.75">
      <c r="A162" s="2059" t="s">
        <v>1476</v>
      </c>
      <c r="B162" s="2070"/>
      <c r="C162" s="2070"/>
      <c r="D162" s="2070"/>
      <c r="E162" s="2070"/>
    </row>
    <row r="163" spans="1:5" ht="15.75">
      <c r="A163" s="2059" t="s">
        <v>1353</v>
      </c>
      <c r="B163" s="2070"/>
      <c r="C163" s="2070"/>
      <c r="D163" s="2070"/>
      <c r="E163" s="2070"/>
    </row>
    <row r="164" spans="1:5" ht="15.75">
      <c r="A164" s="282"/>
      <c r="B164" s="57"/>
      <c r="C164" s="57"/>
      <c r="D164" s="57"/>
      <c r="E164" s="57"/>
    </row>
    <row r="165" ht="13.5" thickBot="1">
      <c r="E165" s="11" t="s">
        <v>1239</v>
      </c>
    </row>
    <row r="166" spans="1:5" ht="16.5" thickBot="1">
      <c r="A166" s="122" t="s">
        <v>1209</v>
      </c>
      <c r="B166" s="2090" t="s">
        <v>1264</v>
      </c>
      <c r="C166" s="2085"/>
      <c r="D166" s="2085"/>
      <c r="E166" s="2086"/>
    </row>
    <row r="167" spans="1:5" ht="26.25" thickBot="1">
      <c r="A167" s="123" t="s">
        <v>1210</v>
      </c>
      <c r="B167" s="281" t="s">
        <v>1107</v>
      </c>
      <c r="C167" s="307" t="s">
        <v>1108</v>
      </c>
      <c r="D167" s="307" t="s">
        <v>1113</v>
      </c>
      <c r="E167" s="307" t="s">
        <v>1126</v>
      </c>
    </row>
    <row r="168" spans="1:5" ht="12.75">
      <c r="A168" s="35" t="s">
        <v>1211</v>
      </c>
      <c r="B168" s="83"/>
      <c r="C168" s="36"/>
      <c r="D168" s="24"/>
      <c r="E168" s="59"/>
    </row>
    <row r="169" spans="1:5" ht="12.75">
      <c r="A169" s="37" t="s">
        <v>1212</v>
      </c>
      <c r="B169" s="76">
        <v>19693</v>
      </c>
      <c r="C169" s="76">
        <v>10381</v>
      </c>
      <c r="D169" s="76">
        <v>10381</v>
      </c>
      <c r="E169" s="414">
        <f>D169/C169</f>
        <v>1</v>
      </c>
    </row>
    <row r="170" spans="1:5" ht="12.75">
      <c r="A170" s="5" t="s">
        <v>1213</v>
      </c>
      <c r="B170" s="75">
        <v>6031</v>
      </c>
      <c r="C170" s="75">
        <v>3502</v>
      </c>
      <c r="D170" s="76">
        <v>3502</v>
      </c>
      <c r="E170" s="414">
        <f>D170/C170</f>
        <v>1</v>
      </c>
    </row>
    <row r="171" spans="1:5" ht="12.75">
      <c r="A171" s="5" t="s">
        <v>1214</v>
      </c>
      <c r="B171" s="75">
        <v>7426</v>
      </c>
      <c r="C171" s="75">
        <v>2175</v>
      </c>
      <c r="D171" s="76">
        <v>2175</v>
      </c>
      <c r="E171" s="414">
        <f>D171/C171</f>
        <v>1</v>
      </c>
    </row>
    <row r="172" spans="1:5" ht="12.75">
      <c r="A172" s="1513" t="s">
        <v>1361</v>
      </c>
      <c r="B172" s="75"/>
      <c r="C172" s="77"/>
      <c r="D172" s="75"/>
      <c r="E172" s="414"/>
    </row>
    <row r="173" spans="1:5" ht="12.75">
      <c r="A173" s="5" t="s">
        <v>1215</v>
      </c>
      <c r="B173" s="75">
        <v>0</v>
      </c>
      <c r="C173" s="75">
        <v>0</v>
      </c>
      <c r="D173" s="75">
        <v>0</v>
      </c>
      <c r="E173" s="414">
        <v>0</v>
      </c>
    </row>
    <row r="174" spans="1:5" ht="12.75">
      <c r="A174" s="16" t="s">
        <v>1241</v>
      </c>
      <c r="B174" s="75">
        <v>0</v>
      </c>
      <c r="C174" s="75">
        <v>0</v>
      </c>
      <c r="D174" s="75">
        <v>0</v>
      </c>
      <c r="E174" s="414">
        <v>0</v>
      </c>
    </row>
    <row r="175" spans="1:5" ht="12.75">
      <c r="A175" s="16" t="s">
        <v>1217</v>
      </c>
      <c r="B175" s="75"/>
      <c r="C175" s="75"/>
      <c r="D175" s="75"/>
      <c r="E175" s="414"/>
    </row>
    <row r="176" spans="1:5" ht="13.5" thickBot="1">
      <c r="A176" s="39" t="s">
        <v>1242</v>
      </c>
      <c r="B176" s="76">
        <v>0</v>
      </c>
      <c r="C176" s="76">
        <v>0</v>
      </c>
      <c r="D176" s="76">
        <v>0</v>
      </c>
      <c r="E176" s="414">
        <v>0</v>
      </c>
    </row>
    <row r="177" spans="1:5" ht="13.5" thickBot="1">
      <c r="A177" s="21" t="s">
        <v>1243</v>
      </c>
      <c r="B177" s="150">
        <f>SUM(B169:B174)</f>
        <v>33150</v>
      </c>
      <c r="C177" s="117">
        <f>SUM(C169:C174)</f>
        <v>16058</v>
      </c>
      <c r="D177" s="150">
        <f>SUM(D169:D174)</f>
        <v>16058</v>
      </c>
      <c r="E177" s="415">
        <f>D177/C177</f>
        <v>1</v>
      </c>
    </row>
    <row r="178" spans="1:5" ht="12.75">
      <c r="A178" s="58"/>
      <c r="B178" s="83"/>
      <c r="C178" s="77"/>
      <c r="D178" s="75"/>
      <c r="E178" s="48"/>
    </row>
    <row r="179" spans="1:5" ht="12.75">
      <c r="A179" s="253" t="s">
        <v>1219</v>
      </c>
      <c r="B179" s="76"/>
      <c r="C179" s="81"/>
      <c r="D179" s="76"/>
      <c r="E179" s="51"/>
    </row>
    <row r="180" spans="1:5" ht="12.75">
      <c r="A180" s="73" t="s">
        <v>1220</v>
      </c>
      <c r="B180" s="75">
        <v>0</v>
      </c>
      <c r="C180" s="75">
        <v>0</v>
      </c>
      <c r="D180" s="75">
        <v>0</v>
      </c>
      <c r="E180" s="414">
        <v>0</v>
      </c>
    </row>
    <row r="181" spans="1:5" ht="12.75">
      <c r="A181" s="53" t="s">
        <v>1244</v>
      </c>
      <c r="B181" s="75">
        <v>0</v>
      </c>
      <c r="C181" s="75">
        <v>0</v>
      </c>
      <c r="D181" s="75">
        <v>0</v>
      </c>
      <c r="E181" s="414">
        <v>0</v>
      </c>
    </row>
    <row r="182" spans="1:5" ht="12.75">
      <c r="A182" s="53" t="s">
        <v>1222</v>
      </c>
      <c r="B182" s="75">
        <v>0</v>
      </c>
      <c r="C182" s="75">
        <v>0</v>
      </c>
      <c r="D182" s="75">
        <v>0</v>
      </c>
      <c r="E182" s="414">
        <v>0</v>
      </c>
    </row>
    <row r="183" spans="1:5" ht="12.75">
      <c r="A183" s="38" t="s">
        <v>1223</v>
      </c>
      <c r="B183" s="76">
        <v>0</v>
      </c>
      <c r="C183" s="76">
        <v>0</v>
      </c>
      <c r="D183" s="76">
        <v>0</v>
      </c>
      <c r="E183" s="414">
        <v>0</v>
      </c>
    </row>
    <row r="184" spans="1:5" ht="13.5" thickBot="1">
      <c r="A184" s="49"/>
      <c r="B184" s="92"/>
      <c r="C184" s="175"/>
      <c r="D184" s="79"/>
      <c r="E184" s="60"/>
    </row>
    <row r="185" spans="1:5" ht="13.5" thickBot="1">
      <c r="A185" s="21" t="s">
        <v>1245</v>
      </c>
      <c r="B185" s="150">
        <f>B180+B181+B182+B183</f>
        <v>0</v>
      </c>
      <c r="C185" s="150">
        <f>C180+C181+C182+C183</f>
        <v>0</v>
      </c>
      <c r="D185" s="150">
        <f>D180+D181+D182+D183</f>
        <v>0</v>
      </c>
      <c r="E185" s="416">
        <v>0</v>
      </c>
    </row>
    <row r="186" spans="1:5" ht="12.75">
      <c r="A186" s="58"/>
      <c r="B186" s="83"/>
      <c r="C186" s="77"/>
      <c r="D186" s="75"/>
      <c r="E186" s="48"/>
    </row>
    <row r="187" spans="1:5" ht="12.75">
      <c r="A187" s="253" t="s">
        <v>1246</v>
      </c>
      <c r="B187" s="76"/>
      <c r="C187" s="81"/>
      <c r="D187" s="76"/>
      <c r="E187" s="51"/>
    </row>
    <row r="188" spans="1:5" ht="12.75">
      <c r="A188" s="308" t="s">
        <v>1225</v>
      </c>
      <c r="B188" s="76">
        <v>0</v>
      </c>
      <c r="C188" s="76">
        <v>0</v>
      </c>
      <c r="D188" s="76">
        <v>0</v>
      </c>
      <c r="E188" s="409">
        <v>0</v>
      </c>
    </row>
    <row r="189" spans="1:5" ht="13.5" thickBot="1">
      <c r="A189" s="300" t="s">
        <v>1226</v>
      </c>
      <c r="B189" s="92">
        <v>0</v>
      </c>
      <c r="C189" s="92">
        <v>0</v>
      </c>
      <c r="D189" s="92">
        <v>0</v>
      </c>
      <c r="E189" s="409">
        <v>0</v>
      </c>
    </row>
    <row r="190" spans="1:5" ht="13.5" thickBot="1">
      <c r="A190" s="28" t="s">
        <v>1247</v>
      </c>
      <c r="B190" s="417">
        <f>B188+B189</f>
        <v>0</v>
      </c>
      <c r="C190" s="324">
        <f>C188+C189</f>
        <v>0</v>
      </c>
      <c r="D190" s="325">
        <f>D188+D189</f>
        <v>0</v>
      </c>
      <c r="E190" s="413">
        <v>0</v>
      </c>
    </row>
    <row r="191" spans="1:5" ht="12.75">
      <c r="A191" s="236"/>
      <c r="B191" s="83"/>
      <c r="C191" s="77"/>
      <c r="D191" s="75"/>
      <c r="E191" s="48"/>
    </row>
    <row r="192" spans="1:5" ht="12.75">
      <c r="A192" s="297" t="s">
        <v>1248</v>
      </c>
      <c r="B192" s="76"/>
      <c r="C192" s="81"/>
      <c r="D192" s="76"/>
      <c r="E192" s="51"/>
    </row>
    <row r="193" spans="1:5" ht="12.75">
      <c r="A193" s="298" t="s">
        <v>1225</v>
      </c>
      <c r="B193" s="76">
        <v>0</v>
      </c>
      <c r="C193" s="76">
        <v>0</v>
      </c>
      <c r="D193" s="76">
        <v>0</v>
      </c>
      <c r="E193" s="409">
        <v>0</v>
      </c>
    </row>
    <row r="194" spans="1:5" ht="13.5" thickBot="1">
      <c r="A194" s="299" t="s">
        <v>1226</v>
      </c>
      <c r="B194" s="92">
        <v>0</v>
      </c>
      <c r="C194" s="92">
        <v>0</v>
      </c>
      <c r="D194" s="92">
        <v>0</v>
      </c>
      <c r="E194" s="409">
        <v>0</v>
      </c>
    </row>
    <row r="195" spans="1:5" ht="13.5" thickBot="1">
      <c r="A195" s="28" t="s">
        <v>1249</v>
      </c>
      <c r="B195" s="417">
        <f>B193+B194</f>
        <v>0</v>
      </c>
      <c r="C195" s="324">
        <f>C193+C194</f>
        <v>0</v>
      </c>
      <c r="D195" s="325">
        <f>D193+D194</f>
        <v>0</v>
      </c>
      <c r="E195" s="413">
        <v>0</v>
      </c>
    </row>
    <row r="196" spans="1:5" ht="12.75">
      <c r="A196" s="236"/>
      <c r="B196" s="83"/>
      <c r="C196" s="77"/>
      <c r="D196" s="75"/>
      <c r="E196" s="48"/>
    </row>
    <row r="197" spans="1:5" ht="12.75">
      <c r="A197" s="253" t="s">
        <v>1227</v>
      </c>
      <c r="B197" s="76"/>
      <c r="C197" s="81"/>
      <c r="D197" s="76"/>
      <c r="E197" s="51"/>
    </row>
    <row r="198" spans="1:5" ht="12.75">
      <c r="A198" s="294" t="s">
        <v>1250</v>
      </c>
      <c r="B198" s="76">
        <v>0</v>
      </c>
      <c r="C198" s="76">
        <v>0</v>
      </c>
      <c r="D198" s="76">
        <v>0</v>
      </c>
      <c r="E198" s="409">
        <v>0</v>
      </c>
    </row>
    <row r="199" spans="1:5" ht="13.5" thickBot="1">
      <c r="A199" s="295" t="s">
        <v>1251</v>
      </c>
      <c r="B199" s="92">
        <v>0</v>
      </c>
      <c r="C199" s="92">
        <v>0</v>
      </c>
      <c r="D199" s="92">
        <v>0</v>
      </c>
      <c r="E199" s="409">
        <v>0</v>
      </c>
    </row>
    <row r="200" spans="1:5" ht="13.5" thickBot="1">
      <c r="A200" s="58" t="s">
        <v>1252</v>
      </c>
      <c r="B200" s="324">
        <f>B198+B199</f>
        <v>0</v>
      </c>
      <c r="C200" s="417">
        <f>C198+C199</f>
        <v>0</v>
      </c>
      <c r="D200" s="325">
        <f>D198+D199</f>
        <v>0</v>
      </c>
      <c r="E200" s="413">
        <v>0</v>
      </c>
    </row>
    <row r="201" spans="1:5" ht="12.75">
      <c r="A201" s="58"/>
      <c r="B201" s="83"/>
      <c r="C201" s="83"/>
      <c r="D201" s="87"/>
      <c r="E201" s="24"/>
    </row>
    <row r="202" spans="1:5" ht="12.75">
      <c r="A202" s="253" t="s">
        <v>1231</v>
      </c>
      <c r="B202" s="76"/>
      <c r="C202" s="76"/>
      <c r="D202" s="81"/>
      <c r="E202" s="16"/>
    </row>
    <row r="203" spans="1:5" ht="12.75">
      <c r="A203" s="294" t="s">
        <v>1232</v>
      </c>
      <c r="B203" s="76">
        <v>0</v>
      </c>
      <c r="C203" s="76">
        <v>0</v>
      </c>
      <c r="D203" s="76">
        <v>0</v>
      </c>
      <c r="E203" s="409">
        <v>0</v>
      </c>
    </row>
    <row r="204" spans="1:5" ht="13.5" thickBot="1">
      <c r="A204" s="32" t="s">
        <v>1233</v>
      </c>
      <c r="B204" s="92">
        <v>0</v>
      </c>
      <c r="C204" s="92">
        <v>0</v>
      </c>
      <c r="D204" s="92">
        <v>0</v>
      </c>
      <c r="E204" s="409">
        <v>0</v>
      </c>
    </row>
    <row r="205" spans="1:5" ht="13.5" thickBot="1">
      <c r="A205" s="46" t="s">
        <v>1234</v>
      </c>
      <c r="B205" s="324">
        <f>B203+B204</f>
        <v>0</v>
      </c>
      <c r="C205" s="418">
        <f>C203+C204</f>
        <v>0</v>
      </c>
      <c r="D205" s="325">
        <f>D203+D204</f>
        <v>0</v>
      </c>
      <c r="E205" s="413">
        <v>0</v>
      </c>
    </row>
    <row r="206" spans="1:5" ht="13.5" thickBot="1">
      <c r="A206" s="46"/>
      <c r="B206" s="78"/>
      <c r="C206" s="87"/>
      <c r="D206" s="78"/>
      <c r="E206" s="45"/>
    </row>
    <row r="207" spans="1:5" ht="13.5" thickBot="1">
      <c r="A207" s="65" t="s">
        <v>1235</v>
      </c>
      <c r="B207" s="151">
        <f>B205+B200+B195+B190+B185+B177</f>
        <v>33150</v>
      </c>
      <c r="C207" s="151">
        <f>C205+C200+C195+C190+C185+C177</f>
        <v>16058</v>
      </c>
      <c r="D207" s="151">
        <f>D205+D200+D195+D190+D185+D177</f>
        <v>16058</v>
      </c>
      <c r="E207" s="411">
        <f>D207/C207</f>
        <v>1</v>
      </c>
    </row>
    <row r="208" spans="1:5" ht="13.5" thickBot="1">
      <c r="A208" s="47"/>
      <c r="B208" s="78"/>
      <c r="C208" s="87"/>
      <c r="D208" s="78"/>
      <c r="E208" s="45"/>
    </row>
    <row r="209" spans="1:5" ht="13.5" thickBot="1">
      <c r="A209" s="56" t="s">
        <v>1236</v>
      </c>
      <c r="B209" s="324">
        <v>0</v>
      </c>
      <c r="C209" s="324">
        <v>0</v>
      </c>
      <c r="D209" s="324">
        <v>0</v>
      </c>
      <c r="E209" s="411">
        <v>0</v>
      </c>
    </row>
    <row r="210" spans="1:5" ht="13.5" thickBot="1">
      <c r="A210" s="54"/>
      <c r="B210" s="78"/>
      <c r="C210" s="87"/>
      <c r="D210" s="78"/>
      <c r="E210" s="45"/>
    </row>
    <row r="211" spans="1:5" ht="13.5" thickBot="1">
      <c r="A211" s="70" t="s">
        <v>1300</v>
      </c>
      <c r="B211" s="165">
        <f>B207+B209</f>
        <v>33150</v>
      </c>
      <c r="C211" s="165">
        <f>C207+C209</f>
        <v>16058</v>
      </c>
      <c r="D211" s="165">
        <f>D207+D209</f>
        <v>16058</v>
      </c>
      <c r="E211" s="411">
        <f>D211/C211</f>
        <v>1</v>
      </c>
    </row>
    <row r="213" spans="1:5" ht="12.75">
      <c r="A213" s="2083">
        <v>5</v>
      </c>
      <c r="B213" s="2083"/>
      <c r="C213" s="2083"/>
      <c r="D213" s="2083"/>
      <c r="E213" s="2083"/>
    </row>
    <row r="214" spans="1:5" ht="14.25">
      <c r="A214" s="2087" t="s">
        <v>1266</v>
      </c>
      <c r="B214" s="2087"/>
      <c r="C214" s="2087"/>
      <c r="D214" s="2087"/>
      <c r="E214" s="2087"/>
    </row>
    <row r="215" spans="1:5" ht="15.75">
      <c r="A215" s="2059" t="s">
        <v>1476</v>
      </c>
      <c r="B215" s="2070"/>
      <c r="C215" s="2070"/>
      <c r="D215" s="2070"/>
      <c r="E215" s="2070"/>
    </row>
    <row r="216" spans="1:5" ht="15.75">
      <c r="A216" s="2059" t="s">
        <v>1353</v>
      </c>
      <c r="B216" s="2070"/>
      <c r="C216" s="2070"/>
      <c r="D216" s="2070"/>
      <c r="E216" s="2070"/>
    </row>
    <row r="217" ht="13.5" thickBot="1">
      <c r="E217" s="11" t="s">
        <v>1239</v>
      </c>
    </row>
    <row r="218" spans="1:5" ht="16.5" thickBot="1">
      <c r="A218" s="122" t="s">
        <v>1209</v>
      </c>
      <c r="B218" s="2088" t="s">
        <v>1265</v>
      </c>
      <c r="C218" s="2049"/>
      <c r="D218" s="2049"/>
      <c r="E218" s="2050"/>
    </row>
    <row r="219" spans="1:5" ht="27" thickBot="1">
      <c r="A219" s="123" t="s">
        <v>1210</v>
      </c>
      <c r="B219" s="279" t="s">
        <v>1107</v>
      </c>
      <c r="C219" s="307" t="s">
        <v>1108</v>
      </c>
      <c r="D219" s="307" t="s">
        <v>1113</v>
      </c>
      <c r="E219" s="307" t="s">
        <v>1126</v>
      </c>
    </row>
    <row r="220" spans="1:5" ht="12.75">
      <c r="A220" s="35" t="s">
        <v>1211</v>
      </c>
      <c r="B220" s="83"/>
      <c r="C220" s="36"/>
      <c r="D220" s="24"/>
      <c r="E220" s="59"/>
    </row>
    <row r="221" spans="1:5" ht="12.75">
      <c r="A221" s="37" t="s">
        <v>1212</v>
      </c>
      <c r="B221" s="76">
        <v>36071</v>
      </c>
      <c r="C221" s="76">
        <v>16072</v>
      </c>
      <c r="D221" s="76">
        <v>16072</v>
      </c>
      <c r="E221" s="414">
        <f>D221/C221</f>
        <v>1</v>
      </c>
    </row>
    <row r="222" spans="1:5" ht="12.75">
      <c r="A222" s="5" t="s">
        <v>1213</v>
      </c>
      <c r="B222" s="75">
        <v>11276</v>
      </c>
      <c r="C222" s="75">
        <v>5124</v>
      </c>
      <c r="D222" s="76">
        <v>5124</v>
      </c>
      <c r="E222" s="414">
        <f>D222/C222</f>
        <v>1</v>
      </c>
    </row>
    <row r="223" spans="1:5" ht="12.75">
      <c r="A223" s="5" t="s">
        <v>1214</v>
      </c>
      <c r="B223" s="75">
        <v>2162</v>
      </c>
      <c r="C223" s="75">
        <v>323</v>
      </c>
      <c r="D223" s="76">
        <v>323</v>
      </c>
      <c r="E223" s="414">
        <f>D223/C223</f>
        <v>1</v>
      </c>
    </row>
    <row r="224" spans="1:5" ht="12.75">
      <c r="A224" s="1513" t="s">
        <v>1361</v>
      </c>
      <c r="B224" s="75"/>
      <c r="C224" s="75"/>
      <c r="D224" s="75"/>
      <c r="E224" s="414"/>
    </row>
    <row r="225" spans="1:5" ht="12.75">
      <c r="A225" s="5" t="s">
        <v>1215</v>
      </c>
      <c r="B225" s="75">
        <v>0</v>
      </c>
      <c r="C225" s="75">
        <v>0</v>
      </c>
      <c r="D225" s="75">
        <v>0</v>
      </c>
      <c r="E225" s="414">
        <v>0</v>
      </c>
    </row>
    <row r="226" spans="1:5" ht="12.75">
      <c r="A226" s="16" t="s">
        <v>1241</v>
      </c>
      <c r="B226" s="75">
        <v>0</v>
      </c>
      <c r="C226" s="75">
        <v>0</v>
      </c>
      <c r="D226" s="75">
        <v>0</v>
      </c>
      <c r="E226" s="414">
        <v>0</v>
      </c>
    </row>
    <row r="227" spans="1:5" ht="12.75">
      <c r="A227" s="16" t="s">
        <v>1217</v>
      </c>
      <c r="B227" s="75"/>
      <c r="C227" s="75"/>
      <c r="D227" s="75"/>
      <c r="E227" s="414"/>
    </row>
    <row r="228" spans="1:5" ht="13.5" thickBot="1">
      <c r="A228" s="39" t="s">
        <v>1242</v>
      </c>
      <c r="B228" s="76">
        <v>0</v>
      </c>
      <c r="C228" s="76">
        <v>0</v>
      </c>
      <c r="D228" s="76">
        <v>0</v>
      </c>
      <c r="E228" s="414">
        <v>0</v>
      </c>
    </row>
    <row r="229" spans="1:5" ht="13.5" thickBot="1">
      <c r="A229" s="21" t="s">
        <v>1243</v>
      </c>
      <c r="B229" s="150">
        <f>SUM(B221:B226)</f>
        <v>49509</v>
      </c>
      <c r="C229" s="150">
        <f>SUM(C221:C226)</f>
        <v>21519</v>
      </c>
      <c r="D229" s="150">
        <f>SUM(D221:D226)</f>
        <v>21519</v>
      </c>
      <c r="E229" s="415">
        <f>D229/C229</f>
        <v>1</v>
      </c>
    </row>
    <row r="230" spans="1:5" ht="12.75">
      <c r="A230" s="35"/>
      <c r="B230" s="84"/>
      <c r="C230" s="77"/>
      <c r="D230" s="75"/>
      <c r="E230" s="48"/>
    </row>
    <row r="231" spans="1:5" ht="12.75">
      <c r="A231" s="23" t="s">
        <v>1219</v>
      </c>
      <c r="B231" s="75"/>
      <c r="C231" s="81"/>
      <c r="D231" s="76"/>
      <c r="E231" s="51"/>
    </row>
    <row r="232" spans="1:5" ht="12.75">
      <c r="A232" s="5" t="s">
        <v>1220</v>
      </c>
      <c r="B232" s="75">
        <v>0</v>
      </c>
      <c r="C232" s="75">
        <v>0</v>
      </c>
      <c r="D232" s="75">
        <v>0</v>
      </c>
      <c r="E232" s="414">
        <v>0</v>
      </c>
    </row>
    <row r="233" spans="1:5" ht="12.75">
      <c r="A233" s="5" t="s">
        <v>1244</v>
      </c>
      <c r="B233" s="75">
        <v>0</v>
      </c>
      <c r="C233" s="75">
        <v>0</v>
      </c>
      <c r="D233" s="75">
        <v>0</v>
      </c>
      <c r="E233" s="414">
        <v>0</v>
      </c>
    </row>
    <row r="234" spans="1:5" ht="12.75">
      <c r="A234" s="5" t="s">
        <v>1222</v>
      </c>
      <c r="B234" s="75">
        <v>0</v>
      </c>
      <c r="C234" s="75">
        <v>0</v>
      </c>
      <c r="D234" s="75">
        <v>0</v>
      </c>
      <c r="E234" s="414">
        <v>0</v>
      </c>
    </row>
    <row r="235" spans="1:5" ht="12.75">
      <c r="A235" s="16" t="s">
        <v>1223</v>
      </c>
      <c r="B235" s="76">
        <v>0</v>
      </c>
      <c r="C235" s="76">
        <v>0</v>
      </c>
      <c r="D235" s="76">
        <v>0</v>
      </c>
      <c r="E235" s="414">
        <v>0</v>
      </c>
    </row>
    <row r="236" spans="1:5" ht="13.5" thickBot="1">
      <c r="A236" s="19"/>
      <c r="B236" s="92"/>
      <c r="C236" s="175"/>
      <c r="D236" s="79"/>
      <c r="E236" s="60"/>
    </row>
    <row r="237" spans="1:5" ht="13.5" thickBot="1">
      <c r="A237" s="21" t="s">
        <v>1245</v>
      </c>
      <c r="B237" s="150">
        <f>B232+B233+B234+B235</f>
        <v>0</v>
      </c>
      <c r="C237" s="150">
        <f>C232+C233+C234+C235</f>
        <v>0</v>
      </c>
      <c r="D237" s="150">
        <f>D232+D233+D234+D235</f>
        <v>0</v>
      </c>
      <c r="E237" s="416">
        <v>0</v>
      </c>
    </row>
    <row r="238" spans="1:5" ht="12.75">
      <c r="A238" s="58"/>
      <c r="B238" s="83"/>
      <c r="C238" s="77"/>
      <c r="D238" s="75"/>
      <c r="E238" s="48"/>
    </row>
    <row r="239" spans="1:5" ht="12.75">
      <c r="A239" s="253" t="s">
        <v>1246</v>
      </c>
      <c r="B239" s="76"/>
      <c r="C239" s="81"/>
      <c r="D239" s="76"/>
      <c r="E239" s="51"/>
    </row>
    <row r="240" spans="1:5" ht="12.75">
      <c r="A240" s="298" t="s">
        <v>1225</v>
      </c>
      <c r="B240" s="76">
        <v>0</v>
      </c>
      <c r="C240" s="76">
        <v>0</v>
      </c>
      <c r="D240" s="76">
        <v>0</v>
      </c>
      <c r="E240" s="409">
        <v>0</v>
      </c>
    </row>
    <row r="241" spans="1:5" ht="13.5" thickBot="1">
      <c r="A241" s="300" t="s">
        <v>1226</v>
      </c>
      <c r="B241" s="92">
        <v>0</v>
      </c>
      <c r="C241" s="92">
        <v>0</v>
      </c>
      <c r="D241" s="92">
        <v>0</v>
      </c>
      <c r="E241" s="409">
        <v>0</v>
      </c>
    </row>
    <row r="242" spans="1:5" ht="13.5" thickBot="1">
      <c r="A242" s="28" t="s">
        <v>1247</v>
      </c>
      <c r="B242" s="417">
        <f>B240+B241</f>
        <v>0</v>
      </c>
      <c r="C242" s="324">
        <f>C240+C241</f>
        <v>0</v>
      </c>
      <c r="D242" s="325">
        <f>D240+D241</f>
        <v>0</v>
      </c>
      <c r="E242" s="413">
        <v>0</v>
      </c>
    </row>
    <row r="243" spans="1:5" ht="12.75">
      <c r="A243" s="236"/>
      <c r="B243" s="83"/>
      <c r="C243" s="77"/>
      <c r="D243" s="75"/>
      <c r="E243" s="48"/>
    </row>
    <row r="244" spans="1:5" ht="12.75">
      <c r="A244" s="297" t="s">
        <v>1248</v>
      </c>
      <c r="B244" s="76"/>
      <c r="C244" s="81"/>
      <c r="D244" s="76"/>
      <c r="E244" s="51"/>
    </row>
    <row r="245" spans="1:5" ht="13.5" thickBot="1">
      <c r="A245" s="308" t="s">
        <v>1225</v>
      </c>
      <c r="B245" s="76">
        <v>0</v>
      </c>
      <c r="C245" s="79">
        <v>0</v>
      </c>
      <c r="D245" s="76">
        <v>0</v>
      </c>
      <c r="E245" s="409">
        <v>0</v>
      </c>
    </row>
    <row r="246" spans="1:5" ht="13.5" thickBot="1">
      <c r="A246" s="299" t="s">
        <v>1226</v>
      </c>
      <c r="B246" s="92">
        <v>0</v>
      </c>
      <c r="C246" s="82">
        <v>0</v>
      </c>
      <c r="D246" s="92">
        <v>0</v>
      </c>
      <c r="E246" s="409">
        <v>0</v>
      </c>
    </row>
    <row r="247" spans="1:5" ht="13.5" thickBot="1">
      <c r="A247" s="28" t="s">
        <v>1249</v>
      </c>
      <c r="B247" s="417">
        <f>B245+B246</f>
        <v>0</v>
      </c>
      <c r="C247" s="324">
        <f>C245+C246</f>
        <v>0</v>
      </c>
      <c r="D247" s="325">
        <f>D245+D246</f>
        <v>0</v>
      </c>
      <c r="E247" s="413">
        <v>0</v>
      </c>
    </row>
    <row r="248" spans="1:5" ht="12.75">
      <c r="A248" s="236"/>
      <c r="B248" s="83"/>
      <c r="C248" s="77"/>
      <c r="D248" s="75"/>
      <c r="E248" s="48"/>
    </row>
    <row r="249" spans="1:5" ht="12.75">
      <c r="A249" s="253" t="s">
        <v>1227</v>
      </c>
      <c r="B249" s="76"/>
      <c r="C249" s="81"/>
      <c r="D249" s="76"/>
      <c r="E249" s="51"/>
    </row>
    <row r="250" spans="1:5" ht="12.75">
      <c r="A250" s="294" t="s">
        <v>1250</v>
      </c>
      <c r="B250" s="76">
        <v>0</v>
      </c>
      <c r="C250" s="76">
        <v>0</v>
      </c>
      <c r="D250" s="76">
        <v>0</v>
      </c>
      <c r="E250" s="409">
        <v>0</v>
      </c>
    </row>
    <row r="251" spans="1:5" ht="13.5" thickBot="1">
      <c r="A251" s="295" t="s">
        <v>1251</v>
      </c>
      <c r="B251" s="92">
        <v>0</v>
      </c>
      <c r="C251" s="92">
        <v>0</v>
      </c>
      <c r="D251" s="92">
        <v>0</v>
      </c>
      <c r="E251" s="409">
        <v>0</v>
      </c>
    </row>
    <row r="252" spans="1:5" ht="13.5" thickBot="1">
      <c r="A252" s="12" t="s">
        <v>1252</v>
      </c>
      <c r="B252" s="417">
        <f>B250+B251</f>
        <v>0</v>
      </c>
      <c r="C252" s="417">
        <f>C250+C251</f>
        <v>0</v>
      </c>
      <c r="D252" s="325">
        <f>D250+D251</f>
        <v>0</v>
      </c>
      <c r="E252" s="413">
        <v>0</v>
      </c>
    </row>
    <row r="253" spans="1:5" ht="12.75">
      <c r="A253" s="35"/>
      <c r="B253" s="148"/>
      <c r="C253" s="83"/>
      <c r="D253" s="87"/>
      <c r="E253" s="24"/>
    </row>
    <row r="254" spans="1:5" ht="12.75">
      <c r="A254" s="309" t="s">
        <v>1231</v>
      </c>
      <c r="B254" s="76"/>
      <c r="C254" s="76"/>
      <c r="D254" s="81"/>
      <c r="E254" s="16"/>
    </row>
    <row r="255" spans="1:5" ht="12.75">
      <c r="A255" s="31" t="s">
        <v>1232</v>
      </c>
      <c r="B255" s="76">
        <v>0</v>
      </c>
      <c r="C255" s="76">
        <v>0</v>
      </c>
      <c r="D255" s="76">
        <v>0</v>
      </c>
      <c r="E255" s="409">
        <v>0</v>
      </c>
    </row>
    <row r="256" spans="1:5" ht="13.5" thickBot="1">
      <c r="A256" s="32" t="s">
        <v>1233</v>
      </c>
      <c r="B256" s="92">
        <v>0</v>
      </c>
      <c r="C256" s="92">
        <v>0</v>
      </c>
      <c r="D256" s="92">
        <v>0</v>
      </c>
      <c r="E256" s="409">
        <v>0</v>
      </c>
    </row>
    <row r="257" spans="1:5" ht="13.5" thickBot="1">
      <c r="A257" s="21" t="s">
        <v>1234</v>
      </c>
      <c r="B257" s="324">
        <f>B255+B256</f>
        <v>0</v>
      </c>
      <c r="C257" s="418">
        <f>C255+C256</f>
        <v>0</v>
      </c>
      <c r="D257" s="325">
        <f>D255+D256</f>
        <v>0</v>
      </c>
      <c r="E257" s="413">
        <v>0</v>
      </c>
    </row>
    <row r="258" spans="1:5" ht="13.5" thickBot="1">
      <c r="A258" s="46"/>
      <c r="B258" s="78"/>
      <c r="C258" s="87"/>
      <c r="D258" s="78"/>
      <c r="E258" s="45"/>
    </row>
    <row r="259" spans="1:5" ht="13.5" thickBot="1">
      <c r="A259" s="65" t="s">
        <v>1235</v>
      </c>
      <c r="B259" s="151">
        <f>B257+B252+B247+B242+B237+B229</f>
        <v>49509</v>
      </c>
      <c r="C259" s="151">
        <f>C257+C252+C247+C242+C237+C229</f>
        <v>21519</v>
      </c>
      <c r="D259" s="151">
        <f>D257+D252+D247+D242+D237+D229</f>
        <v>21519</v>
      </c>
      <c r="E259" s="411">
        <f>D259/C259</f>
        <v>1</v>
      </c>
    </row>
    <row r="260" spans="1:5" ht="13.5" thickBot="1">
      <c r="A260" s="47"/>
      <c r="B260" s="78"/>
      <c r="C260" s="87"/>
      <c r="D260" s="78"/>
      <c r="E260" s="45"/>
    </row>
    <row r="261" spans="1:5" ht="13.5" thickBot="1">
      <c r="A261" s="26" t="s">
        <v>1236</v>
      </c>
      <c r="B261" s="324">
        <v>0</v>
      </c>
      <c r="C261" s="324">
        <v>0</v>
      </c>
      <c r="D261" s="324">
        <v>0</v>
      </c>
      <c r="E261" s="411">
        <v>0</v>
      </c>
    </row>
    <row r="262" spans="1:5" ht="13.5" thickBot="1">
      <c r="A262" s="54"/>
      <c r="B262" s="78"/>
      <c r="C262" s="87"/>
      <c r="D262" s="78"/>
      <c r="E262" s="45"/>
    </row>
    <row r="263" spans="1:5" ht="13.5" thickBot="1">
      <c r="A263" s="70" t="s">
        <v>1300</v>
      </c>
      <c r="B263" s="165">
        <f>B259+B261</f>
        <v>49509</v>
      </c>
      <c r="C263" s="165">
        <f>C259+C261</f>
        <v>21519</v>
      </c>
      <c r="D263" s="165">
        <f>D259+D261</f>
        <v>21519</v>
      </c>
      <c r="E263" s="411">
        <f>D263/C263</f>
        <v>1</v>
      </c>
    </row>
    <row r="264" spans="1:5" ht="12.75">
      <c r="A264" s="71"/>
      <c r="B264" s="583"/>
      <c r="C264" s="583"/>
      <c r="D264" s="583"/>
      <c r="E264" s="584"/>
    </row>
    <row r="266" spans="1:5" ht="12.75">
      <c r="A266" s="2083">
        <v>6</v>
      </c>
      <c r="B266" s="2083"/>
      <c r="C266" s="2083"/>
      <c r="D266" s="2083"/>
      <c r="E266" s="2083"/>
    </row>
    <row r="267" spans="1:5" ht="14.25">
      <c r="A267" s="2087" t="s">
        <v>1266</v>
      </c>
      <c r="B267" s="2087"/>
      <c r="C267" s="2087"/>
      <c r="D267" s="2087"/>
      <c r="E267" s="2087"/>
    </row>
    <row r="268" spans="1:5" ht="15.75">
      <c r="A268" s="2059" t="s">
        <v>1476</v>
      </c>
      <c r="B268" s="2070"/>
      <c r="C268" s="2070"/>
      <c r="D268" s="2070"/>
      <c r="E268" s="2070"/>
    </row>
    <row r="269" spans="1:5" ht="15.75">
      <c r="A269" s="2059" t="s">
        <v>1353</v>
      </c>
      <c r="B269" s="2070"/>
      <c r="C269" s="2070"/>
      <c r="D269" s="2070"/>
      <c r="E269" s="2070"/>
    </row>
    <row r="270" ht="13.5" thickBot="1">
      <c r="E270" s="11" t="s">
        <v>1239</v>
      </c>
    </row>
    <row r="271" spans="1:5" ht="16.5" customHeight="1" thickBot="1">
      <c r="A271" s="122" t="s">
        <v>1209</v>
      </c>
      <c r="B271" s="2089" t="s">
        <v>1071</v>
      </c>
      <c r="C271" s="2085"/>
      <c r="D271" s="2085"/>
      <c r="E271" s="2086"/>
    </row>
    <row r="272" spans="1:5" ht="27" thickBot="1">
      <c r="A272" s="123" t="s">
        <v>1210</v>
      </c>
      <c r="B272" s="311" t="s">
        <v>1107</v>
      </c>
      <c r="C272" s="293" t="s">
        <v>1108</v>
      </c>
      <c r="D272" s="293" t="s">
        <v>1113</v>
      </c>
      <c r="E272" s="293" t="s">
        <v>1126</v>
      </c>
    </row>
    <row r="273" spans="1:5" ht="12.75">
      <c r="A273" s="30" t="s">
        <v>1211</v>
      </c>
      <c r="B273" s="24"/>
      <c r="C273" s="36"/>
      <c r="D273" s="24"/>
      <c r="E273" s="59"/>
    </row>
    <row r="274" spans="1:5" ht="12.75">
      <c r="A274" s="31" t="s">
        <v>1212</v>
      </c>
      <c r="B274" s="76">
        <v>6067</v>
      </c>
      <c r="C274" s="75">
        <v>2772</v>
      </c>
      <c r="D274" s="76">
        <v>2772</v>
      </c>
      <c r="E274" s="414">
        <f>D274/C274</f>
        <v>1</v>
      </c>
    </row>
    <row r="275" spans="1:5" ht="12.75">
      <c r="A275" s="53" t="s">
        <v>1213</v>
      </c>
      <c r="B275" s="75">
        <v>1922</v>
      </c>
      <c r="C275" s="75">
        <v>877</v>
      </c>
      <c r="D275" s="76">
        <v>877</v>
      </c>
      <c r="E275" s="414">
        <f>D275/C275</f>
        <v>1</v>
      </c>
    </row>
    <row r="276" spans="1:5" ht="12.75">
      <c r="A276" s="53" t="s">
        <v>1214</v>
      </c>
      <c r="B276" s="75">
        <v>2012</v>
      </c>
      <c r="C276" s="75">
        <v>640</v>
      </c>
      <c r="D276" s="76">
        <v>640</v>
      </c>
      <c r="E276" s="414">
        <f>D276/C276</f>
        <v>1</v>
      </c>
    </row>
    <row r="277" spans="1:5" ht="12.75">
      <c r="A277" s="1513" t="s">
        <v>1361</v>
      </c>
      <c r="B277" s="75"/>
      <c r="C277" s="75"/>
      <c r="D277" s="75"/>
      <c r="E277" s="414"/>
    </row>
    <row r="278" spans="1:5" ht="12.75">
      <c r="A278" s="53" t="s">
        <v>1215</v>
      </c>
      <c r="B278" s="75">
        <v>0</v>
      </c>
      <c r="C278" s="75">
        <v>0</v>
      </c>
      <c r="D278" s="75">
        <v>0</v>
      </c>
      <c r="E278" s="414">
        <v>0</v>
      </c>
    </row>
    <row r="279" spans="1:5" ht="12.75">
      <c r="A279" s="38" t="s">
        <v>1241</v>
      </c>
      <c r="B279" s="75">
        <v>0</v>
      </c>
      <c r="C279" s="75">
        <v>0</v>
      </c>
      <c r="D279" s="75">
        <v>0</v>
      </c>
      <c r="E279" s="414">
        <v>0</v>
      </c>
    </row>
    <row r="280" spans="1:5" ht="12.75">
      <c r="A280" s="38" t="s">
        <v>1217</v>
      </c>
      <c r="B280" s="75"/>
      <c r="C280" s="75"/>
      <c r="D280" s="75"/>
      <c r="E280" s="414"/>
    </row>
    <row r="281" spans="1:5" ht="13.5" thickBot="1">
      <c r="A281" s="62" t="s">
        <v>1242</v>
      </c>
      <c r="B281" s="76">
        <v>0</v>
      </c>
      <c r="C281" s="76">
        <v>0</v>
      </c>
      <c r="D281" s="76">
        <v>0</v>
      </c>
      <c r="E281" s="414">
        <v>0</v>
      </c>
    </row>
    <row r="282" spans="1:5" ht="13.5" thickBot="1">
      <c r="A282" s="21" t="s">
        <v>1243</v>
      </c>
      <c r="B282" s="150">
        <f>SUM(B274:B279)</f>
        <v>10001</v>
      </c>
      <c r="C282" s="150">
        <f>SUM(C274:C279)</f>
        <v>4289</v>
      </c>
      <c r="D282" s="150">
        <f>SUM(D274:D279)</f>
        <v>4289</v>
      </c>
      <c r="E282" s="415">
        <f>D282/C282</f>
        <v>1</v>
      </c>
    </row>
    <row r="283" spans="1:5" ht="12.75">
      <c r="A283" s="58"/>
      <c r="B283" s="83"/>
      <c r="C283" s="77"/>
      <c r="D283" s="75"/>
      <c r="E283" s="48"/>
    </row>
    <row r="284" spans="1:5" ht="12.75">
      <c r="A284" s="253" t="s">
        <v>1219</v>
      </c>
      <c r="B284" s="76"/>
      <c r="C284" s="81"/>
      <c r="D284" s="76"/>
      <c r="E284" s="51"/>
    </row>
    <row r="285" spans="1:5" ht="12.75">
      <c r="A285" s="53" t="s">
        <v>1220</v>
      </c>
      <c r="B285" s="75">
        <v>0</v>
      </c>
      <c r="C285" s="75">
        <v>0</v>
      </c>
      <c r="D285" s="75">
        <v>0</v>
      </c>
      <c r="E285" s="414">
        <v>0</v>
      </c>
    </row>
    <row r="286" spans="1:5" ht="12.75">
      <c r="A286" s="53" t="s">
        <v>1244</v>
      </c>
      <c r="B286" s="75">
        <v>0</v>
      </c>
      <c r="C286" s="75">
        <f>'3.sz. melléklet'!C14</f>
        <v>7896</v>
      </c>
      <c r="D286" s="75">
        <f>'3.sz. melléklet'!D14</f>
        <v>7896</v>
      </c>
      <c r="E286" s="414">
        <f>D286/C286</f>
        <v>1</v>
      </c>
    </row>
    <row r="287" spans="1:5" ht="12.75">
      <c r="A287" s="53" t="s">
        <v>1222</v>
      </c>
      <c r="B287" s="75">
        <v>0</v>
      </c>
      <c r="C287" s="75">
        <v>0</v>
      </c>
      <c r="D287" s="75">
        <v>0</v>
      </c>
      <c r="E287" s="414">
        <v>0</v>
      </c>
    </row>
    <row r="288" spans="1:5" ht="12.75">
      <c r="A288" s="38" t="s">
        <v>1223</v>
      </c>
      <c r="B288" s="76">
        <v>0</v>
      </c>
      <c r="C288" s="76">
        <v>0</v>
      </c>
      <c r="D288" s="76">
        <v>0</v>
      </c>
      <c r="E288" s="414">
        <v>0</v>
      </c>
    </row>
    <row r="289" spans="1:5" ht="13.5" thickBot="1">
      <c r="A289" s="49"/>
      <c r="B289" s="92"/>
      <c r="C289" s="175"/>
      <c r="D289" s="79"/>
      <c r="E289" s="60"/>
    </row>
    <row r="290" spans="1:5" ht="13.5" thickBot="1">
      <c r="A290" s="21" t="s">
        <v>1245</v>
      </c>
      <c r="B290" s="150">
        <f>B285+B286+B287+B288</f>
        <v>0</v>
      </c>
      <c r="C290" s="150">
        <f>C285+C286+C287+C288</f>
        <v>7896</v>
      </c>
      <c r="D290" s="150">
        <f>D285+D286+D287+D288</f>
        <v>7896</v>
      </c>
      <c r="E290" s="416">
        <f>D290/C290</f>
        <v>1</v>
      </c>
    </row>
    <row r="291" spans="1:5" ht="12.75">
      <c r="A291" s="58"/>
      <c r="B291" s="83"/>
      <c r="C291" s="77"/>
      <c r="D291" s="75"/>
      <c r="E291" s="48"/>
    </row>
    <row r="292" spans="1:5" ht="12.75">
      <c r="A292" s="253" t="s">
        <v>1246</v>
      </c>
      <c r="B292" s="76"/>
      <c r="C292" s="81"/>
      <c r="D292" s="76"/>
      <c r="E292" s="51"/>
    </row>
    <row r="293" spans="1:5" ht="12.75">
      <c r="A293" s="298" t="s">
        <v>1225</v>
      </c>
      <c r="B293" s="76">
        <v>0</v>
      </c>
      <c r="C293" s="76">
        <v>0</v>
      </c>
      <c r="D293" s="76">
        <v>0</v>
      </c>
      <c r="E293" s="409">
        <v>0</v>
      </c>
    </row>
    <row r="294" spans="1:5" ht="13.5" thickBot="1">
      <c r="A294" s="300" t="s">
        <v>1226</v>
      </c>
      <c r="B294" s="92">
        <v>0</v>
      </c>
      <c r="C294" s="92">
        <v>0</v>
      </c>
      <c r="D294" s="92">
        <v>0</v>
      </c>
      <c r="E294" s="409">
        <v>0</v>
      </c>
    </row>
    <row r="295" spans="1:5" ht="13.5" thickBot="1">
      <c r="A295" s="28" t="s">
        <v>1247</v>
      </c>
      <c r="B295" s="417">
        <f>B293+B294</f>
        <v>0</v>
      </c>
      <c r="C295" s="324">
        <f>C293+C294</f>
        <v>0</v>
      </c>
      <c r="D295" s="325">
        <f>D293+D294</f>
        <v>0</v>
      </c>
      <c r="E295" s="413">
        <v>0</v>
      </c>
    </row>
    <row r="296" spans="1:5" ht="12.75">
      <c r="A296" s="236"/>
      <c r="B296" s="83"/>
      <c r="C296" s="77"/>
      <c r="D296" s="75"/>
      <c r="E296" s="48"/>
    </row>
    <row r="297" spans="1:5" ht="12.75">
      <c r="A297" s="297" t="s">
        <v>1248</v>
      </c>
      <c r="B297" s="76"/>
      <c r="C297" s="81"/>
      <c r="D297" s="76"/>
      <c r="E297" s="51"/>
    </row>
    <row r="298" spans="1:5" ht="12.75">
      <c r="A298" s="298" t="s">
        <v>1225</v>
      </c>
      <c r="B298" s="76">
        <v>0</v>
      </c>
      <c r="C298" s="76">
        <v>0</v>
      </c>
      <c r="D298" s="76">
        <v>0</v>
      </c>
      <c r="E298" s="409">
        <v>0</v>
      </c>
    </row>
    <row r="299" spans="1:5" ht="13.5" thickBot="1">
      <c r="A299" s="299" t="s">
        <v>1226</v>
      </c>
      <c r="B299" s="92">
        <v>0</v>
      </c>
      <c r="C299" s="92">
        <v>0</v>
      </c>
      <c r="D299" s="92">
        <v>0</v>
      </c>
      <c r="E299" s="409">
        <v>0</v>
      </c>
    </row>
    <row r="300" spans="1:5" ht="13.5" thickBot="1">
      <c r="A300" s="28" t="s">
        <v>1249</v>
      </c>
      <c r="B300" s="417">
        <f>B298+B299</f>
        <v>0</v>
      </c>
      <c r="C300" s="324">
        <f>C298+C299</f>
        <v>0</v>
      </c>
      <c r="D300" s="325">
        <f>D298+D299</f>
        <v>0</v>
      </c>
      <c r="E300" s="413">
        <v>0</v>
      </c>
    </row>
    <row r="301" spans="1:5" ht="12.75">
      <c r="A301" s="236"/>
      <c r="B301" s="83"/>
      <c r="C301" s="77"/>
      <c r="D301" s="75"/>
      <c r="E301" s="48"/>
    </row>
    <row r="302" spans="1:5" ht="12.75">
      <c r="A302" s="253" t="s">
        <v>1227</v>
      </c>
      <c r="B302" s="76"/>
      <c r="C302" s="81"/>
      <c r="D302" s="76"/>
      <c r="E302" s="51"/>
    </row>
    <row r="303" spans="1:5" ht="12.75">
      <c r="A303" s="31" t="s">
        <v>1250</v>
      </c>
      <c r="B303" s="76">
        <v>0</v>
      </c>
      <c r="C303" s="76">
        <v>0</v>
      </c>
      <c r="D303" s="76">
        <v>0</v>
      </c>
      <c r="E303" s="409">
        <v>0</v>
      </c>
    </row>
    <row r="304" spans="1:5" ht="13.5" thickBot="1">
      <c r="A304" s="295" t="s">
        <v>1251</v>
      </c>
      <c r="B304" s="92">
        <v>0</v>
      </c>
      <c r="C304" s="92">
        <v>0</v>
      </c>
      <c r="D304" s="92">
        <v>0</v>
      </c>
      <c r="E304" s="409">
        <v>0</v>
      </c>
    </row>
    <row r="305" spans="1:5" ht="13.5" thickBot="1">
      <c r="A305" s="12" t="s">
        <v>1252</v>
      </c>
      <c r="B305" s="417">
        <f>B303+B304</f>
        <v>0</v>
      </c>
      <c r="C305" s="417">
        <f>C303+C304</f>
        <v>0</v>
      </c>
      <c r="D305" s="325">
        <f>D303+D304</f>
        <v>0</v>
      </c>
      <c r="E305" s="413">
        <v>0</v>
      </c>
    </row>
    <row r="306" spans="1:5" ht="12.75">
      <c r="A306" s="58"/>
      <c r="B306" s="83"/>
      <c r="C306" s="83"/>
      <c r="D306" s="87"/>
      <c r="E306" s="24"/>
    </row>
    <row r="307" spans="1:5" ht="12.75">
      <c r="A307" s="253" t="s">
        <v>1231</v>
      </c>
      <c r="B307" s="76"/>
      <c r="C307" s="76"/>
      <c r="D307" s="81"/>
      <c r="E307" s="16"/>
    </row>
    <row r="308" spans="1:5" ht="12.75">
      <c r="A308" s="31" t="s">
        <v>1232</v>
      </c>
      <c r="B308" s="76">
        <v>0</v>
      </c>
      <c r="C308" s="76">
        <v>0</v>
      </c>
      <c r="D308" s="76">
        <v>0</v>
      </c>
      <c r="E308" s="409">
        <v>0</v>
      </c>
    </row>
    <row r="309" spans="1:5" ht="13.5" thickBot="1">
      <c r="A309" s="32" t="s">
        <v>1233</v>
      </c>
      <c r="B309" s="92">
        <v>0</v>
      </c>
      <c r="C309" s="92">
        <v>0</v>
      </c>
      <c r="D309" s="92">
        <v>0</v>
      </c>
      <c r="E309" s="409">
        <v>0</v>
      </c>
    </row>
    <row r="310" spans="1:5" ht="13.5" thickBot="1">
      <c r="A310" s="46" t="s">
        <v>1234</v>
      </c>
      <c r="B310" s="324">
        <f>B308+B309</f>
        <v>0</v>
      </c>
      <c r="C310" s="418">
        <f>C308+C309</f>
        <v>0</v>
      </c>
      <c r="D310" s="325">
        <f>D308+D309</f>
        <v>0</v>
      </c>
      <c r="E310" s="413">
        <v>0</v>
      </c>
    </row>
    <row r="311" spans="1:5" ht="13.5" thickBot="1">
      <c r="A311" s="46"/>
      <c r="B311" s="87"/>
      <c r="C311" s="87"/>
      <c r="D311" s="78"/>
      <c r="E311" s="45"/>
    </row>
    <row r="312" spans="1:5" ht="13.5" thickBot="1">
      <c r="A312" s="65" t="s">
        <v>1235</v>
      </c>
      <c r="B312" s="152">
        <f>B310+B305+B300+B295+B290+B282</f>
        <v>10001</v>
      </c>
      <c r="C312" s="152">
        <f>C310+C305+C300+C295+C290+C282</f>
        <v>12185</v>
      </c>
      <c r="D312" s="117">
        <f>D310+D305+D300+D295+D290+D282</f>
        <v>12185</v>
      </c>
      <c r="E312" s="411">
        <f>D312/C312</f>
        <v>1</v>
      </c>
    </row>
    <row r="313" spans="1:5" ht="13.5" thickBot="1">
      <c r="A313" s="47"/>
      <c r="B313" s="87"/>
      <c r="C313" s="87"/>
      <c r="D313" s="78"/>
      <c r="E313" s="45"/>
    </row>
    <row r="314" spans="1:5" ht="13.5" thickBot="1">
      <c r="A314" s="26" t="s">
        <v>1236</v>
      </c>
      <c r="B314" s="325">
        <v>0</v>
      </c>
      <c r="C314" s="325">
        <v>0</v>
      </c>
      <c r="D314" s="325">
        <v>0</v>
      </c>
      <c r="E314" s="411">
        <v>0</v>
      </c>
    </row>
    <row r="315" spans="1:5" ht="13.5" thickBot="1">
      <c r="A315" s="54"/>
      <c r="B315" s="87"/>
      <c r="C315" s="87"/>
      <c r="D315" s="78"/>
      <c r="E315" s="45"/>
    </row>
    <row r="316" spans="1:5" ht="13.5" thickBot="1">
      <c r="A316" s="70" t="s">
        <v>1300</v>
      </c>
      <c r="B316" s="164">
        <f>B312+B314</f>
        <v>10001</v>
      </c>
      <c r="C316" s="164">
        <f>C312+C314</f>
        <v>12185</v>
      </c>
      <c r="D316" s="115">
        <f>D312+D314</f>
        <v>12185</v>
      </c>
      <c r="E316" s="411">
        <f>D316/C316</f>
        <v>1</v>
      </c>
    </row>
    <row r="317" spans="1:5" ht="12.75">
      <c r="A317" s="71"/>
      <c r="B317" s="286"/>
      <c r="C317" s="286"/>
      <c r="D317" s="286"/>
      <c r="E317" s="584"/>
    </row>
    <row r="319" spans="1:5" ht="12.75">
      <c r="A319" s="2083">
        <v>7</v>
      </c>
      <c r="B319" s="2083"/>
      <c r="C319" s="2083"/>
      <c r="D319" s="2083"/>
      <c r="E319" s="2083"/>
    </row>
    <row r="320" spans="1:5" ht="14.25">
      <c r="A320" s="2087" t="s">
        <v>1266</v>
      </c>
      <c r="B320" s="2087"/>
      <c r="C320" s="2087"/>
      <c r="D320" s="2087"/>
      <c r="E320" s="2087"/>
    </row>
    <row r="321" spans="1:5" ht="15.75">
      <c r="A321" s="2059" t="s">
        <v>1476</v>
      </c>
      <c r="B321" s="2070"/>
      <c r="C321" s="2070"/>
      <c r="D321" s="2070"/>
      <c r="E321" s="2070"/>
    </row>
    <row r="322" spans="1:5" ht="15.75">
      <c r="A322" s="2059" t="s">
        <v>1353</v>
      </c>
      <c r="B322" s="2070"/>
      <c r="C322" s="2070"/>
      <c r="D322" s="2070"/>
      <c r="E322" s="2070"/>
    </row>
    <row r="323" ht="13.5" thickBot="1">
      <c r="E323" s="11" t="s">
        <v>1239</v>
      </c>
    </row>
    <row r="324" spans="1:5" ht="16.5" thickBot="1">
      <c r="A324" s="122" t="s">
        <v>1209</v>
      </c>
      <c r="B324" s="2089" t="s">
        <v>1301</v>
      </c>
      <c r="C324" s="2085"/>
      <c r="D324" s="2085"/>
      <c r="E324" s="2086"/>
    </row>
    <row r="325" spans="1:5" ht="27" thickBot="1">
      <c r="A325" s="123" t="s">
        <v>1210</v>
      </c>
      <c r="B325" s="312" t="s">
        <v>1107</v>
      </c>
      <c r="C325" s="293" t="s">
        <v>1108</v>
      </c>
      <c r="D325" s="293" t="s">
        <v>1113</v>
      </c>
      <c r="E325" s="293" t="s">
        <v>1126</v>
      </c>
    </row>
    <row r="326" spans="1:5" ht="12.75">
      <c r="A326" s="30" t="s">
        <v>1211</v>
      </c>
      <c r="B326" s="13"/>
      <c r="C326" s="36"/>
      <c r="D326" s="24"/>
      <c r="E326" s="24"/>
    </row>
    <row r="327" spans="1:5" ht="12.75">
      <c r="A327" s="31" t="s">
        <v>1212</v>
      </c>
      <c r="B327" s="76">
        <f aca="true" t="shared" si="0" ref="B327:D329">B274+B221+B169+B114+B62+B9</f>
        <v>693446</v>
      </c>
      <c r="C327" s="76">
        <f t="shared" si="0"/>
        <v>358729</v>
      </c>
      <c r="D327" s="76">
        <f t="shared" si="0"/>
        <v>358729</v>
      </c>
      <c r="E327" s="414">
        <f>D327/C327</f>
        <v>1</v>
      </c>
    </row>
    <row r="328" spans="1:5" ht="12.75">
      <c r="A328" s="53" t="s">
        <v>1213</v>
      </c>
      <c r="B328" s="76">
        <f t="shared" si="0"/>
        <v>218007</v>
      </c>
      <c r="C328" s="76">
        <f t="shared" si="0"/>
        <v>117293</v>
      </c>
      <c r="D328" s="76">
        <f t="shared" si="0"/>
        <v>117293</v>
      </c>
      <c r="E328" s="414">
        <f>D328/C328</f>
        <v>1</v>
      </c>
    </row>
    <row r="329" spans="1:5" ht="12.75">
      <c r="A329" s="53" t="s">
        <v>1214</v>
      </c>
      <c r="B329" s="76">
        <f t="shared" si="0"/>
        <v>119773</v>
      </c>
      <c r="C329" s="76">
        <f t="shared" si="0"/>
        <v>75996</v>
      </c>
      <c r="D329" s="76">
        <f t="shared" si="0"/>
        <v>75996</v>
      </c>
      <c r="E329" s="414">
        <f>D329/C329</f>
        <v>1</v>
      </c>
    </row>
    <row r="330" spans="1:5" ht="12.75">
      <c r="A330" s="1513" t="s">
        <v>1361</v>
      </c>
      <c r="B330" s="76"/>
      <c r="C330" s="76"/>
      <c r="D330" s="76"/>
      <c r="E330" s="414"/>
    </row>
    <row r="331" spans="1:5" ht="12.75">
      <c r="A331" s="53" t="s">
        <v>1215</v>
      </c>
      <c r="B331" s="76">
        <f aca="true" t="shared" si="1" ref="B331:D334">B278+B225+B173+B118+B66+B13</f>
        <v>0</v>
      </c>
      <c r="C331" s="76">
        <f t="shared" si="1"/>
        <v>0</v>
      </c>
      <c r="D331" s="76">
        <f t="shared" si="1"/>
        <v>0</v>
      </c>
      <c r="E331" s="414">
        <v>0</v>
      </c>
    </row>
    <row r="332" spans="1:5" ht="12.75">
      <c r="A332" s="38" t="s">
        <v>1241</v>
      </c>
      <c r="B332" s="76">
        <f t="shared" si="1"/>
        <v>0</v>
      </c>
      <c r="C332" s="76">
        <f t="shared" si="1"/>
        <v>0</v>
      </c>
      <c r="D332" s="76">
        <f t="shared" si="1"/>
        <v>0</v>
      </c>
      <c r="E332" s="414">
        <v>0</v>
      </c>
    </row>
    <row r="333" spans="1:5" ht="12.75">
      <c r="A333" s="38" t="s">
        <v>1217</v>
      </c>
      <c r="B333" s="76">
        <f t="shared" si="1"/>
        <v>0</v>
      </c>
      <c r="C333" s="76">
        <f t="shared" si="1"/>
        <v>0</v>
      </c>
      <c r="D333" s="76">
        <f t="shared" si="1"/>
        <v>0</v>
      </c>
      <c r="E333" s="414"/>
    </row>
    <row r="334" spans="1:5" ht="13.5" thickBot="1">
      <c r="A334" s="62" t="s">
        <v>1242</v>
      </c>
      <c r="B334" s="76">
        <f t="shared" si="1"/>
        <v>0</v>
      </c>
      <c r="C334" s="76">
        <f t="shared" si="1"/>
        <v>0</v>
      </c>
      <c r="D334" s="76">
        <f t="shared" si="1"/>
        <v>0</v>
      </c>
      <c r="E334" s="414">
        <v>0</v>
      </c>
    </row>
    <row r="335" spans="1:5" ht="13.5" thickBot="1">
      <c r="A335" s="46" t="s">
        <v>1243</v>
      </c>
      <c r="B335" s="117">
        <f>B282+B229+B177+B123+B70+B18</f>
        <v>1031226</v>
      </c>
      <c r="C335" s="117">
        <f>C282+C229+C177+C123+C70+C18</f>
        <v>552018</v>
      </c>
      <c r="D335" s="117">
        <f>D282+D229+D177+D123+D70+D18</f>
        <v>552018</v>
      </c>
      <c r="E335" s="415">
        <f>D335/C335</f>
        <v>1</v>
      </c>
    </row>
    <row r="336" spans="1:5" ht="12.75">
      <c r="A336" s="58"/>
      <c r="B336" s="83"/>
      <c r="C336" s="77"/>
      <c r="D336" s="75"/>
      <c r="E336" s="48"/>
    </row>
    <row r="337" spans="1:5" ht="12.75">
      <c r="A337" s="253" t="s">
        <v>1219</v>
      </c>
      <c r="B337" s="76"/>
      <c r="C337" s="81"/>
      <c r="D337" s="76"/>
      <c r="E337" s="51"/>
    </row>
    <row r="338" spans="1:5" ht="12.75">
      <c r="A338" s="53" t="s">
        <v>1220</v>
      </c>
      <c r="B338" s="76">
        <f aca="true" t="shared" si="2" ref="B338:D341">B285+B232+B180+B126+B73+B21</f>
        <v>0</v>
      </c>
      <c r="C338" s="76">
        <f t="shared" si="2"/>
        <v>180</v>
      </c>
      <c r="D338" s="76">
        <f t="shared" si="2"/>
        <v>180</v>
      </c>
      <c r="E338" s="414">
        <f>D338/C338</f>
        <v>1</v>
      </c>
    </row>
    <row r="339" spans="1:5" ht="12.75">
      <c r="A339" s="53" t="s">
        <v>1244</v>
      </c>
      <c r="B339" s="76">
        <f t="shared" si="2"/>
        <v>0</v>
      </c>
      <c r="C339" s="76">
        <f t="shared" si="2"/>
        <v>7896</v>
      </c>
      <c r="D339" s="76">
        <f t="shared" si="2"/>
        <v>7896</v>
      </c>
      <c r="E339" s="414">
        <f>D339/C339</f>
        <v>1</v>
      </c>
    </row>
    <row r="340" spans="1:5" ht="12.75">
      <c r="A340" s="53" t="s">
        <v>1222</v>
      </c>
      <c r="B340" s="76">
        <f t="shared" si="2"/>
        <v>0</v>
      </c>
      <c r="C340" s="76">
        <f t="shared" si="2"/>
        <v>0</v>
      </c>
      <c r="D340" s="76">
        <f t="shared" si="2"/>
        <v>0</v>
      </c>
      <c r="E340" s="414">
        <v>0</v>
      </c>
    </row>
    <row r="341" spans="1:5" ht="12.75">
      <c r="A341" s="38" t="s">
        <v>1223</v>
      </c>
      <c r="B341" s="76">
        <f t="shared" si="2"/>
        <v>0</v>
      </c>
      <c r="C341" s="76">
        <f t="shared" si="2"/>
        <v>0</v>
      </c>
      <c r="D341" s="76">
        <f t="shared" si="2"/>
        <v>0</v>
      </c>
      <c r="E341" s="414">
        <v>0</v>
      </c>
    </row>
    <row r="342" spans="1:5" ht="13.5" thickBot="1">
      <c r="A342" s="49"/>
      <c r="B342" s="79"/>
      <c r="C342" s="175"/>
      <c r="D342" s="79"/>
      <c r="E342" s="60"/>
    </row>
    <row r="343" spans="1:5" ht="13.5" thickBot="1">
      <c r="A343" s="46" t="s">
        <v>1245</v>
      </c>
      <c r="B343" s="117">
        <f>B290+B237+B185+B131+B78+B26</f>
        <v>0</v>
      </c>
      <c r="C343" s="117">
        <f>SUM(C338:C341)</f>
        <v>8076</v>
      </c>
      <c r="D343" s="117">
        <f>SUM(D338:D341)</f>
        <v>8076</v>
      </c>
      <c r="E343" s="416">
        <f>D343/C343</f>
        <v>1</v>
      </c>
    </row>
    <row r="344" spans="1:5" ht="12.75">
      <c r="A344" s="58"/>
      <c r="B344" s="83"/>
      <c r="C344" s="77"/>
      <c r="D344" s="75"/>
      <c r="E344" s="48"/>
    </row>
    <row r="345" spans="1:5" ht="12.75">
      <c r="A345" s="253" t="s">
        <v>1246</v>
      </c>
      <c r="B345" s="76"/>
      <c r="C345" s="81"/>
      <c r="D345" s="76"/>
      <c r="E345" s="51"/>
    </row>
    <row r="346" spans="1:5" ht="12.75">
      <c r="A346" s="298" t="s">
        <v>1225</v>
      </c>
      <c r="B346" s="76">
        <f>B293+B240+B188+B134+B81+B29</f>
        <v>0</v>
      </c>
      <c r="C346" s="76">
        <f>C293+C240+C188+C134+C81+C29</f>
        <v>5</v>
      </c>
      <c r="D346" s="76">
        <f>D293+D240+D188+D134+D81+D29</f>
        <v>5</v>
      </c>
      <c r="E346" s="409">
        <f>D346/C346</f>
        <v>1</v>
      </c>
    </row>
    <row r="347" spans="1:5" ht="13.5" thickBot="1">
      <c r="A347" s="300" t="s">
        <v>1226</v>
      </c>
      <c r="B347" s="92">
        <v>0</v>
      </c>
      <c r="C347" s="92">
        <v>0</v>
      </c>
      <c r="D347" s="92">
        <v>0</v>
      </c>
      <c r="E347" s="409">
        <v>0</v>
      </c>
    </row>
    <row r="348" spans="1:5" ht="13.5" thickBot="1">
      <c r="A348" s="66" t="s">
        <v>1247</v>
      </c>
      <c r="B348" s="324">
        <f>B346+B347</f>
        <v>0</v>
      </c>
      <c r="C348" s="324">
        <f>C346+C347</f>
        <v>5</v>
      </c>
      <c r="D348" s="325">
        <f>D346+D347</f>
        <v>5</v>
      </c>
      <c r="E348" s="413">
        <f>D348/C348</f>
        <v>1</v>
      </c>
    </row>
    <row r="349" spans="1:5" ht="12.75">
      <c r="A349" s="236"/>
      <c r="B349" s="83"/>
      <c r="C349" s="77"/>
      <c r="D349" s="75"/>
      <c r="E349" s="48"/>
    </row>
    <row r="350" spans="1:5" ht="12.75">
      <c r="A350" s="297" t="s">
        <v>1248</v>
      </c>
      <c r="B350" s="76"/>
      <c r="C350" s="81"/>
      <c r="D350" s="76"/>
      <c r="E350" s="51"/>
    </row>
    <row r="351" spans="1:5" ht="12.75">
      <c r="A351" s="298" t="s">
        <v>1225</v>
      </c>
      <c r="B351" s="76">
        <v>0</v>
      </c>
      <c r="C351" s="76">
        <v>0</v>
      </c>
      <c r="D351" s="76">
        <v>0</v>
      </c>
      <c r="E351" s="409">
        <v>0</v>
      </c>
    </row>
    <row r="352" spans="1:5" ht="13.5" thickBot="1">
      <c r="A352" s="299" t="s">
        <v>1226</v>
      </c>
      <c r="B352" s="92">
        <v>0</v>
      </c>
      <c r="C352" s="92">
        <v>0</v>
      </c>
      <c r="D352" s="92">
        <v>0</v>
      </c>
      <c r="E352" s="409">
        <v>0</v>
      </c>
    </row>
    <row r="353" spans="1:5" ht="13.5" thickBot="1">
      <c r="A353" s="66" t="s">
        <v>1249</v>
      </c>
      <c r="B353" s="324">
        <f>B351+B352</f>
        <v>0</v>
      </c>
      <c r="C353" s="418">
        <f>C351+C352</f>
        <v>0</v>
      </c>
      <c r="D353" s="325">
        <f>D351+D352</f>
        <v>0</v>
      </c>
      <c r="E353" s="413">
        <v>0</v>
      </c>
    </row>
    <row r="354" spans="1:5" ht="12.75">
      <c r="A354" s="236"/>
      <c r="B354" s="78"/>
      <c r="C354" s="77"/>
      <c r="D354" s="75"/>
      <c r="E354" s="48"/>
    </row>
    <row r="355" spans="1:5" ht="12.75">
      <c r="A355" s="253" t="s">
        <v>1227</v>
      </c>
      <c r="B355" s="76"/>
      <c r="C355" s="81"/>
      <c r="D355" s="76"/>
      <c r="E355" s="51"/>
    </row>
    <row r="356" spans="1:5" ht="12.75">
      <c r="A356" s="31" t="s">
        <v>1250</v>
      </c>
      <c r="B356" s="76">
        <v>0</v>
      </c>
      <c r="C356" s="76">
        <v>0</v>
      </c>
      <c r="D356" s="76">
        <v>0</v>
      </c>
      <c r="E356" s="409">
        <v>0</v>
      </c>
    </row>
    <row r="357" spans="1:5" ht="13.5" thickBot="1">
      <c r="A357" s="295" t="s">
        <v>1251</v>
      </c>
      <c r="B357" s="92">
        <v>0</v>
      </c>
      <c r="C357" s="92">
        <v>0</v>
      </c>
      <c r="D357" s="92">
        <v>0</v>
      </c>
      <c r="E357" s="409">
        <v>0</v>
      </c>
    </row>
    <row r="358" spans="1:5" ht="13.5" thickBot="1">
      <c r="A358" s="58" t="s">
        <v>1252</v>
      </c>
      <c r="B358" s="324">
        <f>B356+B357</f>
        <v>0</v>
      </c>
      <c r="C358" s="417">
        <f>C356+C357</f>
        <v>0</v>
      </c>
      <c r="D358" s="325">
        <f>D356+D357</f>
        <v>0</v>
      </c>
      <c r="E358" s="413">
        <v>0</v>
      </c>
    </row>
    <row r="359" spans="1:5" ht="12.75">
      <c r="A359" s="58"/>
      <c r="B359" s="78"/>
      <c r="C359" s="147"/>
      <c r="D359" s="78"/>
      <c r="E359" s="48"/>
    </row>
    <row r="360" spans="1:5" ht="12.75">
      <c r="A360" s="253" t="s">
        <v>1231</v>
      </c>
      <c r="B360" s="76"/>
      <c r="C360" s="81"/>
      <c r="D360" s="76"/>
      <c r="E360" s="51"/>
    </row>
    <row r="361" spans="1:5" ht="12.75">
      <c r="A361" s="31" t="s">
        <v>1232</v>
      </c>
      <c r="B361" s="76">
        <v>0</v>
      </c>
      <c r="C361" s="76">
        <v>0</v>
      </c>
      <c r="D361" s="76">
        <v>0</v>
      </c>
      <c r="E361" s="409">
        <v>0</v>
      </c>
    </row>
    <row r="362" spans="1:5" ht="13.5" thickBot="1">
      <c r="A362" s="32" t="s">
        <v>1233</v>
      </c>
      <c r="B362" s="92">
        <v>0</v>
      </c>
      <c r="C362" s="92">
        <v>0</v>
      </c>
      <c r="D362" s="92">
        <v>0</v>
      </c>
      <c r="E362" s="409">
        <v>0</v>
      </c>
    </row>
    <row r="363" spans="1:5" ht="13.5" thickBot="1">
      <c r="A363" s="46" t="s">
        <v>1234</v>
      </c>
      <c r="B363" s="324">
        <f>B361+B362</f>
        <v>0</v>
      </c>
      <c r="C363" s="418">
        <f>C361+C362</f>
        <v>0</v>
      </c>
      <c r="D363" s="325">
        <f>D361+D362</f>
        <v>0</v>
      </c>
      <c r="E363" s="413">
        <v>0</v>
      </c>
    </row>
    <row r="364" spans="1:5" ht="13.5" thickBot="1">
      <c r="A364" s="46"/>
      <c r="B364" s="78"/>
      <c r="C364" s="80"/>
      <c r="D364" s="78"/>
      <c r="E364" s="45"/>
    </row>
    <row r="365" spans="1:5" ht="13.5" thickBot="1">
      <c r="A365" s="65" t="s">
        <v>1235</v>
      </c>
      <c r="B365" s="117">
        <f>B312+B259+B207+B153+B100+B48</f>
        <v>1031226</v>
      </c>
      <c r="C365" s="117">
        <f>C312+C259+C207+C153+C100+C48</f>
        <v>560099</v>
      </c>
      <c r="D365" s="117">
        <f>D312+D259+D207+D153+D100+D48</f>
        <v>560099</v>
      </c>
      <c r="E365" s="411">
        <f>D365/C365</f>
        <v>1</v>
      </c>
    </row>
    <row r="366" spans="1:5" ht="13.5" thickBot="1">
      <c r="A366" s="47"/>
      <c r="B366" s="78"/>
      <c r="C366" s="80"/>
      <c r="D366" s="78"/>
      <c r="E366" s="45"/>
    </row>
    <row r="367" spans="1:5" ht="13.5" thickBot="1">
      <c r="A367" s="56" t="s">
        <v>1236</v>
      </c>
      <c r="B367" s="324">
        <f>B314+B261+B209+B155+B102+B50</f>
        <v>0</v>
      </c>
      <c r="C367" s="324">
        <f>C314+C261+C209+C155+C102+C50</f>
        <v>0</v>
      </c>
      <c r="D367" s="324">
        <f>D314+D261+D209+D155+D102+D50</f>
        <v>0</v>
      </c>
      <c r="E367" s="411">
        <v>0</v>
      </c>
    </row>
    <row r="368" spans="1:5" ht="13.5" thickBot="1">
      <c r="A368" s="54"/>
      <c r="B368" s="78"/>
      <c r="C368" s="80"/>
      <c r="D368" s="78"/>
      <c r="E368" s="45"/>
    </row>
    <row r="369" spans="1:5" ht="13.5" thickBot="1">
      <c r="A369" s="70" t="s">
        <v>1300</v>
      </c>
      <c r="B369" s="115">
        <f>B316+B263+B211+B157+B104+B52</f>
        <v>1031226</v>
      </c>
      <c r="C369" s="115">
        <f>C316+C263+C211+C157+C104+C52</f>
        <v>560099</v>
      </c>
      <c r="D369" s="115">
        <f>D316+D263+D211+D157+D104+D52</f>
        <v>560099</v>
      </c>
      <c r="E369" s="411">
        <f>D369/C369</f>
        <v>1</v>
      </c>
    </row>
    <row r="370" spans="1:5" ht="12.75">
      <c r="A370" s="71"/>
      <c r="B370" s="286"/>
      <c r="C370" s="286"/>
      <c r="D370" s="286"/>
      <c r="E370" s="584"/>
    </row>
    <row r="372" spans="1:5" ht="12.75">
      <c r="A372" s="2083">
        <v>8</v>
      </c>
      <c r="B372" s="2083"/>
      <c r="C372" s="2083"/>
      <c r="D372" s="2083"/>
      <c r="E372" s="2083"/>
    </row>
    <row r="373" spans="1:5" ht="15">
      <c r="A373" s="7"/>
      <c r="B373" s="7"/>
      <c r="C373" s="7"/>
      <c r="D373" s="7"/>
      <c r="E373" s="303" t="s">
        <v>1261</v>
      </c>
    </row>
    <row r="374" spans="1:5" ht="15.75">
      <c r="A374" s="2059" t="s">
        <v>1476</v>
      </c>
      <c r="B374" s="2070"/>
      <c r="C374" s="2070"/>
      <c r="D374" s="2070"/>
      <c r="E374" s="2070"/>
    </row>
    <row r="375" spans="1:5" ht="15.75">
      <c r="A375" s="2059" t="s">
        <v>1354</v>
      </c>
      <c r="B375" s="2070"/>
      <c r="C375" s="2070"/>
      <c r="D375" s="2070"/>
      <c r="E375" s="2070"/>
    </row>
    <row r="376" ht="16.5" customHeight="1"/>
    <row r="377" ht="13.5" thickBot="1">
      <c r="E377" s="11" t="s">
        <v>1239</v>
      </c>
    </row>
    <row r="378" spans="1:5" ht="16.5" thickBot="1">
      <c r="A378" s="122" t="s">
        <v>1209</v>
      </c>
      <c r="B378" s="2093" t="s">
        <v>1355</v>
      </c>
      <c r="C378" s="2085"/>
      <c r="D378" s="2085"/>
      <c r="E378" s="2086"/>
    </row>
    <row r="379" spans="1:5" ht="26.25" thickBot="1">
      <c r="A379" s="123" t="s">
        <v>1210</v>
      </c>
      <c r="B379" s="287" t="s">
        <v>1107</v>
      </c>
      <c r="C379" s="293" t="s">
        <v>1108</v>
      </c>
      <c r="D379" s="293" t="s">
        <v>1113</v>
      </c>
      <c r="E379" s="293" t="s">
        <v>1126</v>
      </c>
    </row>
    <row r="380" spans="1:5" ht="12.75">
      <c r="A380" s="35" t="s">
        <v>1211</v>
      </c>
      <c r="B380" s="84"/>
      <c r="C380" s="36"/>
      <c r="D380" s="24"/>
      <c r="E380" s="24"/>
    </row>
    <row r="381" spans="1:5" ht="12.75">
      <c r="A381" s="37" t="s">
        <v>1212</v>
      </c>
      <c r="B381" s="75"/>
      <c r="C381" s="81">
        <v>45341</v>
      </c>
      <c r="D381" s="76">
        <v>42519</v>
      </c>
      <c r="E381" s="409">
        <f>D381/C381</f>
        <v>0.9377605257934319</v>
      </c>
    </row>
    <row r="382" spans="1:5" ht="12.75">
      <c r="A382" s="5" t="s">
        <v>1213</v>
      </c>
      <c r="B382" s="75"/>
      <c r="C382" s="81">
        <v>13932</v>
      </c>
      <c r="D382" s="76">
        <v>12775</v>
      </c>
      <c r="E382" s="409">
        <f>D382/C382</f>
        <v>0.9169537754809073</v>
      </c>
    </row>
    <row r="383" spans="1:5" ht="12.75">
      <c r="A383" s="5" t="s">
        <v>1214</v>
      </c>
      <c r="B383" s="75"/>
      <c r="C383" s="81">
        <v>2037</v>
      </c>
      <c r="D383" s="76">
        <v>2020</v>
      </c>
      <c r="E383" s="409">
        <f>D383/C383</f>
        <v>0.9916543937162494</v>
      </c>
    </row>
    <row r="384" spans="1:5" ht="12.75">
      <c r="A384" s="1513" t="s">
        <v>1361</v>
      </c>
      <c r="B384" s="75"/>
      <c r="C384" s="77"/>
      <c r="D384" s="75"/>
      <c r="E384" s="409"/>
    </row>
    <row r="385" spans="1:5" ht="12.75">
      <c r="A385" s="5" t="s">
        <v>1215</v>
      </c>
      <c r="B385" s="75">
        <v>0</v>
      </c>
      <c r="C385" s="77">
        <v>0</v>
      </c>
      <c r="D385" s="75"/>
      <c r="E385" s="409">
        <v>0</v>
      </c>
    </row>
    <row r="386" spans="1:5" ht="12.75">
      <c r="A386" s="16" t="s">
        <v>1241</v>
      </c>
      <c r="B386" s="76">
        <v>0</v>
      </c>
      <c r="C386" s="81">
        <v>0</v>
      </c>
      <c r="D386" s="76">
        <v>0</v>
      </c>
      <c r="E386" s="409">
        <v>0</v>
      </c>
    </row>
    <row r="387" spans="1:5" ht="12.75">
      <c r="A387" s="16" t="s">
        <v>1217</v>
      </c>
      <c r="B387" s="76"/>
      <c r="C387" s="81"/>
      <c r="D387" s="76"/>
      <c r="E387" s="409"/>
    </row>
    <row r="388" spans="1:5" ht="13.5" thickBot="1">
      <c r="A388" s="39" t="s">
        <v>1242</v>
      </c>
      <c r="B388" s="76">
        <v>0</v>
      </c>
      <c r="C388" s="81">
        <v>0</v>
      </c>
      <c r="D388" s="76">
        <v>0</v>
      </c>
      <c r="E388" s="409">
        <v>0</v>
      </c>
    </row>
    <row r="389" spans="1:5" ht="13.5" thickBot="1">
      <c r="A389" s="21" t="s">
        <v>1243</v>
      </c>
      <c r="B389" s="301">
        <f>SUM(B381:B386)</f>
        <v>0</v>
      </c>
      <c r="C389" s="152">
        <f>SUM(C381:C386)</f>
        <v>61310</v>
      </c>
      <c r="D389" s="152">
        <f>SUM(D381:D386)</f>
        <v>57314</v>
      </c>
      <c r="E389" s="411">
        <f>D389/C389</f>
        <v>0.934823030500734</v>
      </c>
    </row>
    <row r="390" spans="1:5" ht="12.75">
      <c r="A390" s="252"/>
      <c r="B390" s="84"/>
      <c r="C390" s="17"/>
      <c r="D390" s="53"/>
      <c r="E390" s="5"/>
    </row>
    <row r="391" spans="1:5" ht="12.75">
      <c r="A391" s="253" t="s">
        <v>1219</v>
      </c>
      <c r="B391" s="76"/>
      <c r="C391" s="81"/>
      <c r="D391" s="86"/>
      <c r="E391" s="16"/>
    </row>
    <row r="392" spans="1:5" ht="12.75">
      <c r="A392" s="53" t="s">
        <v>1220</v>
      </c>
      <c r="B392" s="75">
        <v>0</v>
      </c>
      <c r="C392" s="75">
        <v>0</v>
      </c>
      <c r="D392" s="75">
        <v>0</v>
      </c>
      <c r="E392" s="409">
        <v>0</v>
      </c>
    </row>
    <row r="393" spans="1:5" ht="12.75">
      <c r="A393" s="53" t="s">
        <v>1244</v>
      </c>
      <c r="B393" s="75">
        <v>0</v>
      </c>
      <c r="C393" s="75">
        <v>0</v>
      </c>
      <c r="D393" s="75">
        <v>0</v>
      </c>
      <c r="E393" s="409">
        <v>0</v>
      </c>
    </row>
    <row r="394" spans="1:5" ht="12.75">
      <c r="A394" s="53" t="s">
        <v>1222</v>
      </c>
      <c r="B394" s="75">
        <v>0</v>
      </c>
      <c r="C394" s="75">
        <v>0</v>
      </c>
      <c r="D394" s="75">
        <v>0</v>
      </c>
      <c r="E394" s="409">
        <v>0</v>
      </c>
    </row>
    <row r="395" spans="1:5" ht="12.75">
      <c r="A395" s="38" t="s">
        <v>1223</v>
      </c>
      <c r="B395" s="76">
        <v>0</v>
      </c>
      <c r="C395" s="76">
        <v>0</v>
      </c>
      <c r="D395" s="76">
        <v>0</v>
      </c>
      <c r="E395" s="409">
        <v>0</v>
      </c>
    </row>
    <row r="396" spans="1:5" ht="13.5" thickBot="1">
      <c r="A396" s="49"/>
      <c r="B396" s="92"/>
      <c r="C396" s="175"/>
      <c r="D396" s="156"/>
      <c r="E396" s="6"/>
    </row>
    <row r="397" spans="1:5" ht="13.5" thickBot="1">
      <c r="A397" s="21" t="s">
        <v>1245</v>
      </c>
      <c r="B397" s="150">
        <f>B392+B393+B394+B395</f>
        <v>0</v>
      </c>
      <c r="C397" s="150">
        <f>C392+C393+C394+C395</f>
        <v>0</v>
      </c>
      <c r="D397" s="153">
        <f>D392+D393+D394+D395</f>
        <v>0</v>
      </c>
      <c r="E397" s="413">
        <v>0</v>
      </c>
    </row>
    <row r="398" spans="1:5" ht="12.75">
      <c r="A398" s="252"/>
      <c r="B398" s="83"/>
      <c r="C398" s="77"/>
      <c r="D398" s="85"/>
      <c r="E398" s="5"/>
    </row>
    <row r="399" spans="1:5" ht="12.75">
      <c r="A399" s="253" t="s">
        <v>1246</v>
      </c>
      <c r="B399" s="76"/>
      <c r="C399" s="81"/>
      <c r="D399" s="86"/>
      <c r="E399" s="16"/>
    </row>
    <row r="400" spans="1:5" ht="12.75">
      <c r="A400" s="298" t="s">
        <v>1225</v>
      </c>
      <c r="B400" s="76">
        <v>0</v>
      </c>
      <c r="C400" s="76">
        <v>0</v>
      </c>
      <c r="D400" s="76">
        <v>0</v>
      </c>
      <c r="E400" s="409">
        <v>0</v>
      </c>
    </row>
    <row r="401" spans="1:5" ht="13.5" thickBot="1">
      <c r="A401" s="300" t="s">
        <v>1226</v>
      </c>
      <c r="B401" s="92">
        <v>0</v>
      </c>
      <c r="C401" s="92">
        <v>0</v>
      </c>
      <c r="D401" s="92">
        <v>0</v>
      </c>
      <c r="E401" s="410">
        <v>0</v>
      </c>
    </row>
    <row r="402" spans="1:5" ht="13.5" thickBot="1">
      <c r="A402" s="28" t="s">
        <v>1247</v>
      </c>
      <c r="B402" s="418">
        <f>B400+B401</f>
        <v>0</v>
      </c>
      <c r="C402" s="418">
        <f>C400+C401</f>
        <v>0</v>
      </c>
      <c r="D402" s="332">
        <f>D400+D401</f>
        <v>0</v>
      </c>
      <c r="E402" s="413">
        <v>0</v>
      </c>
    </row>
    <row r="403" spans="1:5" ht="12.75">
      <c r="A403" s="302"/>
      <c r="B403" s="83"/>
      <c r="C403" s="77"/>
      <c r="D403" s="85"/>
      <c r="E403" s="5"/>
    </row>
    <row r="404" spans="1:5" ht="12.75">
      <c r="A404" s="297" t="s">
        <v>1248</v>
      </c>
      <c r="B404" s="76"/>
      <c r="C404" s="81"/>
      <c r="D404" s="86"/>
      <c r="E404" s="16"/>
    </row>
    <row r="405" spans="1:5" ht="12.75">
      <c r="A405" s="298" t="s">
        <v>1225</v>
      </c>
      <c r="B405" s="76">
        <v>0</v>
      </c>
      <c r="C405" s="76">
        <v>0</v>
      </c>
      <c r="D405" s="76">
        <v>0</v>
      </c>
      <c r="E405" s="409">
        <v>0</v>
      </c>
    </row>
    <row r="406" spans="1:5" ht="13.5" thickBot="1">
      <c r="A406" s="299" t="s">
        <v>1226</v>
      </c>
      <c r="B406" s="92">
        <v>0</v>
      </c>
      <c r="C406" s="92">
        <v>0</v>
      </c>
      <c r="D406" s="92">
        <v>0</v>
      </c>
      <c r="E406" s="409">
        <v>0</v>
      </c>
    </row>
    <row r="407" spans="1:5" ht="13.5" thickBot="1">
      <c r="A407" s="28" t="s">
        <v>1249</v>
      </c>
      <c r="B407" s="324">
        <f>B405+B406</f>
        <v>0</v>
      </c>
      <c r="C407" s="324">
        <f>C405+C406</f>
        <v>0</v>
      </c>
      <c r="D407" s="325">
        <f>D405+D406</f>
        <v>0</v>
      </c>
      <c r="E407" s="413">
        <v>0</v>
      </c>
    </row>
    <row r="408" spans="1:5" ht="12.75">
      <c r="A408" s="236"/>
      <c r="B408" s="83"/>
      <c r="C408" s="77"/>
      <c r="D408" s="85"/>
      <c r="E408" s="5"/>
    </row>
    <row r="409" spans="1:5" ht="12.75">
      <c r="A409" s="253" t="s">
        <v>1227</v>
      </c>
      <c r="B409" s="76"/>
      <c r="C409" s="81"/>
      <c r="D409" s="86"/>
      <c r="E409" s="16"/>
    </row>
    <row r="410" spans="1:5" ht="12.75">
      <c r="A410" s="294" t="s">
        <v>1250</v>
      </c>
      <c r="B410" s="76">
        <v>0</v>
      </c>
      <c r="C410" s="76">
        <v>0</v>
      </c>
      <c r="D410" s="76">
        <v>0</v>
      </c>
      <c r="E410" s="409">
        <v>0</v>
      </c>
    </row>
    <row r="411" spans="1:5" ht="13.5" thickBot="1">
      <c r="A411" s="295" t="s">
        <v>1251</v>
      </c>
      <c r="B411" s="92">
        <v>0</v>
      </c>
      <c r="C411" s="92">
        <v>0</v>
      </c>
      <c r="D411" s="92">
        <v>0</v>
      </c>
      <c r="E411" s="409">
        <v>0</v>
      </c>
    </row>
    <row r="412" spans="1:5" ht="13.5" thickBot="1">
      <c r="A412" s="21" t="s">
        <v>1252</v>
      </c>
      <c r="B412" s="417">
        <f>B410+B411</f>
        <v>0</v>
      </c>
      <c r="C412" s="417">
        <f>C410+C411</f>
        <v>0</v>
      </c>
      <c r="D412" s="325">
        <f>D410+D411</f>
        <v>0</v>
      </c>
      <c r="E412" s="413">
        <v>0</v>
      </c>
    </row>
    <row r="413" spans="1:5" ht="12.75">
      <c r="A413" s="252"/>
      <c r="B413" s="83"/>
      <c r="C413" s="83"/>
      <c r="D413" s="87"/>
      <c r="E413" s="5"/>
    </row>
    <row r="414" spans="1:5" ht="12.75">
      <c r="A414" s="253" t="s">
        <v>1231</v>
      </c>
      <c r="B414" s="76"/>
      <c r="C414" s="76"/>
      <c r="D414" s="81"/>
      <c r="E414" s="16"/>
    </row>
    <row r="415" spans="1:5" ht="12.75">
      <c r="A415" s="31" t="s">
        <v>1232</v>
      </c>
      <c r="B415" s="76">
        <v>0</v>
      </c>
      <c r="C415" s="76">
        <v>0</v>
      </c>
      <c r="D415" s="76">
        <v>0</v>
      </c>
      <c r="E415" s="409">
        <v>0</v>
      </c>
    </row>
    <row r="416" spans="1:5" ht="13.5" thickBot="1">
      <c r="A416" s="32" t="s">
        <v>1233</v>
      </c>
      <c r="B416" s="92">
        <v>0</v>
      </c>
      <c r="C416" s="92">
        <v>0</v>
      </c>
      <c r="D416" s="92">
        <v>0</v>
      </c>
      <c r="E416" s="409">
        <v>0</v>
      </c>
    </row>
    <row r="417" spans="1:5" ht="13.5" thickBot="1">
      <c r="A417" s="21" t="s">
        <v>1234</v>
      </c>
      <c r="B417" s="417">
        <f>B415+B416</f>
        <v>0</v>
      </c>
      <c r="C417" s="324">
        <f>C415+C416</f>
        <v>0</v>
      </c>
      <c r="D417" s="325">
        <f>D415+D416</f>
        <v>0</v>
      </c>
      <c r="E417" s="413">
        <v>0</v>
      </c>
    </row>
    <row r="418" spans="1:5" ht="13.5" thickBot="1">
      <c r="A418" s="46"/>
      <c r="B418" s="88"/>
      <c r="C418" s="87"/>
      <c r="D418" s="87"/>
      <c r="E418" s="19"/>
    </row>
    <row r="419" spans="1:5" ht="13.5" thickBot="1">
      <c r="A419" s="65" t="s">
        <v>1235</v>
      </c>
      <c r="B419" s="280">
        <f>B417+B412+B407+B402+B397+B389</f>
        <v>0</v>
      </c>
      <c r="C419" s="280">
        <f>C417+C412+C407+C402+C397+C389</f>
        <v>61310</v>
      </c>
      <c r="D419" s="280">
        <f>D417+D412+D407+D402+D397+D389</f>
        <v>57314</v>
      </c>
      <c r="E419" s="411">
        <f>D419/C419</f>
        <v>0.934823030500734</v>
      </c>
    </row>
    <row r="420" spans="1:5" ht="13.5" thickBot="1">
      <c r="A420" s="47"/>
      <c r="B420" s="93"/>
      <c r="C420" s="87"/>
      <c r="D420" s="87"/>
      <c r="E420" s="19"/>
    </row>
    <row r="421" spans="1:5" ht="13.5" thickBot="1">
      <c r="A421" s="26" t="s">
        <v>1236</v>
      </c>
      <c r="B421" s="595">
        <v>0</v>
      </c>
      <c r="C421" s="325">
        <v>0</v>
      </c>
      <c r="D421" s="325">
        <v>0</v>
      </c>
      <c r="E421" s="411">
        <v>0</v>
      </c>
    </row>
    <row r="422" spans="1:5" ht="13.5" thickBot="1">
      <c r="A422" s="54"/>
      <c r="B422" s="88"/>
      <c r="C422" s="87"/>
      <c r="D422" s="87"/>
      <c r="E422" s="19"/>
    </row>
    <row r="423" spans="1:5" ht="13.5" thickBot="1">
      <c r="A423" s="70" t="s">
        <v>1300</v>
      </c>
      <c r="B423" s="149">
        <f>B419+B421</f>
        <v>0</v>
      </c>
      <c r="C423" s="149">
        <f>C419+C421</f>
        <v>61310</v>
      </c>
      <c r="D423" s="149">
        <f>D419+D421</f>
        <v>57314</v>
      </c>
      <c r="E423" s="411">
        <f>D423/C423</f>
        <v>0.934823030500734</v>
      </c>
    </row>
    <row r="424" spans="1:5" ht="12.75">
      <c r="A424" s="2083">
        <v>9</v>
      </c>
      <c r="B424" s="2083"/>
      <c r="C424" s="2083"/>
      <c r="D424" s="2083"/>
      <c r="E424" s="2083"/>
    </row>
    <row r="425" spans="1:5" ht="14.25">
      <c r="A425" s="2087" t="s">
        <v>1266</v>
      </c>
      <c r="B425" s="2087"/>
      <c r="C425" s="2087"/>
      <c r="D425" s="2087"/>
      <c r="E425" s="2087"/>
    </row>
    <row r="426" spans="1:5" ht="15.75">
      <c r="A426" s="2059" t="s">
        <v>1476</v>
      </c>
      <c r="B426" s="2070"/>
      <c r="C426" s="2070"/>
      <c r="D426" s="2070"/>
      <c r="E426" s="2070"/>
    </row>
    <row r="427" spans="1:5" ht="15.75">
      <c r="A427" s="2059" t="s">
        <v>1354</v>
      </c>
      <c r="B427" s="2070"/>
      <c r="C427" s="2070"/>
      <c r="D427" s="2070"/>
      <c r="E427" s="2070"/>
    </row>
    <row r="428" spans="1:5" ht="15.75">
      <c r="A428" s="282"/>
      <c r="B428" s="57"/>
      <c r="C428" s="57"/>
      <c r="D428" s="57"/>
      <c r="E428" s="57"/>
    </row>
    <row r="429" ht="16.5" customHeight="1" thickBot="1">
      <c r="E429" s="11" t="s">
        <v>1239</v>
      </c>
    </row>
    <row r="430" spans="1:5" ht="13.5" thickBot="1">
      <c r="A430" s="2091" t="s">
        <v>245</v>
      </c>
      <c r="B430" s="2089" t="s">
        <v>1262</v>
      </c>
      <c r="C430" s="2085"/>
      <c r="D430" s="2085"/>
      <c r="E430" s="2086"/>
    </row>
    <row r="431" spans="1:5" ht="26.25" thickBot="1">
      <c r="A431" s="2092"/>
      <c r="B431" s="304" t="s">
        <v>1107</v>
      </c>
      <c r="C431" s="293" t="s">
        <v>1108</v>
      </c>
      <c r="D431" s="293" t="s">
        <v>1113</v>
      </c>
      <c r="E431" s="293" t="s">
        <v>1126</v>
      </c>
    </row>
    <row r="432" spans="1:5" ht="12.75">
      <c r="A432" s="30" t="s">
        <v>1211</v>
      </c>
      <c r="B432" s="306"/>
      <c r="C432" s="36"/>
      <c r="D432" s="24"/>
      <c r="E432" s="59"/>
    </row>
    <row r="433" spans="1:5" ht="12.75">
      <c r="A433" s="31" t="s">
        <v>1212</v>
      </c>
      <c r="B433" s="76"/>
      <c r="C433" s="81">
        <v>79224</v>
      </c>
      <c r="D433" s="76">
        <v>79189</v>
      </c>
      <c r="E433" s="414">
        <f>D433/C433</f>
        <v>0.9995582146824195</v>
      </c>
    </row>
    <row r="434" spans="1:5" ht="12.75">
      <c r="A434" s="53" t="s">
        <v>1213</v>
      </c>
      <c r="B434" s="75"/>
      <c r="C434" s="81">
        <v>24562</v>
      </c>
      <c r="D434" s="76">
        <v>24466</v>
      </c>
      <c r="E434" s="414">
        <f>D434/C434</f>
        <v>0.9960915234915724</v>
      </c>
    </row>
    <row r="435" spans="1:5" ht="12.75">
      <c r="A435" s="53" t="s">
        <v>1214</v>
      </c>
      <c r="B435" s="75"/>
      <c r="C435" s="81">
        <v>13213</v>
      </c>
      <c r="D435" s="76">
        <v>9607</v>
      </c>
      <c r="E435" s="414">
        <f>D435/C435</f>
        <v>0.7270869598123061</v>
      </c>
    </row>
    <row r="436" spans="1:5" ht="12.75">
      <c r="A436" s="1513" t="s">
        <v>1361</v>
      </c>
      <c r="B436" s="75"/>
      <c r="C436" s="77"/>
      <c r="D436" s="75"/>
      <c r="E436" s="414"/>
    </row>
    <row r="437" spans="1:5" ht="12.75">
      <c r="A437" s="53" t="s">
        <v>1215</v>
      </c>
      <c r="B437" s="75"/>
      <c r="C437" s="75"/>
      <c r="D437" s="75"/>
      <c r="E437" s="414">
        <v>0</v>
      </c>
    </row>
    <row r="438" spans="1:5" ht="12.75">
      <c r="A438" s="38" t="s">
        <v>1241</v>
      </c>
      <c r="B438" s="75"/>
      <c r="C438" s="75"/>
      <c r="D438" s="75"/>
      <c r="E438" s="414">
        <v>0</v>
      </c>
    </row>
    <row r="439" spans="1:5" ht="12.75">
      <c r="A439" s="38" t="s">
        <v>1217</v>
      </c>
      <c r="B439" s="75"/>
      <c r="C439" s="75"/>
      <c r="D439" s="75"/>
      <c r="E439" s="414"/>
    </row>
    <row r="440" spans="1:5" ht="13.5" thickBot="1">
      <c r="A440" s="62" t="s">
        <v>1242</v>
      </c>
      <c r="B440" s="76">
        <v>0</v>
      </c>
      <c r="C440" s="76">
        <v>0</v>
      </c>
      <c r="D440" s="76">
        <v>0</v>
      </c>
      <c r="E440" s="414">
        <v>0</v>
      </c>
    </row>
    <row r="441" spans="1:5" ht="13.5" thickBot="1">
      <c r="A441" s="21" t="s">
        <v>1243</v>
      </c>
      <c r="B441" s="305">
        <f>SUM(B433:B438)</f>
        <v>0</v>
      </c>
      <c r="C441" s="117">
        <f>SUM(C433:C438)</f>
        <v>116999</v>
      </c>
      <c r="D441" s="117">
        <f>SUM(D433:D438)</f>
        <v>113262</v>
      </c>
      <c r="E441" s="415">
        <f>D441/C441</f>
        <v>0.9680595560645817</v>
      </c>
    </row>
    <row r="442" spans="1:5" ht="12.75">
      <c r="A442" s="252"/>
      <c r="B442" s="84"/>
      <c r="C442" s="77"/>
      <c r="D442" s="75"/>
      <c r="E442" s="48"/>
    </row>
    <row r="443" spans="1:5" ht="12.75">
      <c r="A443" s="253" t="s">
        <v>1219</v>
      </c>
      <c r="B443" s="76"/>
      <c r="C443" s="81"/>
      <c r="D443" s="76"/>
      <c r="E443" s="51"/>
    </row>
    <row r="444" spans="1:5" ht="12.75">
      <c r="A444" s="53" t="s">
        <v>1220</v>
      </c>
      <c r="B444" s="75">
        <v>0</v>
      </c>
      <c r="C444" s="75">
        <f>'4.sz. melléklet'!C78</f>
        <v>673</v>
      </c>
      <c r="D444" s="75">
        <f>'4.sz. melléklet'!D78</f>
        <v>673</v>
      </c>
      <c r="E444" s="414">
        <f>D444/C444</f>
        <v>1</v>
      </c>
    </row>
    <row r="445" spans="1:5" ht="12.75">
      <c r="A445" s="53" t="s">
        <v>1244</v>
      </c>
      <c r="B445" s="75">
        <v>0</v>
      </c>
      <c r="C445" s="75">
        <v>0</v>
      </c>
      <c r="D445" s="75">
        <v>0</v>
      </c>
      <c r="E445" s="414">
        <v>0</v>
      </c>
    </row>
    <row r="446" spans="1:5" ht="12.75">
      <c r="A446" s="53" t="s">
        <v>1222</v>
      </c>
      <c r="B446" s="75">
        <v>0</v>
      </c>
      <c r="C446" s="75">
        <v>0</v>
      </c>
      <c r="D446" s="75">
        <v>0</v>
      </c>
      <c r="E446" s="414">
        <v>0</v>
      </c>
    </row>
    <row r="447" spans="1:5" ht="12.75">
      <c r="A447" s="38" t="s">
        <v>1223</v>
      </c>
      <c r="B447" s="75">
        <v>0</v>
      </c>
      <c r="C447" s="75">
        <v>0</v>
      </c>
      <c r="D447" s="75">
        <v>0</v>
      </c>
      <c r="E447" s="414">
        <v>0</v>
      </c>
    </row>
    <row r="448" spans="1:5" ht="13.5" thickBot="1">
      <c r="A448" s="49"/>
      <c r="B448" s="92"/>
      <c r="C448" s="175"/>
      <c r="D448" s="79"/>
      <c r="E448" s="60"/>
    </row>
    <row r="449" spans="1:5" ht="13.5" thickBot="1">
      <c r="A449" s="21" t="s">
        <v>1245</v>
      </c>
      <c r="B449" s="150">
        <f>B444+B445+B446+B447</f>
        <v>0</v>
      </c>
      <c r="C449" s="150">
        <f>C444+C445+C446+C447</f>
        <v>673</v>
      </c>
      <c r="D449" s="150">
        <f>D444+D445+D446+D447</f>
        <v>673</v>
      </c>
      <c r="E449" s="416">
        <v>0</v>
      </c>
    </row>
    <row r="450" spans="1:5" ht="12.75">
      <c r="A450" s="252"/>
      <c r="B450" s="83"/>
      <c r="C450" s="77"/>
      <c r="D450" s="75"/>
      <c r="E450" s="48"/>
    </row>
    <row r="451" spans="1:5" ht="12.75">
      <c r="A451" s="253" t="s">
        <v>1246</v>
      </c>
      <c r="B451" s="76"/>
      <c r="C451" s="81"/>
      <c r="D451" s="76"/>
      <c r="E451" s="51"/>
    </row>
    <row r="452" spans="1:5" ht="12.75">
      <c r="A452" s="298" t="s">
        <v>1225</v>
      </c>
      <c r="B452" s="76">
        <v>0</v>
      </c>
      <c r="C452" s="76">
        <v>0</v>
      </c>
      <c r="D452" s="76">
        <v>0</v>
      </c>
      <c r="E452" s="409">
        <v>0</v>
      </c>
    </row>
    <row r="453" spans="1:5" ht="13.5" thickBot="1">
      <c r="A453" s="300" t="s">
        <v>1226</v>
      </c>
      <c r="B453" s="92">
        <v>0</v>
      </c>
      <c r="C453" s="92">
        <v>0</v>
      </c>
      <c r="D453" s="92">
        <v>0</v>
      </c>
      <c r="E453" s="409">
        <v>0</v>
      </c>
    </row>
    <row r="454" spans="1:5" ht="13.5" thickBot="1">
      <c r="A454" s="28" t="s">
        <v>1247</v>
      </c>
      <c r="B454" s="417">
        <f>B452+B453</f>
        <v>0</v>
      </c>
      <c r="C454" s="324">
        <f>C452+C453</f>
        <v>0</v>
      </c>
      <c r="D454" s="325">
        <f>D452+D453</f>
        <v>0</v>
      </c>
      <c r="E454" s="413">
        <v>0</v>
      </c>
    </row>
    <row r="455" spans="1:5" ht="12.75">
      <c r="A455" s="302"/>
      <c r="B455" s="83"/>
      <c r="C455" s="77"/>
      <c r="D455" s="75"/>
      <c r="E455" s="48"/>
    </row>
    <row r="456" spans="1:5" ht="12.75">
      <c r="A456" s="297" t="s">
        <v>1248</v>
      </c>
      <c r="B456" s="76"/>
      <c r="C456" s="81"/>
      <c r="D456" s="76"/>
      <c r="E456" s="51"/>
    </row>
    <row r="457" spans="1:5" ht="12.75">
      <c r="A457" s="298" t="s">
        <v>1225</v>
      </c>
      <c r="B457" s="76">
        <v>0</v>
      </c>
      <c r="C457" s="76">
        <v>0</v>
      </c>
      <c r="D457" s="76">
        <v>0</v>
      </c>
      <c r="E457" s="409">
        <v>0</v>
      </c>
    </row>
    <row r="458" spans="1:5" ht="13.5" thickBot="1">
      <c r="A458" s="299" t="s">
        <v>1226</v>
      </c>
      <c r="B458" s="92">
        <v>0</v>
      </c>
      <c r="C458" s="92">
        <v>0</v>
      </c>
      <c r="D458" s="92">
        <v>0</v>
      </c>
      <c r="E458" s="409">
        <v>0</v>
      </c>
    </row>
    <row r="459" spans="1:5" ht="13.5" thickBot="1">
      <c r="A459" s="28" t="s">
        <v>1249</v>
      </c>
      <c r="B459" s="417">
        <f>B457+B458</f>
        <v>0</v>
      </c>
      <c r="C459" s="324">
        <f>C457+C458</f>
        <v>0</v>
      </c>
      <c r="D459" s="325">
        <f>D457+D458</f>
        <v>0</v>
      </c>
      <c r="E459" s="413">
        <v>0</v>
      </c>
    </row>
    <row r="460" spans="1:5" ht="12.75">
      <c r="A460" s="102"/>
      <c r="B460" s="83"/>
      <c r="C460" s="77"/>
      <c r="D460" s="75"/>
      <c r="E460" s="48"/>
    </row>
    <row r="461" spans="1:5" ht="12.75">
      <c r="A461" s="23" t="s">
        <v>1227</v>
      </c>
      <c r="B461" s="76"/>
      <c r="C461" s="81"/>
      <c r="D461" s="76"/>
      <c r="E461" s="51"/>
    </row>
    <row r="462" spans="1:5" ht="12.75">
      <c r="A462" s="37" t="s">
        <v>1250</v>
      </c>
      <c r="B462" s="76">
        <v>0</v>
      </c>
      <c r="C462" s="76">
        <v>0</v>
      </c>
      <c r="D462" s="76">
        <v>0</v>
      </c>
      <c r="E462" s="409">
        <v>0</v>
      </c>
    </row>
    <row r="463" spans="1:5" ht="13.5" thickBot="1">
      <c r="A463" s="43" t="s">
        <v>1251</v>
      </c>
      <c r="B463" s="92">
        <v>0</v>
      </c>
      <c r="C463" s="92">
        <v>0</v>
      </c>
      <c r="D463" s="92">
        <v>0</v>
      </c>
      <c r="E463" s="409">
        <v>0</v>
      </c>
    </row>
    <row r="464" spans="1:5" ht="13.5" thickBot="1">
      <c r="A464" s="12" t="s">
        <v>1252</v>
      </c>
      <c r="B464" s="417">
        <f>B462+B463</f>
        <v>0</v>
      </c>
      <c r="C464" s="417">
        <f>C462+C463</f>
        <v>0</v>
      </c>
      <c r="D464" s="325">
        <f>D462+D463</f>
        <v>0</v>
      </c>
      <c r="E464" s="413">
        <v>0</v>
      </c>
    </row>
    <row r="465" spans="1:5" ht="12.75">
      <c r="A465" s="35"/>
      <c r="B465" s="148"/>
      <c r="C465" s="83"/>
      <c r="D465" s="87"/>
      <c r="E465" s="5"/>
    </row>
    <row r="466" spans="1:5" ht="12.75">
      <c r="A466" s="18" t="s">
        <v>1231</v>
      </c>
      <c r="B466" s="76"/>
      <c r="C466" s="76"/>
      <c r="D466" s="81"/>
      <c r="E466" s="16"/>
    </row>
    <row r="467" spans="1:5" ht="12.75">
      <c r="A467" s="31" t="s">
        <v>1232</v>
      </c>
      <c r="B467" s="76">
        <v>0</v>
      </c>
      <c r="C467" s="76">
        <v>0</v>
      </c>
      <c r="D467" s="76">
        <v>0</v>
      </c>
      <c r="E467" s="409">
        <v>0</v>
      </c>
    </row>
    <row r="468" spans="1:5" ht="13.5" thickBot="1">
      <c r="A468" s="32" t="s">
        <v>1233</v>
      </c>
      <c r="B468" s="92">
        <v>0</v>
      </c>
      <c r="C468" s="92">
        <v>0</v>
      </c>
      <c r="D468" s="92">
        <v>0</v>
      </c>
      <c r="E468" s="409">
        <v>0</v>
      </c>
    </row>
    <row r="469" spans="1:5" ht="13.5" thickBot="1">
      <c r="A469" s="21" t="s">
        <v>1234</v>
      </c>
      <c r="B469" s="324">
        <f>B467+B468</f>
        <v>0</v>
      </c>
      <c r="C469" s="418">
        <f>C467+C468</f>
        <v>0</v>
      </c>
      <c r="D469" s="325">
        <f>D467+D468</f>
        <v>0</v>
      </c>
      <c r="E469" s="413">
        <v>0</v>
      </c>
    </row>
    <row r="470" spans="1:5" ht="13.5" thickBot="1">
      <c r="A470" s="46"/>
      <c r="B470" s="87"/>
      <c r="C470" s="87"/>
      <c r="D470" s="78"/>
      <c r="E470" s="45"/>
    </row>
    <row r="471" spans="1:5" ht="13.5" thickBot="1">
      <c r="A471" s="65" t="s">
        <v>1235</v>
      </c>
      <c r="B471" s="151">
        <f>B469+B464+B459+B454+B449+B441</f>
        <v>0</v>
      </c>
      <c r="C471" s="151">
        <f>C469+C464+C459+C454+C449+C441</f>
        <v>117672</v>
      </c>
      <c r="D471" s="151">
        <f>D469+D464+D459+D454+D449+D441</f>
        <v>113935</v>
      </c>
      <c r="E471" s="411">
        <f>D471/C471</f>
        <v>0.9682422326466789</v>
      </c>
    </row>
    <row r="472" spans="1:5" ht="13.5" thickBot="1">
      <c r="A472" s="47"/>
      <c r="B472" s="87"/>
      <c r="C472" s="87"/>
      <c r="D472" s="78"/>
      <c r="E472" s="45"/>
    </row>
    <row r="473" spans="1:5" ht="13.5" thickBot="1">
      <c r="A473" s="26" t="s">
        <v>1236</v>
      </c>
      <c r="B473" s="325">
        <v>0</v>
      </c>
      <c r="C473" s="325">
        <v>0</v>
      </c>
      <c r="D473" s="325">
        <v>0</v>
      </c>
      <c r="E473" s="411">
        <v>0</v>
      </c>
    </row>
    <row r="474" spans="1:5" ht="13.5" thickBot="1">
      <c r="A474" s="54"/>
      <c r="B474" s="87"/>
      <c r="C474" s="87"/>
      <c r="D474" s="78"/>
      <c r="E474" s="45"/>
    </row>
    <row r="475" spans="1:5" ht="13.5" thickBot="1">
      <c r="A475" s="70" t="s">
        <v>1300</v>
      </c>
      <c r="B475" s="149">
        <f>B471+B473</f>
        <v>0</v>
      </c>
      <c r="C475" s="149">
        <f>C471+C473</f>
        <v>117672</v>
      </c>
      <c r="D475" s="149">
        <f>D471+D473</f>
        <v>113935</v>
      </c>
      <c r="E475" s="411">
        <f>D475/C475</f>
        <v>0.9682422326466789</v>
      </c>
    </row>
    <row r="476" spans="1:5" ht="12.75">
      <c r="A476" s="71"/>
      <c r="B476" s="583"/>
      <c r="C476" s="583"/>
      <c r="D476" s="583"/>
      <c r="E476" s="584"/>
    </row>
    <row r="477" spans="1:5" ht="12.75">
      <c r="A477" s="2083">
        <v>10</v>
      </c>
      <c r="B477" s="2083"/>
      <c r="C477" s="2083"/>
      <c r="D477" s="2083"/>
      <c r="E477" s="2083"/>
    </row>
    <row r="478" spans="1:5" ht="14.25">
      <c r="A478" s="2087" t="s">
        <v>1266</v>
      </c>
      <c r="B478" s="2087"/>
      <c r="C478" s="2087"/>
      <c r="D478" s="2087"/>
      <c r="E478" s="2087"/>
    </row>
    <row r="479" spans="1:5" ht="15.75">
      <c r="A479" s="2059" t="s">
        <v>1476</v>
      </c>
      <c r="B479" s="2070"/>
      <c r="C479" s="2070"/>
      <c r="D479" s="2070"/>
      <c r="E479" s="2070"/>
    </row>
    <row r="480" spans="1:5" ht="15.75">
      <c r="A480" s="2059" t="s">
        <v>1354</v>
      </c>
      <c r="B480" s="2070"/>
      <c r="C480" s="2070"/>
      <c r="D480" s="2070"/>
      <c r="E480" s="2070"/>
    </row>
    <row r="481" ht="12.75">
      <c r="E481" s="11" t="s">
        <v>1239</v>
      </c>
    </row>
    <row r="482" ht="13.5" thickBot="1"/>
    <row r="483" spans="1:5" ht="16.5" thickBot="1">
      <c r="A483" s="122" t="s">
        <v>1209</v>
      </c>
      <c r="B483" s="2089" t="s">
        <v>1263</v>
      </c>
      <c r="C483" s="2085"/>
      <c r="D483" s="2085"/>
      <c r="E483" s="2086"/>
    </row>
    <row r="484" spans="1:5" ht="26.25" thickBot="1">
      <c r="A484" s="123" t="s">
        <v>1210</v>
      </c>
      <c r="B484" s="283" t="s">
        <v>1107</v>
      </c>
      <c r="C484" s="307" t="s">
        <v>1108</v>
      </c>
      <c r="D484" s="307" t="s">
        <v>1113</v>
      </c>
      <c r="E484" s="307" t="s">
        <v>1126</v>
      </c>
    </row>
    <row r="485" spans="1:5" ht="12.75">
      <c r="A485" s="35" t="s">
        <v>1211</v>
      </c>
      <c r="B485" s="84"/>
      <c r="C485" s="36"/>
      <c r="D485" s="24"/>
      <c r="E485" s="59"/>
    </row>
    <row r="486" spans="1:5" ht="12.75">
      <c r="A486" s="37" t="s">
        <v>1212</v>
      </c>
      <c r="B486" s="76"/>
      <c r="C486" s="81">
        <v>202097</v>
      </c>
      <c r="D486" s="76">
        <v>195750</v>
      </c>
      <c r="E486" s="414">
        <f>D486/C486</f>
        <v>0.9685942888810819</v>
      </c>
    </row>
    <row r="487" spans="1:5" ht="12.75">
      <c r="A487" s="5" t="s">
        <v>1213</v>
      </c>
      <c r="B487" s="76"/>
      <c r="C487" s="81">
        <v>63305</v>
      </c>
      <c r="D487" s="76">
        <v>59443</v>
      </c>
      <c r="E487" s="414">
        <f>D487/C487</f>
        <v>0.9389937603664797</v>
      </c>
    </row>
    <row r="488" spans="1:5" ht="12.75">
      <c r="A488" s="5" t="s">
        <v>1214</v>
      </c>
      <c r="B488" s="76"/>
      <c r="C488" s="76">
        <v>43597</v>
      </c>
      <c r="D488" s="76">
        <v>28228</v>
      </c>
      <c r="E488" s="414">
        <f>D488/C488</f>
        <v>0.6474757437438355</v>
      </c>
    </row>
    <row r="489" spans="1:5" ht="12.75">
      <c r="A489" s="1513" t="s">
        <v>1361</v>
      </c>
      <c r="B489" s="76"/>
      <c r="C489" s="76"/>
      <c r="D489" s="76"/>
      <c r="E489" s="414"/>
    </row>
    <row r="490" spans="1:5" ht="12.75">
      <c r="A490" s="5" t="s">
        <v>1215</v>
      </c>
      <c r="B490" s="76">
        <v>0</v>
      </c>
      <c r="C490" s="76">
        <v>0</v>
      </c>
      <c r="D490" s="76"/>
      <c r="E490" s="414">
        <v>0</v>
      </c>
    </row>
    <row r="491" spans="1:5" ht="12.75">
      <c r="A491" s="1386" t="s">
        <v>1216</v>
      </c>
      <c r="B491" s="76">
        <v>0</v>
      </c>
      <c r="C491" s="76">
        <v>0</v>
      </c>
      <c r="D491" s="76">
        <v>0</v>
      </c>
      <c r="E491" s="414">
        <v>0</v>
      </c>
    </row>
    <row r="492" spans="1:5" ht="12.75">
      <c r="A492" s="16" t="s">
        <v>1217</v>
      </c>
      <c r="B492" s="76"/>
      <c r="C492" s="76"/>
      <c r="D492" s="76"/>
      <c r="E492" s="414"/>
    </row>
    <row r="493" spans="1:5" ht="13.5" thickBot="1">
      <c r="A493" s="39" t="s">
        <v>1242</v>
      </c>
      <c r="B493" s="76">
        <v>0</v>
      </c>
      <c r="C493" s="76">
        <v>0</v>
      </c>
      <c r="D493" s="76">
        <v>0</v>
      </c>
      <c r="E493" s="414">
        <v>0</v>
      </c>
    </row>
    <row r="494" spans="1:5" ht="13.5" thickBot="1">
      <c r="A494" s="21" t="s">
        <v>1243</v>
      </c>
      <c r="B494" s="305">
        <f>SUM(B486:B491)</f>
        <v>0</v>
      </c>
      <c r="C494" s="117">
        <f>SUM(C486:C491)</f>
        <v>308999</v>
      </c>
      <c r="D494" s="150">
        <f>SUM(D486:D491)</f>
        <v>283421</v>
      </c>
      <c r="E494" s="415">
        <f>D494/C494</f>
        <v>0.9172230330842495</v>
      </c>
    </row>
    <row r="495" spans="1:5" ht="12.75">
      <c r="A495" s="252"/>
      <c r="B495" s="84"/>
      <c r="C495" s="84"/>
      <c r="D495" s="84"/>
      <c r="E495" s="48"/>
    </row>
    <row r="496" spans="1:5" ht="12.75">
      <c r="A496" s="253" t="s">
        <v>1219</v>
      </c>
      <c r="B496" s="76"/>
      <c r="C496" s="76"/>
      <c r="D496" s="76"/>
      <c r="E496" s="51"/>
    </row>
    <row r="497" spans="1:5" ht="12.75">
      <c r="A497" s="53" t="s">
        <v>1220</v>
      </c>
      <c r="B497" s="75">
        <v>0</v>
      </c>
      <c r="C497" s="76">
        <f>'4.sz. melléklet'!C67</f>
        <v>2848</v>
      </c>
      <c r="D497" s="76">
        <f>'4.sz. melléklet'!D67</f>
        <v>2847</v>
      </c>
      <c r="E497" s="414">
        <f>D497/C497</f>
        <v>0.9996488764044944</v>
      </c>
    </row>
    <row r="498" spans="1:5" ht="12.75">
      <c r="A498" s="53" t="s">
        <v>1244</v>
      </c>
      <c r="B498" s="75">
        <v>0</v>
      </c>
      <c r="C498" s="75">
        <v>0</v>
      </c>
      <c r="D498" s="75">
        <v>0</v>
      </c>
      <c r="E498" s="414">
        <v>0</v>
      </c>
    </row>
    <row r="499" spans="1:5" ht="12.75">
      <c r="A499" s="53" t="s">
        <v>1222</v>
      </c>
      <c r="B499" s="75">
        <v>0</v>
      </c>
      <c r="C499" s="75">
        <v>0</v>
      </c>
      <c r="D499" s="75">
        <v>0</v>
      </c>
      <c r="E499" s="414">
        <v>0</v>
      </c>
    </row>
    <row r="500" spans="1:5" ht="12.75">
      <c r="A500" s="38" t="s">
        <v>1223</v>
      </c>
      <c r="B500" s="76">
        <v>0</v>
      </c>
      <c r="C500" s="76">
        <v>0</v>
      </c>
      <c r="D500" s="76">
        <v>0</v>
      </c>
      <c r="E500" s="414">
        <v>0</v>
      </c>
    </row>
    <row r="501" spans="1:5" ht="13.5" thickBot="1">
      <c r="A501" s="49"/>
      <c r="B501" s="92"/>
      <c r="C501" s="89"/>
      <c r="D501" s="89"/>
      <c r="E501" s="60"/>
    </row>
    <row r="502" spans="1:5" ht="13.5" thickBot="1">
      <c r="A502" s="21" t="s">
        <v>1245</v>
      </c>
      <c r="B502" s="150">
        <f>B497+B498+B499+B500</f>
        <v>0</v>
      </c>
      <c r="C502" s="150">
        <f>C497+C498+C499+C500</f>
        <v>2848</v>
      </c>
      <c r="D502" s="150">
        <f>D497+D498+D499+D500</f>
        <v>2847</v>
      </c>
      <c r="E502" s="416">
        <f>D502/C502</f>
        <v>0.9996488764044944</v>
      </c>
    </row>
    <row r="503" spans="1:5" ht="12.75">
      <c r="A503" s="58"/>
      <c r="B503" s="83"/>
      <c r="C503" s="77"/>
      <c r="D503" s="75"/>
      <c r="E503" s="48"/>
    </row>
    <row r="504" spans="1:5" ht="12.75">
      <c r="A504" s="253" t="s">
        <v>1246</v>
      </c>
      <c r="B504" s="76"/>
      <c r="C504" s="81"/>
      <c r="D504" s="76"/>
      <c r="E504" s="51"/>
    </row>
    <row r="505" spans="1:5" ht="12.75">
      <c r="A505" s="308" t="s">
        <v>1225</v>
      </c>
      <c r="B505" s="76">
        <v>0</v>
      </c>
      <c r="C505" s="76">
        <v>0</v>
      </c>
      <c r="D505" s="76">
        <v>0</v>
      </c>
      <c r="E505" s="409">
        <v>0</v>
      </c>
    </row>
    <row r="506" spans="1:5" ht="13.5" thickBot="1">
      <c r="A506" s="300" t="s">
        <v>1226</v>
      </c>
      <c r="B506" s="92">
        <v>0</v>
      </c>
      <c r="C506" s="92">
        <v>0</v>
      </c>
      <c r="D506" s="92">
        <v>0</v>
      </c>
      <c r="E506" s="409">
        <v>0</v>
      </c>
    </row>
    <row r="507" spans="1:5" ht="13.5" thickBot="1">
      <c r="A507" s="28" t="s">
        <v>1247</v>
      </c>
      <c r="B507" s="417">
        <f>B505+B506</f>
        <v>0</v>
      </c>
      <c r="C507" s="324">
        <f>C505+C506</f>
        <v>0</v>
      </c>
      <c r="D507" s="325">
        <f>D505+D506</f>
        <v>0</v>
      </c>
      <c r="E507" s="413">
        <v>0</v>
      </c>
    </row>
    <row r="508" spans="1:5" ht="12.75">
      <c r="A508" s="102"/>
      <c r="B508" s="83"/>
      <c r="C508" s="77"/>
      <c r="D508" s="75"/>
      <c r="E508" s="48"/>
    </row>
    <row r="509" spans="1:5" ht="12.75">
      <c r="A509" s="29" t="s">
        <v>1248</v>
      </c>
      <c r="B509" s="76"/>
      <c r="C509" s="81"/>
      <c r="D509" s="76"/>
      <c r="E509" s="51"/>
    </row>
    <row r="510" spans="1:5" ht="12.75">
      <c r="A510" s="27" t="s">
        <v>1225</v>
      </c>
      <c r="B510" s="76">
        <v>0</v>
      </c>
      <c r="C510" s="76">
        <v>0</v>
      </c>
      <c r="D510" s="76">
        <v>0</v>
      </c>
      <c r="E510" s="409">
        <v>0</v>
      </c>
    </row>
    <row r="511" spans="1:5" ht="13.5" thickBot="1">
      <c r="A511" s="42" t="s">
        <v>1226</v>
      </c>
      <c r="B511" s="92">
        <v>0</v>
      </c>
      <c r="C511" s="92">
        <v>0</v>
      </c>
      <c r="D511" s="92">
        <v>0</v>
      </c>
      <c r="E511" s="409">
        <v>0</v>
      </c>
    </row>
    <row r="512" spans="1:5" ht="13.5" thickBot="1">
      <c r="A512" s="28" t="s">
        <v>1249</v>
      </c>
      <c r="B512" s="417">
        <f>B510+B511</f>
        <v>0</v>
      </c>
      <c r="C512" s="324">
        <f>C510+C511</f>
        <v>0</v>
      </c>
      <c r="D512" s="325">
        <f>D510+D511</f>
        <v>0</v>
      </c>
      <c r="E512" s="413">
        <v>0</v>
      </c>
    </row>
    <row r="513" spans="1:5" ht="12.75">
      <c r="A513" s="302"/>
      <c r="B513" s="83"/>
      <c r="C513" s="77"/>
      <c r="D513" s="75"/>
      <c r="E513" s="48"/>
    </row>
    <row r="514" spans="1:5" ht="12.75">
      <c r="A514" s="253" t="s">
        <v>1227</v>
      </c>
      <c r="B514" s="76"/>
      <c r="C514" s="81"/>
      <c r="D514" s="76"/>
      <c r="E514" s="51"/>
    </row>
    <row r="515" spans="1:5" ht="12.75">
      <c r="A515" s="31" t="s">
        <v>1250</v>
      </c>
      <c r="B515" s="76">
        <v>0</v>
      </c>
      <c r="C515" s="76">
        <v>0</v>
      </c>
      <c r="D515" s="76">
        <v>0</v>
      </c>
      <c r="E515" s="409">
        <v>0</v>
      </c>
    </row>
    <row r="516" spans="1:5" ht="13.5" thickBot="1">
      <c r="A516" s="295" t="s">
        <v>1251</v>
      </c>
      <c r="B516" s="92">
        <v>0</v>
      </c>
      <c r="C516" s="92">
        <v>0</v>
      </c>
      <c r="D516" s="92">
        <v>0</v>
      </c>
      <c r="E516" s="409">
        <v>0</v>
      </c>
    </row>
    <row r="517" spans="1:5" ht="13.5" thickBot="1">
      <c r="A517" s="21" t="s">
        <v>1252</v>
      </c>
      <c r="B517" s="417">
        <f>B515+B516</f>
        <v>0</v>
      </c>
      <c r="C517" s="417">
        <f>C515+C516</f>
        <v>0</v>
      </c>
      <c r="D517" s="325">
        <f>D515+D516</f>
        <v>0</v>
      </c>
      <c r="E517" s="413">
        <v>0</v>
      </c>
    </row>
    <row r="518" spans="1:5" ht="12.75">
      <c r="A518" s="310"/>
      <c r="B518" s="148"/>
      <c r="C518" s="83"/>
      <c r="D518" s="87"/>
      <c r="E518" s="24"/>
    </row>
    <row r="519" spans="1:5" ht="12.75">
      <c r="A519" s="309" t="s">
        <v>1231</v>
      </c>
      <c r="B519" s="76"/>
      <c r="C519" s="76"/>
      <c r="D519" s="81"/>
      <c r="E519" s="16"/>
    </row>
    <row r="520" spans="1:5" ht="12.75">
      <c r="A520" s="31" t="s">
        <v>1232</v>
      </c>
      <c r="B520" s="76">
        <v>0</v>
      </c>
      <c r="C520" s="76">
        <v>0</v>
      </c>
      <c r="D520" s="76">
        <v>0</v>
      </c>
      <c r="E520" s="409">
        <v>0</v>
      </c>
    </row>
    <row r="521" spans="1:5" ht="13.5" thickBot="1">
      <c r="A521" s="32" t="s">
        <v>1233</v>
      </c>
      <c r="B521" s="92">
        <v>0</v>
      </c>
      <c r="C521" s="92">
        <v>0</v>
      </c>
      <c r="D521" s="92">
        <v>0</v>
      </c>
      <c r="E521" s="409">
        <v>0</v>
      </c>
    </row>
    <row r="522" spans="1:5" ht="13.5" thickBot="1">
      <c r="A522" s="21" t="s">
        <v>1234</v>
      </c>
      <c r="B522" s="324">
        <f>B520+B521</f>
        <v>0</v>
      </c>
      <c r="C522" s="418">
        <f>C520+C521</f>
        <v>0</v>
      </c>
      <c r="D522" s="325">
        <f>D520+D521</f>
        <v>0</v>
      </c>
      <c r="E522" s="413">
        <v>0</v>
      </c>
    </row>
    <row r="523" spans="1:5" ht="13.5" thickBot="1">
      <c r="A523" s="46"/>
      <c r="B523" s="78"/>
      <c r="C523" s="87"/>
      <c r="D523" s="78"/>
      <c r="E523" s="45"/>
    </row>
    <row r="524" spans="1:5" ht="13.5" thickBot="1">
      <c r="A524" s="65" t="s">
        <v>1235</v>
      </c>
      <c r="B524" s="151">
        <f>B522+B517+B512+B507+B502+B494</f>
        <v>0</v>
      </c>
      <c r="C524" s="151">
        <f>C522+C517+C512+C507+C502+C494</f>
        <v>311847</v>
      </c>
      <c r="D524" s="151">
        <f>D522+D517+D512+D507+D502+D494</f>
        <v>286268</v>
      </c>
      <c r="E524" s="411">
        <f>D524/C524</f>
        <v>0.9179758022363531</v>
      </c>
    </row>
    <row r="525" spans="1:5" ht="13.5" thickBot="1">
      <c r="A525" s="47"/>
      <c r="B525" s="78"/>
      <c r="C525" s="87"/>
      <c r="D525" s="78"/>
      <c r="E525" s="45"/>
    </row>
    <row r="526" spans="1:5" ht="13.5" thickBot="1">
      <c r="A526" s="26" t="s">
        <v>1236</v>
      </c>
      <c r="B526" s="324">
        <v>0</v>
      </c>
      <c r="C526" s="324">
        <v>0</v>
      </c>
      <c r="D526" s="324">
        <v>0</v>
      </c>
      <c r="E526" s="411">
        <v>0</v>
      </c>
    </row>
    <row r="527" spans="1:5" ht="13.5" thickBot="1">
      <c r="A527" s="54"/>
      <c r="B527" s="78"/>
      <c r="C527" s="87"/>
      <c r="D527" s="78"/>
      <c r="E527" s="45"/>
    </row>
    <row r="528" spans="1:5" ht="13.5" thickBot="1">
      <c r="A528" s="70" t="s">
        <v>1300</v>
      </c>
      <c r="B528" s="149">
        <f>B524+B526</f>
        <v>0</v>
      </c>
      <c r="C528" s="149">
        <f>C524+C526</f>
        <v>311847</v>
      </c>
      <c r="D528" s="165">
        <f>D524+D526</f>
        <v>286268</v>
      </c>
      <c r="E528" s="411">
        <f>D528/C528</f>
        <v>0.9179758022363531</v>
      </c>
    </row>
    <row r="529" spans="1:5" ht="12.75">
      <c r="A529" s="71"/>
      <c r="B529" s="583"/>
      <c r="C529" s="583"/>
      <c r="D529" s="583"/>
      <c r="E529" s="584"/>
    </row>
    <row r="530" spans="1:5" ht="12.75">
      <c r="A530" s="71"/>
      <c r="B530" s="583"/>
      <c r="C530" s="583"/>
      <c r="D530" s="583"/>
      <c r="E530" s="584"/>
    </row>
    <row r="531" spans="1:5" ht="12.75">
      <c r="A531" s="2083">
        <v>11</v>
      </c>
      <c r="B531" s="2083"/>
      <c r="C531" s="2083"/>
      <c r="D531" s="2083"/>
      <c r="E531" s="2083"/>
    </row>
    <row r="532" spans="1:5" ht="14.25">
      <c r="A532" s="2087" t="s">
        <v>1266</v>
      </c>
      <c r="B532" s="2087"/>
      <c r="C532" s="2087"/>
      <c r="D532" s="2087"/>
      <c r="E532" s="2087"/>
    </row>
    <row r="533" spans="1:5" ht="15.75">
      <c r="A533" s="2059" t="s">
        <v>1476</v>
      </c>
      <c r="B533" s="2070"/>
      <c r="C533" s="2070"/>
      <c r="D533" s="2070"/>
      <c r="E533" s="2070"/>
    </row>
    <row r="534" spans="1:5" ht="15.75">
      <c r="A534" s="2059" t="s">
        <v>1354</v>
      </c>
      <c r="B534" s="2070"/>
      <c r="C534" s="2070"/>
      <c r="D534" s="2070"/>
      <c r="E534" s="2070"/>
    </row>
    <row r="535" spans="1:5" ht="15.75">
      <c r="A535" s="282"/>
      <c r="B535" s="57"/>
      <c r="C535" s="57"/>
      <c r="D535" s="57"/>
      <c r="E535" s="57"/>
    </row>
    <row r="536" ht="13.5" thickBot="1">
      <c r="E536" s="11" t="s">
        <v>1239</v>
      </c>
    </row>
    <row r="537" spans="1:5" ht="16.5" thickBot="1">
      <c r="A537" s="122" t="s">
        <v>1209</v>
      </c>
      <c r="B537" s="2090" t="s">
        <v>1264</v>
      </c>
      <c r="C537" s="2085"/>
      <c r="D537" s="2085"/>
      <c r="E537" s="2086"/>
    </row>
    <row r="538" spans="1:5" ht="26.25" thickBot="1">
      <c r="A538" s="123" t="s">
        <v>1210</v>
      </c>
      <c r="B538" s="281" t="s">
        <v>1107</v>
      </c>
      <c r="C538" s="307" t="s">
        <v>1108</v>
      </c>
      <c r="D538" s="307" t="s">
        <v>1113</v>
      </c>
      <c r="E538" s="307" t="s">
        <v>1126</v>
      </c>
    </row>
    <row r="539" spans="1:5" ht="12.75">
      <c r="A539" s="35" t="s">
        <v>1211</v>
      </c>
      <c r="B539" s="83"/>
      <c r="C539" s="36"/>
      <c r="D539" s="24"/>
      <c r="E539" s="59"/>
    </row>
    <row r="540" spans="1:5" ht="12.75">
      <c r="A540" s="37" t="s">
        <v>1212</v>
      </c>
      <c r="B540" s="76"/>
      <c r="C540" s="81">
        <v>9975</v>
      </c>
      <c r="D540" s="76">
        <v>9965</v>
      </c>
      <c r="E540" s="414">
        <f>D540/C540</f>
        <v>0.9989974937343359</v>
      </c>
    </row>
    <row r="541" spans="1:5" ht="12.75">
      <c r="A541" s="5" t="s">
        <v>1213</v>
      </c>
      <c r="B541" s="75"/>
      <c r="C541" s="81">
        <v>2808</v>
      </c>
      <c r="D541" s="76">
        <v>2805</v>
      </c>
      <c r="E541" s="414">
        <f>D541/C541</f>
        <v>0.9989316239316239</v>
      </c>
    </row>
    <row r="542" spans="1:5" ht="12.75">
      <c r="A542" s="5" t="s">
        <v>1214</v>
      </c>
      <c r="B542" s="75"/>
      <c r="C542" s="81">
        <v>17499</v>
      </c>
      <c r="D542" s="76">
        <v>17482</v>
      </c>
      <c r="E542" s="414">
        <f>D542/C542</f>
        <v>0.9990285159151951</v>
      </c>
    </row>
    <row r="543" spans="1:5" ht="12.75">
      <c r="A543" s="1513" t="s">
        <v>1361</v>
      </c>
      <c r="B543" s="75"/>
      <c r="C543" s="77"/>
      <c r="D543" s="75"/>
      <c r="E543" s="414"/>
    </row>
    <row r="544" spans="1:5" ht="12.75">
      <c r="A544" s="5" t="s">
        <v>1215</v>
      </c>
      <c r="B544" s="75">
        <v>0</v>
      </c>
      <c r="C544" s="75">
        <v>0</v>
      </c>
      <c r="D544" s="75">
        <v>0</v>
      </c>
      <c r="E544" s="414">
        <v>0</v>
      </c>
    </row>
    <row r="545" spans="1:5" ht="12.75">
      <c r="A545" s="16" t="s">
        <v>1241</v>
      </c>
      <c r="B545" s="75">
        <v>0</v>
      </c>
      <c r="C545" s="75">
        <v>0</v>
      </c>
      <c r="D545" s="75">
        <v>0</v>
      </c>
      <c r="E545" s="414">
        <v>0</v>
      </c>
    </row>
    <row r="546" spans="1:5" ht="12.75">
      <c r="A546" s="16" t="s">
        <v>1217</v>
      </c>
      <c r="B546" s="75"/>
      <c r="C546" s="75"/>
      <c r="D546" s="75"/>
      <c r="E546" s="414"/>
    </row>
    <row r="547" spans="1:5" ht="13.5" thickBot="1">
      <c r="A547" s="39" t="s">
        <v>1242</v>
      </c>
      <c r="B547" s="76">
        <v>0</v>
      </c>
      <c r="C547" s="76">
        <v>0</v>
      </c>
      <c r="D547" s="76">
        <v>0</v>
      </c>
      <c r="E547" s="414">
        <v>0</v>
      </c>
    </row>
    <row r="548" spans="1:5" ht="13.5" thickBot="1">
      <c r="A548" s="21" t="s">
        <v>1243</v>
      </c>
      <c r="B548" s="150">
        <f>SUM(B540:B545)</f>
        <v>0</v>
      </c>
      <c r="C548" s="117">
        <f>SUM(C540:C545)</f>
        <v>30282</v>
      </c>
      <c r="D548" s="150">
        <f>SUM(D540:D545)</f>
        <v>30252</v>
      </c>
      <c r="E548" s="415">
        <f>D548/C548</f>
        <v>0.9990093124628492</v>
      </c>
    </row>
    <row r="549" spans="1:5" ht="12.75">
      <c r="A549" s="58"/>
      <c r="B549" s="83"/>
      <c r="C549" s="77"/>
      <c r="D549" s="75"/>
      <c r="E549" s="48"/>
    </row>
    <row r="550" spans="1:5" ht="12.75">
      <c r="A550" s="253" t="s">
        <v>1219</v>
      </c>
      <c r="B550" s="76"/>
      <c r="C550" s="81"/>
      <c r="D550" s="76"/>
      <c r="E550" s="51"/>
    </row>
    <row r="551" spans="1:5" ht="12.75">
      <c r="A551" s="73" t="s">
        <v>1220</v>
      </c>
      <c r="B551" s="75">
        <v>0</v>
      </c>
      <c r="C551" s="75">
        <f>'4.sz. melléklet'!C71</f>
        <v>923</v>
      </c>
      <c r="D551" s="75">
        <f>'4.sz. melléklet'!D71</f>
        <v>922</v>
      </c>
      <c r="E551" s="414">
        <f>D551/C551</f>
        <v>0.9989165763813651</v>
      </c>
    </row>
    <row r="552" spans="1:5" ht="12.75">
      <c r="A552" s="53" t="s">
        <v>1244</v>
      </c>
      <c r="B552" s="75">
        <v>0</v>
      </c>
      <c r="C552" s="75">
        <v>0</v>
      </c>
      <c r="D552" s="75">
        <v>0</v>
      </c>
      <c r="E552" s="414">
        <v>0</v>
      </c>
    </row>
    <row r="553" spans="1:5" ht="12.75">
      <c r="A553" s="53" t="s">
        <v>1222</v>
      </c>
      <c r="B553" s="75">
        <v>0</v>
      </c>
      <c r="C553" s="75">
        <v>0</v>
      </c>
      <c r="D553" s="75">
        <v>0</v>
      </c>
      <c r="E553" s="414">
        <v>0</v>
      </c>
    </row>
    <row r="554" spans="1:5" ht="12.75">
      <c r="A554" s="38" t="s">
        <v>1223</v>
      </c>
      <c r="B554" s="76">
        <v>0</v>
      </c>
      <c r="C554" s="76">
        <v>0</v>
      </c>
      <c r="D554" s="76">
        <v>0</v>
      </c>
      <c r="E554" s="414">
        <v>0</v>
      </c>
    </row>
    <row r="555" spans="1:5" ht="13.5" thickBot="1">
      <c r="A555" s="49"/>
      <c r="B555" s="92"/>
      <c r="C555" s="175"/>
      <c r="D555" s="79"/>
      <c r="E555" s="60"/>
    </row>
    <row r="556" spans="1:5" ht="13.5" thickBot="1">
      <c r="A556" s="21" t="s">
        <v>1245</v>
      </c>
      <c r="B556" s="150">
        <f>B551+B552+B553+B554</f>
        <v>0</v>
      </c>
      <c r="C556" s="150">
        <f>C551+C552+C553+C554</f>
        <v>923</v>
      </c>
      <c r="D556" s="150">
        <f>D551+D552+D553+D554</f>
        <v>922</v>
      </c>
      <c r="E556" s="416">
        <f>D556/C556</f>
        <v>0.9989165763813651</v>
      </c>
    </row>
    <row r="557" spans="1:5" ht="12.75">
      <c r="A557" s="58"/>
      <c r="B557" s="83"/>
      <c r="C557" s="77"/>
      <c r="D557" s="75"/>
      <c r="E557" s="48"/>
    </row>
    <row r="558" spans="1:5" ht="12.75">
      <c r="A558" s="253" t="s">
        <v>1246</v>
      </c>
      <c r="B558" s="76"/>
      <c r="C558" s="81"/>
      <c r="D558" s="76"/>
      <c r="E558" s="51"/>
    </row>
    <row r="559" spans="1:5" ht="12.75">
      <c r="A559" s="308" t="s">
        <v>1225</v>
      </c>
      <c r="B559" s="76">
        <v>0</v>
      </c>
      <c r="C559" s="76">
        <v>0</v>
      </c>
      <c r="D559" s="76">
        <v>0</v>
      </c>
      <c r="E559" s="409">
        <v>0</v>
      </c>
    </row>
    <row r="560" spans="1:5" ht="13.5" thickBot="1">
      <c r="A560" s="300" t="s">
        <v>1226</v>
      </c>
      <c r="B560" s="92">
        <v>0</v>
      </c>
      <c r="C560" s="92">
        <v>0</v>
      </c>
      <c r="D560" s="92">
        <v>0</v>
      </c>
      <c r="E560" s="409">
        <v>0</v>
      </c>
    </row>
    <row r="561" spans="1:5" ht="13.5" thickBot="1">
      <c r="A561" s="28" t="s">
        <v>1247</v>
      </c>
      <c r="B561" s="417">
        <f>B559+B560</f>
        <v>0</v>
      </c>
      <c r="C561" s="324">
        <f>C559+C560</f>
        <v>0</v>
      </c>
      <c r="D561" s="325">
        <f>D559+D560</f>
        <v>0</v>
      </c>
      <c r="E561" s="413">
        <v>0</v>
      </c>
    </row>
    <row r="562" spans="1:5" ht="12.75">
      <c r="A562" s="236"/>
      <c r="B562" s="83"/>
      <c r="C562" s="77"/>
      <c r="D562" s="75"/>
      <c r="E562" s="48"/>
    </row>
    <row r="563" spans="1:5" ht="12.75">
      <c r="A563" s="297" t="s">
        <v>1248</v>
      </c>
      <c r="B563" s="76"/>
      <c r="C563" s="81"/>
      <c r="D563" s="76"/>
      <c r="E563" s="51"/>
    </row>
    <row r="564" spans="1:5" ht="12.75">
      <c r="A564" s="298" t="s">
        <v>1225</v>
      </c>
      <c r="B564" s="76">
        <v>0</v>
      </c>
      <c r="C564" s="76">
        <v>0</v>
      </c>
      <c r="D564" s="76">
        <v>0</v>
      </c>
      <c r="E564" s="409">
        <v>0</v>
      </c>
    </row>
    <row r="565" spans="1:5" ht="13.5" thickBot="1">
      <c r="A565" s="299" t="s">
        <v>1226</v>
      </c>
      <c r="B565" s="92">
        <v>0</v>
      </c>
      <c r="C565" s="92">
        <v>0</v>
      </c>
      <c r="D565" s="92">
        <v>0</v>
      </c>
      <c r="E565" s="409">
        <v>0</v>
      </c>
    </row>
    <row r="566" spans="1:5" ht="13.5" thickBot="1">
      <c r="A566" s="28" t="s">
        <v>1249</v>
      </c>
      <c r="B566" s="417">
        <f>B564+B565</f>
        <v>0</v>
      </c>
      <c r="C566" s="324">
        <f>C564+C565</f>
        <v>0</v>
      </c>
      <c r="D566" s="325">
        <f>D564+D565</f>
        <v>0</v>
      </c>
      <c r="E566" s="413">
        <v>0</v>
      </c>
    </row>
    <row r="567" spans="1:5" ht="12.75">
      <c r="A567" s="236"/>
      <c r="B567" s="83"/>
      <c r="C567" s="77"/>
      <c r="D567" s="75"/>
      <c r="E567" s="48"/>
    </row>
    <row r="568" spans="1:5" ht="12.75">
      <c r="A568" s="253" t="s">
        <v>1227</v>
      </c>
      <c r="B568" s="76"/>
      <c r="C568" s="81"/>
      <c r="D568" s="76"/>
      <c r="E568" s="51"/>
    </row>
    <row r="569" spans="1:5" ht="12.75">
      <c r="A569" s="294" t="s">
        <v>1250</v>
      </c>
      <c r="B569" s="76">
        <v>0</v>
      </c>
      <c r="C569" s="76">
        <v>0</v>
      </c>
      <c r="D569" s="76">
        <v>0</v>
      </c>
      <c r="E569" s="409">
        <v>0</v>
      </c>
    </row>
    <row r="570" spans="1:5" ht="13.5" thickBot="1">
      <c r="A570" s="295" t="s">
        <v>1251</v>
      </c>
      <c r="B570" s="92">
        <v>0</v>
      </c>
      <c r="C570" s="92">
        <v>0</v>
      </c>
      <c r="D570" s="92">
        <v>0</v>
      </c>
      <c r="E570" s="409">
        <v>0</v>
      </c>
    </row>
    <row r="571" spans="1:5" ht="13.5" thickBot="1">
      <c r="A571" s="58" t="s">
        <v>1252</v>
      </c>
      <c r="B571" s="324">
        <f>B569+B570</f>
        <v>0</v>
      </c>
      <c r="C571" s="417">
        <f>C569+C570</f>
        <v>0</v>
      </c>
      <c r="D571" s="325">
        <f>D569+D570</f>
        <v>0</v>
      </c>
      <c r="E571" s="413">
        <v>0</v>
      </c>
    </row>
    <row r="572" spans="1:5" ht="12.75">
      <c r="A572" s="58"/>
      <c r="B572" s="83"/>
      <c r="C572" s="83"/>
      <c r="D572" s="87"/>
      <c r="E572" s="24"/>
    </row>
    <row r="573" spans="1:5" ht="12.75">
      <c r="A573" s="253" t="s">
        <v>1231</v>
      </c>
      <c r="B573" s="76"/>
      <c r="C573" s="76"/>
      <c r="D573" s="81"/>
      <c r="E573" s="16"/>
    </row>
    <row r="574" spans="1:5" ht="12.75">
      <c r="A574" s="294" t="s">
        <v>1232</v>
      </c>
      <c r="B574" s="76">
        <v>0</v>
      </c>
      <c r="C574" s="76">
        <v>0</v>
      </c>
      <c r="D574" s="76">
        <v>0</v>
      </c>
      <c r="E574" s="409">
        <v>0</v>
      </c>
    </row>
    <row r="575" spans="1:5" ht="13.5" thickBot="1">
      <c r="A575" s="32" t="s">
        <v>1233</v>
      </c>
      <c r="B575" s="92">
        <v>0</v>
      </c>
      <c r="C575" s="92">
        <v>0</v>
      </c>
      <c r="D575" s="92">
        <v>0</v>
      </c>
      <c r="E575" s="409">
        <v>0</v>
      </c>
    </row>
    <row r="576" spans="1:5" ht="13.5" thickBot="1">
      <c r="A576" s="46" t="s">
        <v>1234</v>
      </c>
      <c r="B576" s="324">
        <f>B574+B575</f>
        <v>0</v>
      </c>
      <c r="C576" s="418">
        <f>C574+C575</f>
        <v>0</v>
      </c>
      <c r="D576" s="325">
        <f>D574+D575</f>
        <v>0</v>
      </c>
      <c r="E576" s="413">
        <v>0</v>
      </c>
    </row>
    <row r="577" spans="1:5" ht="13.5" thickBot="1">
      <c r="A577" s="46"/>
      <c r="B577" s="78"/>
      <c r="C577" s="87"/>
      <c r="D577" s="78"/>
      <c r="E577" s="45"/>
    </row>
    <row r="578" spans="1:5" ht="13.5" thickBot="1">
      <c r="A578" s="65" t="s">
        <v>1235</v>
      </c>
      <c r="B578" s="151">
        <f>B576+B571+B566+B561+B556+B548</f>
        <v>0</v>
      </c>
      <c r="C578" s="151">
        <f>C576+C571+C566+C561+C556+C548</f>
        <v>31205</v>
      </c>
      <c r="D578" s="151">
        <f>D576+D571+D566+D561+D556+D548</f>
        <v>31174</v>
      </c>
      <c r="E578" s="411">
        <f>D578/C578</f>
        <v>0.9990065694600224</v>
      </c>
    </row>
    <row r="579" spans="1:5" ht="13.5" thickBot="1">
      <c r="A579" s="47"/>
      <c r="B579" s="78"/>
      <c r="C579" s="87"/>
      <c r="D579" s="78"/>
      <c r="E579" s="45"/>
    </row>
    <row r="580" spans="1:5" ht="13.5" thickBot="1">
      <c r="A580" s="56" t="s">
        <v>1236</v>
      </c>
      <c r="B580" s="324">
        <v>0</v>
      </c>
      <c r="C580" s="324">
        <v>0</v>
      </c>
      <c r="D580" s="324">
        <v>0</v>
      </c>
      <c r="E580" s="411">
        <v>0</v>
      </c>
    </row>
    <row r="581" spans="1:5" ht="13.5" thickBot="1">
      <c r="A581" s="54"/>
      <c r="B581" s="78"/>
      <c r="C581" s="87"/>
      <c r="D581" s="78"/>
      <c r="E581" s="45"/>
    </row>
    <row r="582" spans="1:5" ht="13.5" thickBot="1">
      <c r="A582" s="70" t="s">
        <v>1300</v>
      </c>
      <c r="B582" s="165">
        <f>B578+B580</f>
        <v>0</v>
      </c>
      <c r="C582" s="165">
        <f>C578+C580</f>
        <v>31205</v>
      </c>
      <c r="D582" s="165">
        <f>D578+D580</f>
        <v>31174</v>
      </c>
      <c r="E582" s="411">
        <f>D582/C582</f>
        <v>0.9990065694600224</v>
      </c>
    </row>
    <row r="584" spans="1:5" ht="12.75">
      <c r="A584" s="2083">
        <v>12</v>
      </c>
      <c r="B584" s="2083"/>
      <c r="C584" s="2083"/>
      <c r="D584" s="2083"/>
      <c r="E584" s="2083"/>
    </row>
    <row r="585" spans="1:5" ht="14.25">
      <c r="A585" s="2087" t="s">
        <v>1266</v>
      </c>
      <c r="B585" s="2087"/>
      <c r="C585" s="2087"/>
      <c r="D585" s="2087"/>
      <c r="E585" s="2087"/>
    </row>
    <row r="586" spans="1:5" ht="15.75">
      <c r="A586" s="2059" t="s">
        <v>1476</v>
      </c>
      <c r="B586" s="2070"/>
      <c r="C586" s="2070"/>
      <c r="D586" s="2070"/>
      <c r="E586" s="2070"/>
    </row>
    <row r="587" spans="1:5" ht="15.75">
      <c r="A587" s="2059" t="s">
        <v>1354</v>
      </c>
      <c r="B587" s="2070"/>
      <c r="C587" s="2070"/>
      <c r="D587" s="2070"/>
      <c r="E587" s="2070"/>
    </row>
    <row r="588" ht="13.5" thickBot="1">
      <c r="E588" s="11" t="s">
        <v>1239</v>
      </c>
    </row>
    <row r="589" spans="1:5" ht="16.5" thickBot="1">
      <c r="A589" s="122" t="s">
        <v>1209</v>
      </c>
      <c r="B589" s="2088" t="s">
        <v>1265</v>
      </c>
      <c r="C589" s="2049"/>
      <c r="D589" s="2049"/>
      <c r="E589" s="2050"/>
    </row>
    <row r="590" spans="1:5" ht="27" thickBot="1">
      <c r="A590" s="123" t="s">
        <v>1210</v>
      </c>
      <c r="B590" s="279" t="s">
        <v>1107</v>
      </c>
      <c r="C590" s="307" t="s">
        <v>1108</v>
      </c>
      <c r="D590" s="307" t="s">
        <v>1113</v>
      </c>
      <c r="E590" s="307" t="s">
        <v>1126</v>
      </c>
    </row>
    <row r="591" spans="1:5" ht="12.75">
      <c r="A591" s="35" t="s">
        <v>1211</v>
      </c>
      <c r="B591" s="83"/>
      <c r="C591" s="36"/>
      <c r="D591" s="24"/>
      <c r="E591" s="59"/>
    </row>
    <row r="592" spans="1:5" ht="12.75">
      <c r="A592" s="37" t="s">
        <v>1212</v>
      </c>
      <c r="B592" s="76"/>
      <c r="C592" s="76">
        <v>20661</v>
      </c>
      <c r="D592" s="76">
        <v>15719</v>
      </c>
      <c r="E592" s="414">
        <f>D592/C592</f>
        <v>0.7608053821209041</v>
      </c>
    </row>
    <row r="593" spans="1:5" ht="12.75">
      <c r="A593" s="5" t="s">
        <v>1213</v>
      </c>
      <c r="B593" s="75"/>
      <c r="C593" s="75">
        <v>6380</v>
      </c>
      <c r="D593" s="76">
        <v>4787</v>
      </c>
      <c r="E593" s="414">
        <f>D593/C593</f>
        <v>0.7503134796238244</v>
      </c>
    </row>
    <row r="594" spans="1:5" ht="12.75">
      <c r="A594" s="5" t="s">
        <v>1214</v>
      </c>
      <c r="B594" s="75"/>
      <c r="C594" s="75">
        <v>4883</v>
      </c>
      <c r="D594" s="76">
        <v>3185</v>
      </c>
      <c r="E594" s="414">
        <f>D594/C594</f>
        <v>0.6522629531026009</v>
      </c>
    </row>
    <row r="595" spans="1:5" ht="12.75">
      <c r="A595" s="1513" t="s">
        <v>1361</v>
      </c>
      <c r="B595" s="75"/>
      <c r="C595" s="75"/>
      <c r="D595" s="75"/>
      <c r="E595" s="414"/>
    </row>
    <row r="596" spans="1:5" ht="12.75">
      <c r="A596" s="5" t="s">
        <v>1215</v>
      </c>
      <c r="B596" s="75">
        <v>0</v>
      </c>
      <c r="C596" s="75">
        <v>0</v>
      </c>
      <c r="D596" s="75">
        <v>0</v>
      </c>
      <c r="E596" s="414">
        <v>0</v>
      </c>
    </row>
    <row r="597" spans="1:5" ht="12.75">
      <c r="A597" s="16" t="s">
        <v>1241</v>
      </c>
      <c r="B597" s="75">
        <v>0</v>
      </c>
      <c r="C597" s="75">
        <v>0</v>
      </c>
      <c r="D597" s="75">
        <v>0</v>
      </c>
      <c r="E597" s="414">
        <v>0</v>
      </c>
    </row>
    <row r="598" spans="1:5" ht="12.75">
      <c r="A598" s="16" t="s">
        <v>1217</v>
      </c>
      <c r="B598" s="75"/>
      <c r="C598" s="75"/>
      <c r="D598" s="75"/>
      <c r="E598" s="414"/>
    </row>
    <row r="599" spans="1:5" ht="13.5" thickBot="1">
      <c r="A599" s="39" t="s">
        <v>1242</v>
      </c>
      <c r="B599" s="76">
        <v>0</v>
      </c>
      <c r="C599" s="76">
        <v>0</v>
      </c>
      <c r="D599" s="76">
        <v>0</v>
      </c>
      <c r="E599" s="414">
        <v>0</v>
      </c>
    </row>
    <row r="600" spans="1:5" ht="13.5" thickBot="1">
      <c r="A600" s="21" t="s">
        <v>1243</v>
      </c>
      <c r="B600" s="150">
        <f>SUM(B592:B597)</f>
        <v>0</v>
      </c>
      <c r="C600" s="150">
        <f>SUM(C592:C597)</f>
        <v>31924</v>
      </c>
      <c r="D600" s="150">
        <f>SUM(D592:D597)</f>
        <v>23691</v>
      </c>
      <c r="E600" s="415">
        <f>D600/C600</f>
        <v>0.7421062523493297</v>
      </c>
    </row>
    <row r="601" spans="1:5" ht="12.75">
      <c r="A601" s="35"/>
      <c r="B601" s="84"/>
      <c r="C601" s="77"/>
      <c r="D601" s="75"/>
      <c r="E601" s="48"/>
    </row>
    <row r="602" spans="1:5" ht="12.75">
      <c r="A602" s="23" t="s">
        <v>1219</v>
      </c>
      <c r="B602" s="75"/>
      <c r="C602" s="81"/>
      <c r="D602" s="76"/>
      <c r="E602" s="51"/>
    </row>
    <row r="603" spans="1:5" ht="12.75">
      <c r="A603" s="5" t="s">
        <v>1220</v>
      </c>
      <c r="B603" s="75">
        <v>0</v>
      </c>
      <c r="C603" s="75">
        <v>0</v>
      </c>
      <c r="D603" s="75">
        <v>0</v>
      </c>
      <c r="E603" s="414">
        <v>0</v>
      </c>
    </row>
    <row r="604" spans="1:5" ht="12.75">
      <c r="A604" s="5" t="s">
        <v>1244</v>
      </c>
      <c r="B604" s="75">
        <v>0</v>
      </c>
      <c r="C604" s="75">
        <v>0</v>
      </c>
      <c r="D604" s="75">
        <v>0</v>
      </c>
      <c r="E604" s="414">
        <v>0</v>
      </c>
    </row>
    <row r="605" spans="1:5" ht="12.75">
      <c r="A605" s="5" t="s">
        <v>1222</v>
      </c>
      <c r="B605" s="75">
        <v>0</v>
      </c>
      <c r="C605" s="75">
        <v>0</v>
      </c>
      <c r="D605" s="75">
        <v>0</v>
      </c>
      <c r="E605" s="414">
        <v>0</v>
      </c>
    </row>
    <row r="606" spans="1:5" ht="12.75">
      <c r="A606" s="16" t="s">
        <v>1223</v>
      </c>
      <c r="B606" s="76">
        <v>0</v>
      </c>
      <c r="C606" s="76">
        <v>0</v>
      </c>
      <c r="D606" s="76">
        <v>0</v>
      </c>
      <c r="E606" s="414">
        <v>0</v>
      </c>
    </row>
    <row r="607" spans="1:5" ht="13.5" thickBot="1">
      <c r="A607" s="19"/>
      <c r="B607" s="92"/>
      <c r="C607" s="175"/>
      <c r="D607" s="79"/>
      <c r="E607" s="60"/>
    </row>
    <row r="608" spans="1:5" ht="13.5" thickBot="1">
      <c r="A608" s="21" t="s">
        <v>1245</v>
      </c>
      <c r="B608" s="150">
        <f>B603+B604+B605+B606</f>
        <v>0</v>
      </c>
      <c r="C608" s="150">
        <f>C603+C604+C605+C606</f>
        <v>0</v>
      </c>
      <c r="D608" s="150">
        <f>D603+D604+D605+D606</f>
        <v>0</v>
      </c>
      <c r="E608" s="416">
        <v>0</v>
      </c>
    </row>
    <row r="609" spans="1:5" ht="12.75">
      <c r="A609" s="58"/>
      <c r="B609" s="83"/>
      <c r="C609" s="77"/>
      <c r="D609" s="75"/>
      <c r="E609" s="48"/>
    </row>
    <row r="610" spans="1:5" ht="12.75">
      <c r="A610" s="253" t="s">
        <v>1246</v>
      </c>
      <c r="B610" s="76"/>
      <c r="C610" s="81"/>
      <c r="D610" s="76"/>
      <c r="E610" s="51"/>
    </row>
    <row r="611" spans="1:5" ht="12.75">
      <c r="A611" s="298" t="s">
        <v>1225</v>
      </c>
      <c r="B611" s="76">
        <v>0</v>
      </c>
      <c r="C611" s="76">
        <v>0</v>
      </c>
      <c r="D611" s="76">
        <v>0</v>
      </c>
      <c r="E611" s="409">
        <v>0</v>
      </c>
    </row>
    <row r="612" spans="1:5" ht="13.5" thickBot="1">
      <c r="A612" s="300" t="s">
        <v>1226</v>
      </c>
      <c r="B612" s="92">
        <v>0</v>
      </c>
      <c r="C612" s="92">
        <v>0</v>
      </c>
      <c r="D612" s="92">
        <v>0</v>
      </c>
      <c r="E612" s="409">
        <v>0</v>
      </c>
    </row>
    <row r="613" spans="1:5" ht="13.5" thickBot="1">
      <c r="A613" s="28" t="s">
        <v>1247</v>
      </c>
      <c r="B613" s="417">
        <f>B611+B612</f>
        <v>0</v>
      </c>
      <c r="C613" s="324">
        <f>C611+C612</f>
        <v>0</v>
      </c>
      <c r="D613" s="325">
        <f>D611+D612</f>
        <v>0</v>
      </c>
      <c r="E613" s="413">
        <v>0</v>
      </c>
    </row>
    <row r="614" spans="1:5" ht="12.75">
      <c r="A614" s="236"/>
      <c r="B614" s="83"/>
      <c r="C614" s="77"/>
      <c r="D614" s="75"/>
      <c r="E614" s="48"/>
    </row>
    <row r="615" spans="1:5" ht="12.75">
      <c r="A615" s="297" t="s">
        <v>1248</v>
      </c>
      <c r="B615" s="76"/>
      <c r="C615" s="81"/>
      <c r="D615" s="76"/>
      <c r="E615" s="51"/>
    </row>
    <row r="616" spans="1:5" ht="13.5" thickBot="1">
      <c r="A616" s="308" t="s">
        <v>1225</v>
      </c>
      <c r="B616" s="76">
        <v>0</v>
      </c>
      <c r="C616" s="79">
        <v>0</v>
      </c>
      <c r="D616" s="76">
        <v>0</v>
      </c>
      <c r="E616" s="409">
        <v>0</v>
      </c>
    </row>
    <row r="617" spans="1:5" ht="13.5" thickBot="1">
      <c r="A617" s="299" t="s">
        <v>1226</v>
      </c>
      <c r="B617" s="92">
        <v>0</v>
      </c>
      <c r="C617" s="82">
        <v>0</v>
      </c>
      <c r="D617" s="92">
        <v>0</v>
      </c>
      <c r="E617" s="409">
        <v>0</v>
      </c>
    </row>
    <row r="618" spans="1:5" ht="13.5" thickBot="1">
      <c r="A618" s="28" t="s">
        <v>1249</v>
      </c>
      <c r="B618" s="417">
        <f>B616+B617</f>
        <v>0</v>
      </c>
      <c r="C618" s="324">
        <f>C616+C617</f>
        <v>0</v>
      </c>
      <c r="D618" s="325">
        <f>D616+D617</f>
        <v>0</v>
      </c>
      <c r="E618" s="413">
        <v>0</v>
      </c>
    </row>
    <row r="619" spans="1:5" ht="12.75">
      <c r="A619" s="236"/>
      <c r="B619" s="83"/>
      <c r="C619" s="77"/>
      <c r="D619" s="75"/>
      <c r="E619" s="48"/>
    </row>
    <row r="620" spans="1:5" ht="12.75">
      <c r="A620" s="253" t="s">
        <v>1227</v>
      </c>
      <c r="B620" s="76"/>
      <c r="C620" s="81"/>
      <c r="D620" s="76"/>
      <c r="E620" s="51"/>
    </row>
    <row r="621" spans="1:5" ht="12.75">
      <c r="A621" s="294" t="s">
        <v>1250</v>
      </c>
      <c r="B621" s="76">
        <v>0</v>
      </c>
      <c r="C621" s="76">
        <v>0</v>
      </c>
      <c r="D621" s="76">
        <v>0</v>
      </c>
      <c r="E621" s="409">
        <v>0</v>
      </c>
    </row>
    <row r="622" spans="1:5" ht="13.5" thickBot="1">
      <c r="A622" s="295" t="s">
        <v>1251</v>
      </c>
      <c r="B622" s="92">
        <v>0</v>
      </c>
      <c r="C622" s="92">
        <v>0</v>
      </c>
      <c r="D622" s="92">
        <v>0</v>
      </c>
      <c r="E622" s="409">
        <v>0</v>
      </c>
    </row>
    <row r="623" spans="1:5" ht="13.5" thickBot="1">
      <c r="A623" s="12" t="s">
        <v>1252</v>
      </c>
      <c r="B623" s="417">
        <f>B621+B622</f>
        <v>0</v>
      </c>
      <c r="C623" s="417">
        <f>C621+C622</f>
        <v>0</v>
      </c>
      <c r="D623" s="325">
        <f>D621+D622</f>
        <v>0</v>
      </c>
      <c r="E623" s="413">
        <v>0</v>
      </c>
    </row>
    <row r="624" spans="1:5" ht="12.75">
      <c r="A624" s="35"/>
      <c r="B624" s="148"/>
      <c r="C624" s="83"/>
      <c r="D624" s="87"/>
      <c r="E624" s="24"/>
    </row>
    <row r="625" spans="1:5" ht="12.75">
      <c r="A625" s="309" t="s">
        <v>1231</v>
      </c>
      <c r="B625" s="76"/>
      <c r="C625" s="76"/>
      <c r="D625" s="81"/>
      <c r="E625" s="16"/>
    </row>
    <row r="626" spans="1:5" ht="12.75">
      <c r="A626" s="31" t="s">
        <v>1232</v>
      </c>
      <c r="B626" s="76">
        <v>0</v>
      </c>
      <c r="C626" s="76">
        <v>0</v>
      </c>
      <c r="D626" s="76">
        <v>0</v>
      </c>
      <c r="E626" s="409">
        <v>0</v>
      </c>
    </row>
    <row r="627" spans="1:5" ht="13.5" thickBot="1">
      <c r="A627" s="32" t="s">
        <v>1233</v>
      </c>
      <c r="B627" s="92">
        <v>0</v>
      </c>
      <c r="C627" s="92">
        <v>0</v>
      </c>
      <c r="D627" s="92">
        <v>0</v>
      </c>
      <c r="E627" s="409">
        <v>0</v>
      </c>
    </row>
    <row r="628" spans="1:5" ht="13.5" thickBot="1">
      <c r="A628" s="21" t="s">
        <v>1234</v>
      </c>
      <c r="B628" s="324">
        <f>B626+B627</f>
        <v>0</v>
      </c>
      <c r="C628" s="418">
        <f>C626+C627</f>
        <v>0</v>
      </c>
      <c r="D628" s="325">
        <f>D626+D627</f>
        <v>0</v>
      </c>
      <c r="E628" s="413">
        <v>0</v>
      </c>
    </row>
    <row r="629" spans="1:5" ht="13.5" thickBot="1">
      <c r="A629" s="46"/>
      <c r="B629" s="78"/>
      <c r="C629" s="87"/>
      <c r="D629" s="78"/>
      <c r="E629" s="45"/>
    </row>
    <row r="630" spans="1:5" ht="13.5" thickBot="1">
      <c r="A630" s="65" t="s">
        <v>1235</v>
      </c>
      <c r="B630" s="151">
        <f>B628+B623+B618+B613+B608+B600</f>
        <v>0</v>
      </c>
      <c r="C630" s="151">
        <f>C628+C623+C618+C613+C608+C600</f>
        <v>31924</v>
      </c>
      <c r="D630" s="151">
        <f>D628+D623+D618+D613+D608+D600</f>
        <v>23691</v>
      </c>
      <c r="E630" s="411">
        <f>D630/C630</f>
        <v>0.7421062523493297</v>
      </c>
    </row>
    <row r="631" spans="1:5" ht="13.5" thickBot="1">
      <c r="A631" s="47"/>
      <c r="B631" s="78"/>
      <c r="C631" s="87"/>
      <c r="D631" s="78"/>
      <c r="E631" s="45"/>
    </row>
    <row r="632" spans="1:5" ht="13.5" thickBot="1">
      <c r="A632" s="26" t="s">
        <v>1236</v>
      </c>
      <c r="B632" s="324">
        <v>0</v>
      </c>
      <c r="C632" s="324">
        <v>0</v>
      </c>
      <c r="D632" s="324">
        <v>0</v>
      </c>
      <c r="E632" s="411">
        <v>0</v>
      </c>
    </row>
    <row r="633" spans="1:5" ht="13.5" thickBot="1">
      <c r="A633" s="54"/>
      <c r="B633" s="78"/>
      <c r="C633" s="87"/>
      <c r="D633" s="78"/>
      <c r="E633" s="45"/>
    </row>
    <row r="634" spans="1:5" ht="13.5" thickBot="1">
      <c r="A634" s="70" t="s">
        <v>1300</v>
      </c>
      <c r="B634" s="165">
        <f>B630+B632</f>
        <v>0</v>
      </c>
      <c r="C634" s="165">
        <f>C630+C632</f>
        <v>31924</v>
      </c>
      <c r="D634" s="165">
        <f>D630+D632</f>
        <v>23691</v>
      </c>
      <c r="E634" s="411">
        <f>D634/C634</f>
        <v>0.7421062523493297</v>
      </c>
    </row>
    <row r="635" spans="1:5" ht="12.75">
      <c r="A635" s="71"/>
      <c r="B635" s="583"/>
      <c r="C635" s="583"/>
      <c r="D635" s="583"/>
      <c r="E635" s="584"/>
    </row>
    <row r="637" spans="1:5" ht="12.75">
      <c r="A637" s="2083">
        <v>13</v>
      </c>
      <c r="B637" s="2083"/>
      <c r="C637" s="2083"/>
      <c r="D637" s="2083"/>
      <c r="E637" s="2083"/>
    </row>
    <row r="638" spans="1:5" ht="14.25">
      <c r="A638" s="2087" t="s">
        <v>1266</v>
      </c>
      <c r="B638" s="2087"/>
      <c r="C638" s="2087"/>
      <c r="D638" s="2087"/>
      <c r="E638" s="2087"/>
    </row>
    <row r="639" spans="1:5" ht="15.75">
      <c r="A639" s="2059" t="s">
        <v>1476</v>
      </c>
      <c r="B639" s="2070"/>
      <c r="C639" s="2070"/>
      <c r="D639" s="2070"/>
      <c r="E639" s="2070"/>
    </row>
    <row r="640" spans="1:5" ht="15.75">
      <c r="A640" s="2059" t="s">
        <v>1354</v>
      </c>
      <c r="B640" s="2070"/>
      <c r="C640" s="2070"/>
      <c r="D640" s="2070"/>
      <c r="E640" s="2070"/>
    </row>
    <row r="641" ht="13.5" thickBot="1">
      <c r="E641" s="11" t="s">
        <v>1239</v>
      </c>
    </row>
    <row r="642" spans="1:5" ht="16.5" thickBot="1">
      <c r="A642" s="122" t="s">
        <v>1209</v>
      </c>
      <c r="B642" s="2089" t="s">
        <v>1071</v>
      </c>
      <c r="C642" s="2085"/>
      <c r="D642" s="2085"/>
      <c r="E642" s="2086"/>
    </row>
    <row r="643" spans="1:5" ht="27" thickBot="1">
      <c r="A643" s="123" t="s">
        <v>1210</v>
      </c>
      <c r="B643" s="311" t="s">
        <v>1107</v>
      </c>
      <c r="C643" s="293" t="s">
        <v>1108</v>
      </c>
      <c r="D643" s="293" t="s">
        <v>1113</v>
      </c>
      <c r="E643" s="293" t="s">
        <v>1126</v>
      </c>
    </row>
    <row r="644" spans="1:5" ht="12.75">
      <c r="A644" s="30" t="s">
        <v>1211</v>
      </c>
      <c r="B644" s="24"/>
      <c r="C644" s="36"/>
      <c r="D644" s="24"/>
      <c r="E644" s="59"/>
    </row>
    <row r="645" spans="1:5" ht="12.75">
      <c r="A645" s="31" t="s">
        <v>1212</v>
      </c>
      <c r="B645" s="76"/>
      <c r="C645" s="76">
        <v>3365</v>
      </c>
      <c r="D645" s="76">
        <v>3165</v>
      </c>
      <c r="E645" s="414">
        <f>D645/C645</f>
        <v>0.9405646359583952</v>
      </c>
    </row>
    <row r="646" spans="1:5" ht="12.75">
      <c r="A646" s="53" t="s">
        <v>1213</v>
      </c>
      <c r="B646" s="75"/>
      <c r="C646" s="75">
        <v>1068</v>
      </c>
      <c r="D646" s="76">
        <v>882</v>
      </c>
      <c r="E646" s="414">
        <f>D646/C646</f>
        <v>0.8258426966292135</v>
      </c>
    </row>
    <row r="647" spans="1:5" ht="12.75">
      <c r="A647" s="53" t="s">
        <v>1214</v>
      </c>
      <c r="B647" s="75"/>
      <c r="C647" s="75">
        <v>9337</v>
      </c>
      <c r="D647" s="76">
        <v>8255</v>
      </c>
      <c r="E647" s="414">
        <f>D647/C647</f>
        <v>0.8841169540537646</v>
      </c>
    </row>
    <row r="648" spans="1:5" ht="12.75">
      <c r="A648" s="1513" t="s">
        <v>1361</v>
      </c>
      <c r="B648" s="75"/>
      <c r="C648" s="75"/>
      <c r="D648" s="75"/>
      <c r="E648" s="414"/>
    </row>
    <row r="649" spans="1:5" ht="12.75">
      <c r="A649" s="53" t="s">
        <v>1215</v>
      </c>
      <c r="B649" s="75">
        <v>0</v>
      </c>
      <c r="C649" s="75">
        <v>0</v>
      </c>
      <c r="D649" s="75">
        <v>0</v>
      </c>
      <c r="E649" s="414">
        <v>0</v>
      </c>
    </row>
    <row r="650" spans="1:5" ht="12.75">
      <c r="A650" s="38" t="s">
        <v>1241</v>
      </c>
      <c r="B650" s="75">
        <v>0</v>
      </c>
      <c r="C650" s="75">
        <v>0</v>
      </c>
      <c r="D650" s="75">
        <v>0</v>
      </c>
      <c r="E650" s="414">
        <v>0</v>
      </c>
    </row>
    <row r="651" spans="1:5" ht="12.75">
      <c r="A651" s="38" t="s">
        <v>1217</v>
      </c>
      <c r="B651" s="75"/>
      <c r="C651" s="75"/>
      <c r="D651" s="75"/>
      <c r="E651" s="414"/>
    </row>
    <row r="652" spans="1:5" ht="13.5" thickBot="1">
      <c r="A652" s="62" t="s">
        <v>1242</v>
      </c>
      <c r="B652" s="76">
        <v>0</v>
      </c>
      <c r="C652" s="76">
        <v>0</v>
      </c>
      <c r="D652" s="76">
        <v>0</v>
      </c>
      <c r="E652" s="414">
        <v>0</v>
      </c>
    </row>
    <row r="653" spans="1:5" ht="13.5" thickBot="1">
      <c r="A653" s="21" t="s">
        <v>1243</v>
      </c>
      <c r="B653" s="150">
        <f>SUM(B645:B650)</f>
        <v>0</v>
      </c>
      <c r="C653" s="150">
        <f>SUM(C645:C650)</f>
        <v>13770</v>
      </c>
      <c r="D653" s="150">
        <f>SUM(D645:D650)</f>
        <v>12302</v>
      </c>
      <c r="E653" s="415">
        <f>D653/C653</f>
        <v>0.8933914306463326</v>
      </c>
    </row>
    <row r="654" spans="1:5" ht="12.75">
      <c r="A654" s="58"/>
      <c r="B654" s="83"/>
      <c r="C654" s="77"/>
      <c r="D654" s="75"/>
      <c r="E654" s="48"/>
    </row>
    <row r="655" spans="1:5" ht="12.75">
      <c r="A655" s="253" t="s">
        <v>1219</v>
      </c>
      <c r="B655" s="76"/>
      <c r="C655" s="81"/>
      <c r="D655" s="76"/>
      <c r="E655" s="51"/>
    </row>
    <row r="656" spans="1:5" ht="12.75">
      <c r="A656" s="53" t="s">
        <v>1220</v>
      </c>
      <c r="B656" s="75">
        <v>0</v>
      </c>
      <c r="C656" s="75">
        <f>'4.sz. melléklet'!C75</f>
        <v>652</v>
      </c>
      <c r="D656" s="75">
        <f>'4.sz. melléklet'!D75</f>
        <v>652</v>
      </c>
      <c r="E656" s="414">
        <f>D656/C656</f>
        <v>1</v>
      </c>
    </row>
    <row r="657" spans="1:5" ht="12.75">
      <c r="A657" s="53" t="s">
        <v>1244</v>
      </c>
      <c r="B657" s="75">
        <v>0</v>
      </c>
      <c r="C657" s="75">
        <f>'3.sz. melléklet'!C502</f>
        <v>0</v>
      </c>
      <c r="D657" s="75">
        <f>'3.sz. melléklet'!D502</f>
        <v>0</v>
      </c>
      <c r="E657" s="414">
        <v>0</v>
      </c>
    </row>
    <row r="658" spans="1:5" ht="12.75">
      <c r="A658" s="53" t="s">
        <v>1222</v>
      </c>
      <c r="B658" s="75">
        <v>0</v>
      </c>
      <c r="C658" s="75">
        <v>0</v>
      </c>
      <c r="D658" s="75">
        <v>0</v>
      </c>
      <c r="E658" s="414">
        <v>0</v>
      </c>
    </row>
    <row r="659" spans="1:5" ht="12.75">
      <c r="A659" s="38" t="s">
        <v>1223</v>
      </c>
      <c r="B659" s="76">
        <v>0</v>
      </c>
      <c r="C659" s="76">
        <v>0</v>
      </c>
      <c r="D659" s="76">
        <v>0</v>
      </c>
      <c r="E659" s="414">
        <v>0</v>
      </c>
    </row>
    <row r="660" spans="1:5" ht="13.5" thickBot="1">
      <c r="A660" s="49"/>
      <c r="B660" s="92"/>
      <c r="C660" s="175"/>
      <c r="D660" s="79"/>
      <c r="E660" s="60"/>
    </row>
    <row r="661" spans="1:5" ht="13.5" thickBot="1">
      <c r="A661" s="21" t="s">
        <v>1245</v>
      </c>
      <c r="B661" s="150">
        <f>B656+B657+B658+B659</f>
        <v>0</v>
      </c>
      <c r="C661" s="150">
        <f>C656+C657+C658+C659</f>
        <v>652</v>
      </c>
      <c r="D661" s="150">
        <f>D656+D657+D658+D659</f>
        <v>652</v>
      </c>
      <c r="E661" s="416">
        <f>D661/C661</f>
        <v>1</v>
      </c>
    </row>
    <row r="662" spans="1:5" ht="12.75">
      <c r="A662" s="58"/>
      <c r="B662" s="83"/>
      <c r="C662" s="77"/>
      <c r="D662" s="75"/>
      <c r="E662" s="48"/>
    </row>
    <row r="663" spans="1:5" ht="12.75">
      <c r="A663" s="253" t="s">
        <v>1246</v>
      </c>
      <c r="B663" s="76"/>
      <c r="C663" s="81"/>
      <c r="D663" s="76"/>
      <c r="E663" s="51"/>
    </row>
    <row r="664" spans="1:5" ht="12.75">
      <c r="A664" s="298" t="s">
        <v>1225</v>
      </c>
      <c r="B664" s="76">
        <v>0</v>
      </c>
      <c r="C664" s="76">
        <v>0</v>
      </c>
      <c r="D664" s="76">
        <v>0</v>
      </c>
      <c r="E664" s="409">
        <v>0</v>
      </c>
    </row>
    <row r="665" spans="1:5" ht="13.5" thickBot="1">
      <c r="A665" s="300" t="s">
        <v>1226</v>
      </c>
      <c r="B665" s="92">
        <v>0</v>
      </c>
      <c r="C665" s="92">
        <v>0</v>
      </c>
      <c r="D665" s="92">
        <v>0</v>
      </c>
      <c r="E665" s="409">
        <v>0</v>
      </c>
    </row>
    <row r="666" spans="1:5" ht="13.5" thickBot="1">
      <c r="A666" s="28" t="s">
        <v>1247</v>
      </c>
      <c r="B666" s="417">
        <f>B664+B665</f>
        <v>0</v>
      </c>
      <c r="C666" s="324">
        <f>C664+C665</f>
        <v>0</v>
      </c>
      <c r="D666" s="325">
        <f>D664+D665</f>
        <v>0</v>
      </c>
      <c r="E666" s="413">
        <v>0</v>
      </c>
    </row>
    <row r="667" spans="1:5" ht="12.75">
      <c r="A667" s="236"/>
      <c r="B667" s="83"/>
      <c r="C667" s="77"/>
      <c r="D667" s="75"/>
      <c r="E667" s="48"/>
    </row>
    <row r="668" spans="1:5" ht="12.75">
      <c r="A668" s="297" t="s">
        <v>1248</v>
      </c>
      <c r="B668" s="76"/>
      <c r="C668" s="81"/>
      <c r="D668" s="76"/>
      <c r="E668" s="51"/>
    </row>
    <row r="669" spans="1:5" ht="12.75">
      <c r="A669" s="298" t="s">
        <v>1225</v>
      </c>
      <c r="B669" s="76">
        <v>0</v>
      </c>
      <c r="C669" s="76">
        <v>0</v>
      </c>
      <c r="D669" s="76">
        <v>0</v>
      </c>
      <c r="E669" s="409">
        <v>0</v>
      </c>
    </row>
    <row r="670" spans="1:5" ht="13.5" thickBot="1">
      <c r="A670" s="299" t="s">
        <v>1226</v>
      </c>
      <c r="B670" s="92">
        <v>0</v>
      </c>
      <c r="C670" s="92">
        <v>0</v>
      </c>
      <c r="D670" s="92">
        <v>0</v>
      </c>
      <c r="E670" s="409">
        <v>0</v>
      </c>
    </row>
    <row r="671" spans="1:5" ht="13.5" thickBot="1">
      <c r="A671" s="28" t="s">
        <v>1249</v>
      </c>
      <c r="B671" s="417">
        <f>B669+B670</f>
        <v>0</v>
      </c>
      <c r="C671" s="324">
        <f>C669+C670</f>
        <v>0</v>
      </c>
      <c r="D671" s="325">
        <f>D669+D670</f>
        <v>0</v>
      </c>
      <c r="E671" s="413">
        <v>0</v>
      </c>
    </row>
    <row r="672" spans="1:5" ht="12.75">
      <c r="A672" s="236"/>
      <c r="B672" s="83"/>
      <c r="C672" s="77"/>
      <c r="D672" s="75"/>
      <c r="E672" s="48"/>
    </row>
    <row r="673" spans="1:5" ht="12.75">
      <c r="A673" s="253" t="s">
        <v>1227</v>
      </c>
      <c r="B673" s="76"/>
      <c r="C673" s="81"/>
      <c r="D673" s="76"/>
      <c r="E673" s="51"/>
    </row>
    <row r="674" spans="1:5" ht="12.75">
      <c r="A674" s="31" t="s">
        <v>1250</v>
      </c>
      <c r="B674" s="76">
        <v>0</v>
      </c>
      <c r="C674" s="76">
        <v>0</v>
      </c>
      <c r="D674" s="76">
        <v>0</v>
      </c>
      <c r="E674" s="409">
        <v>0</v>
      </c>
    </row>
    <row r="675" spans="1:5" ht="13.5" thickBot="1">
      <c r="A675" s="295" t="s">
        <v>1251</v>
      </c>
      <c r="B675" s="92">
        <v>0</v>
      </c>
      <c r="C675" s="92">
        <v>0</v>
      </c>
      <c r="D675" s="92">
        <v>0</v>
      </c>
      <c r="E675" s="409">
        <v>0</v>
      </c>
    </row>
    <row r="676" spans="1:5" ht="13.5" thickBot="1">
      <c r="A676" s="12" t="s">
        <v>1252</v>
      </c>
      <c r="B676" s="417">
        <f>B674+B675</f>
        <v>0</v>
      </c>
      <c r="C676" s="417">
        <f>C674+C675</f>
        <v>0</v>
      </c>
      <c r="D676" s="325">
        <f>D674+D675</f>
        <v>0</v>
      </c>
      <c r="E676" s="413">
        <v>0</v>
      </c>
    </row>
    <row r="677" spans="1:5" ht="12.75">
      <c r="A677" s="58"/>
      <c r="B677" s="83"/>
      <c r="C677" s="83"/>
      <c r="D677" s="87"/>
      <c r="E677" s="24"/>
    </row>
    <row r="678" spans="1:5" ht="12.75">
      <c r="A678" s="253" t="s">
        <v>1231</v>
      </c>
      <c r="B678" s="76"/>
      <c r="C678" s="76"/>
      <c r="D678" s="81"/>
      <c r="E678" s="16"/>
    </row>
    <row r="679" spans="1:5" ht="12.75">
      <c r="A679" s="31" t="s">
        <v>1232</v>
      </c>
      <c r="B679" s="76">
        <v>0</v>
      </c>
      <c r="C679" s="76">
        <v>0</v>
      </c>
      <c r="D679" s="76">
        <v>0</v>
      </c>
      <c r="E679" s="409">
        <v>0</v>
      </c>
    </row>
    <row r="680" spans="1:5" ht="13.5" thickBot="1">
      <c r="A680" s="32" t="s">
        <v>1233</v>
      </c>
      <c r="B680" s="92">
        <v>0</v>
      </c>
      <c r="C680" s="92">
        <v>0</v>
      </c>
      <c r="D680" s="92">
        <v>0</v>
      </c>
      <c r="E680" s="409">
        <v>0</v>
      </c>
    </row>
    <row r="681" spans="1:5" ht="13.5" thickBot="1">
      <c r="A681" s="46" t="s">
        <v>1234</v>
      </c>
      <c r="B681" s="324">
        <f>B679+B680</f>
        <v>0</v>
      </c>
      <c r="C681" s="418">
        <f>C679+C680</f>
        <v>0</v>
      </c>
      <c r="D681" s="325">
        <f>D679+D680</f>
        <v>0</v>
      </c>
      <c r="E681" s="413">
        <v>0</v>
      </c>
    </row>
    <row r="682" spans="1:5" ht="13.5" thickBot="1">
      <c r="A682" s="46"/>
      <c r="B682" s="87"/>
      <c r="C682" s="87"/>
      <c r="D682" s="78"/>
      <c r="E682" s="45"/>
    </row>
    <row r="683" spans="1:5" ht="13.5" thickBot="1">
      <c r="A683" s="65" t="s">
        <v>1235</v>
      </c>
      <c r="B683" s="152">
        <f>B681+B676+B671+B666+B661+B653</f>
        <v>0</v>
      </c>
      <c r="C683" s="152">
        <f>C681+C676+C671+C666+C661+C653</f>
        <v>14422</v>
      </c>
      <c r="D683" s="117">
        <f>D681+D676+D671+D666+D661+D653</f>
        <v>12954</v>
      </c>
      <c r="E683" s="411">
        <f>D683/C683</f>
        <v>0.8982110664262931</v>
      </c>
    </row>
    <row r="684" spans="1:5" ht="13.5" thickBot="1">
      <c r="A684" s="47"/>
      <c r="B684" s="87"/>
      <c r="C684" s="87"/>
      <c r="D684" s="78"/>
      <c r="E684" s="45"/>
    </row>
    <row r="685" spans="1:5" ht="13.5" thickBot="1">
      <c r="A685" s="26" t="s">
        <v>1236</v>
      </c>
      <c r="B685" s="325">
        <v>0</v>
      </c>
      <c r="C685" s="325">
        <v>0</v>
      </c>
      <c r="D685" s="325">
        <v>0</v>
      </c>
      <c r="E685" s="411">
        <v>0</v>
      </c>
    </row>
    <row r="686" spans="1:5" ht="13.5" thickBot="1">
      <c r="A686" s="54"/>
      <c r="B686" s="87"/>
      <c r="C686" s="87"/>
      <c r="D686" s="78"/>
      <c r="E686" s="45"/>
    </row>
    <row r="687" spans="1:5" ht="13.5" thickBot="1">
      <c r="A687" s="70" t="s">
        <v>1300</v>
      </c>
      <c r="B687" s="164">
        <f>B683+B685</f>
        <v>0</v>
      </c>
      <c r="C687" s="164">
        <f>C683+C685</f>
        <v>14422</v>
      </c>
      <c r="D687" s="115">
        <f>D683+D685</f>
        <v>12954</v>
      </c>
      <c r="E687" s="411">
        <f>D687/C687</f>
        <v>0.8982110664262931</v>
      </c>
    </row>
    <row r="688" spans="1:5" ht="12.75">
      <c r="A688" s="71"/>
      <c r="B688" s="286"/>
      <c r="C688" s="286"/>
      <c r="D688" s="286"/>
      <c r="E688" s="584"/>
    </row>
    <row r="690" spans="1:5" ht="12.75">
      <c r="A690" s="2083">
        <v>14</v>
      </c>
      <c r="B690" s="2083"/>
      <c r="C690" s="2083"/>
      <c r="D690" s="2083"/>
      <c r="E690" s="2083"/>
    </row>
    <row r="691" spans="1:5" ht="14.25">
      <c r="A691" s="2087" t="s">
        <v>1266</v>
      </c>
      <c r="B691" s="2087"/>
      <c r="C691" s="2087"/>
      <c r="D691" s="2087"/>
      <c r="E691" s="2087"/>
    </row>
    <row r="692" spans="1:5" ht="15.75">
      <c r="A692" s="2059" t="s">
        <v>1476</v>
      </c>
      <c r="B692" s="2070"/>
      <c r="C692" s="2070"/>
      <c r="D692" s="2070"/>
      <c r="E692" s="2070"/>
    </row>
    <row r="693" spans="1:5" ht="15.75">
      <c r="A693" s="2059" t="s">
        <v>1354</v>
      </c>
      <c r="B693" s="2070"/>
      <c r="C693" s="2070"/>
      <c r="D693" s="2070"/>
      <c r="E693" s="2070"/>
    </row>
    <row r="694" ht="13.5" thickBot="1">
      <c r="E694" s="11" t="s">
        <v>1239</v>
      </c>
    </row>
    <row r="695" spans="1:5" ht="16.5" thickBot="1">
      <c r="A695" s="122" t="s">
        <v>1209</v>
      </c>
      <c r="B695" s="2089" t="s">
        <v>1356</v>
      </c>
      <c r="C695" s="2085"/>
      <c r="D695" s="2085"/>
      <c r="E695" s="2086"/>
    </row>
    <row r="696" spans="1:5" ht="27" thickBot="1">
      <c r="A696" s="123" t="s">
        <v>1210</v>
      </c>
      <c r="B696" s="312" t="s">
        <v>1107</v>
      </c>
      <c r="C696" s="293" t="s">
        <v>1108</v>
      </c>
      <c r="D696" s="293" t="s">
        <v>1113</v>
      </c>
      <c r="E696" s="293" t="s">
        <v>1126</v>
      </c>
    </row>
    <row r="697" spans="1:5" ht="12.75">
      <c r="A697" s="30" t="s">
        <v>1211</v>
      </c>
      <c r="B697" s="13"/>
      <c r="C697" s="36"/>
      <c r="D697" s="24"/>
      <c r="E697" s="24"/>
    </row>
    <row r="698" spans="1:5" ht="12.75">
      <c r="A698" s="31" t="s">
        <v>1212</v>
      </c>
      <c r="B698" s="76"/>
      <c r="C698" s="76">
        <v>76192</v>
      </c>
      <c r="D698" s="76">
        <v>74711</v>
      </c>
      <c r="E698" s="414">
        <f>D698/C698</f>
        <v>0.9805622637547249</v>
      </c>
    </row>
    <row r="699" spans="1:5" ht="12.75">
      <c r="A699" s="53" t="s">
        <v>1213</v>
      </c>
      <c r="B699" s="76"/>
      <c r="C699" s="76">
        <v>23651</v>
      </c>
      <c r="D699" s="76">
        <v>23208</v>
      </c>
      <c r="E699" s="414">
        <f>D699/C699</f>
        <v>0.9812692909390723</v>
      </c>
    </row>
    <row r="700" spans="1:5" ht="12.75">
      <c r="A700" s="53" t="s">
        <v>1214</v>
      </c>
      <c r="B700" s="76"/>
      <c r="C700" s="76">
        <v>22004</v>
      </c>
      <c r="D700" s="76">
        <v>21927</v>
      </c>
      <c r="E700" s="414">
        <f>D700/C700</f>
        <v>0.9965006362479549</v>
      </c>
    </row>
    <row r="701" spans="1:5" ht="12.75">
      <c r="A701" s="1513" t="s">
        <v>1361</v>
      </c>
      <c r="B701" s="76"/>
      <c r="C701" s="76"/>
      <c r="D701" s="76"/>
      <c r="E701" s="414">
        <v>0</v>
      </c>
    </row>
    <row r="702" spans="1:5" ht="12.75">
      <c r="A702" s="53" t="s">
        <v>1215</v>
      </c>
      <c r="B702" s="76">
        <f aca="true" t="shared" si="3" ref="B702:D705">B649+B596+B544+B490+B437+B385</f>
        <v>0</v>
      </c>
      <c r="C702" s="76">
        <v>324</v>
      </c>
      <c r="D702" s="76">
        <v>110</v>
      </c>
      <c r="E702" s="414">
        <f>D702/C702</f>
        <v>0.3395061728395062</v>
      </c>
    </row>
    <row r="703" spans="1:5" ht="12.75">
      <c r="A703" s="38" t="s">
        <v>1241</v>
      </c>
      <c r="B703" s="76">
        <f t="shared" si="3"/>
        <v>0</v>
      </c>
      <c r="C703" s="76">
        <f t="shared" si="3"/>
        <v>0</v>
      </c>
      <c r="D703" s="76">
        <f t="shared" si="3"/>
        <v>0</v>
      </c>
      <c r="E703" s="414">
        <v>0</v>
      </c>
    </row>
    <row r="704" spans="1:5" ht="12.75">
      <c r="A704" s="38" t="s">
        <v>1217</v>
      </c>
      <c r="B704" s="76">
        <f t="shared" si="3"/>
        <v>0</v>
      </c>
      <c r="C704" s="76">
        <f t="shared" si="3"/>
        <v>0</v>
      </c>
      <c r="D704" s="76">
        <f t="shared" si="3"/>
        <v>0</v>
      </c>
      <c r="E704" s="414"/>
    </row>
    <row r="705" spans="1:5" ht="13.5" thickBot="1">
      <c r="A705" s="62" t="s">
        <v>1242</v>
      </c>
      <c r="B705" s="76">
        <f t="shared" si="3"/>
        <v>0</v>
      </c>
      <c r="C705" s="76">
        <f t="shared" si="3"/>
        <v>0</v>
      </c>
      <c r="D705" s="76">
        <f t="shared" si="3"/>
        <v>0</v>
      </c>
      <c r="E705" s="414">
        <v>0</v>
      </c>
    </row>
    <row r="706" spans="1:5" ht="13.5" thickBot="1">
      <c r="A706" s="46" t="s">
        <v>1243</v>
      </c>
      <c r="B706" s="117">
        <f>SUM(B698:B703)</f>
        <v>0</v>
      </c>
      <c r="C706" s="117">
        <f>SUM(C698:C703)</f>
        <v>122171</v>
      </c>
      <c r="D706" s="117">
        <f>SUM(D698:D703)</f>
        <v>119956</v>
      </c>
      <c r="E706" s="415">
        <f>D706/C706</f>
        <v>0.9818696744726654</v>
      </c>
    </row>
    <row r="707" spans="1:5" ht="12.75">
      <c r="A707" s="58"/>
      <c r="B707" s="83"/>
      <c r="C707" s="77"/>
      <c r="D707" s="75"/>
      <c r="E707" s="48"/>
    </row>
    <row r="708" spans="1:5" ht="12.75">
      <c r="A708" s="253" t="s">
        <v>1219</v>
      </c>
      <c r="B708" s="76"/>
      <c r="C708" s="81"/>
      <c r="D708" s="76"/>
      <c r="E708" s="51"/>
    </row>
    <row r="709" spans="1:5" ht="12.75">
      <c r="A709" s="53" t="s">
        <v>1220</v>
      </c>
      <c r="B709" s="76">
        <f aca="true" t="shared" si="4" ref="B709:D712">B656+B603+B551+B497+B444+B392</f>
        <v>0</v>
      </c>
      <c r="C709" s="76">
        <f>'4.sz. melléklet'!C28</f>
        <v>10824</v>
      </c>
      <c r="D709" s="76">
        <f>'4.sz. melléklet'!D28</f>
        <v>5216</v>
      </c>
      <c r="E709" s="414">
        <f>D709/C709</f>
        <v>0.4818920916481892</v>
      </c>
    </row>
    <row r="710" spans="1:5" ht="12.75">
      <c r="A710" s="53" t="s">
        <v>1244</v>
      </c>
      <c r="B710" s="76">
        <f t="shared" si="4"/>
        <v>0</v>
      </c>
      <c r="C710" s="76">
        <f>'3.sz. melléklet'!C42</f>
        <v>6320</v>
      </c>
      <c r="D710" s="76">
        <f>'3.sz. melléklet'!D42</f>
        <v>5988</v>
      </c>
      <c r="E710" s="414">
        <f>D710/C710</f>
        <v>0.9474683544303798</v>
      </c>
    </row>
    <row r="711" spans="1:5" ht="12.75">
      <c r="A711" s="53" t="s">
        <v>1222</v>
      </c>
      <c r="B711" s="76">
        <f t="shared" si="4"/>
        <v>0</v>
      </c>
      <c r="C711" s="76">
        <f t="shared" si="4"/>
        <v>0</v>
      </c>
      <c r="D711" s="76">
        <f t="shared" si="4"/>
        <v>0</v>
      </c>
      <c r="E711" s="414">
        <v>0</v>
      </c>
    </row>
    <row r="712" spans="1:5" ht="12.75">
      <c r="A712" s="38" t="s">
        <v>1223</v>
      </c>
      <c r="B712" s="76">
        <f t="shared" si="4"/>
        <v>0</v>
      </c>
      <c r="C712" s="76">
        <f t="shared" si="4"/>
        <v>0</v>
      </c>
      <c r="D712" s="76">
        <f t="shared" si="4"/>
        <v>0</v>
      </c>
      <c r="E712" s="414">
        <v>0</v>
      </c>
    </row>
    <row r="713" spans="1:5" ht="13.5" thickBot="1">
      <c r="A713" s="49"/>
      <c r="B713" s="79"/>
      <c r="C713" s="175"/>
      <c r="D713" s="79"/>
      <c r="E713" s="60"/>
    </row>
    <row r="714" spans="1:5" ht="13.5" thickBot="1">
      <c r="A714" s="46" t="s">
        <v>1245</v>
      </c>
      <c r="B714" s="117">
        <f>B661+B608+B556+B502+B449+B397</f>
        <v>0</v>
      </c>
      <c r="C714" s="117">
        <f>SUM(C709:C712)</f>
        <v>17144</v>
      </c>
      <c r="D714" s="117">
        <f>SUM(D709:D712)</f>
        <v>11204</v>
      </c>
      <c r="E714" s="416">
        <f>D714/C714</f>
        <v>0.6535230984601027</v>
      </c>
    </row>
    <row r="715" spans="1:5" ht="12.75">
      <c r="A715" s="58"/>
      <c r="B715" s="83"/>
      <c r="C715" s="77"/>
      <c r="D715" s="75"/>
      <c r="E715" s="48"/>
    </row>
    <row r="716" spans="1:5" ht="12.75">
      <c r="A716" s="253" t="s">
        <v>1246</v>
      </c>
      <c r="B716" s="76"/>
      <c r="C716" s="81"/>
      <c r="D716" s="76"/>
      <c r="E716" s="51"/>
    </row>
    <row r="717" spans="1:5" ht="12.75">
      <c r="A717" s="298" t="s">
        <v>1225</v>
      </c>
      <c r="B717" s="76">
        <f>B664+B611+B559+B505+B452+B400</f>
        <v>0</v>
      </c>
      <c r="C717" s="76">
        <f>C664+C611+C559+C505+C452+C400</f>
        <v>0</v>
      </c>
      <c r="D717" s="76">
        <f>D664+D611+D559+D505+D452+D400</f>
        <v>0</v>
      </c>
      <c r="E717" s="409">
        <v>0</v>
      </c>
    </row>
    <row r="718" spans="1:5" ht="13.5" thickBot="1">
      <c r="A718" s="300" t="s">
        <v>1226</v>
      </c>
      <c r="B718" s="92">
        <v>0</v>
      </c>
      <c r="C718" s="92">
        <v>0</v>
      </c>
      <c r="D718" s="92">
        <v>0</v>
      </c>
      <c r="E718" s="409">
        <v>0</v>
      </c>
    </row>
    <row r="719" spans="1:5" ht="13.5" thickBot="1">
      <c r="A719" s="66" t="s">
        <v>1247</v>
      </c>
      <c r="B719" s="324">
        <f>B717+B718</f>
        <v>0</v>
      </c>
      <c r="C719" s="324">
        <f>C717+C718</f>
        <v>0</v>
      </c>
      <c r="D719" s="325">
        <f>D717+D718</f>
        <v>0</v>
      </c>
      <c r="E719" s="413">
        <v>0</v>
      </c>
    </row>
    <row r="720" spans="1:5" ht="12.75">
      <c r="A720" s="236"/>
      <c r="B720" s="83"/>
      <c r="C720" s="77"/>
      <c r="D720" s="75"/>
      <c r="E720" s="48"/>
    </row>
    <row r="721" spans="1:5" ht="12.75">
      <c r="A721" s="297" t="s">
        <v>1248</v>
      </c>
      <c r="B721" s="76"/>
      <c r="C721" s="81"/>
      <c r="D721" s="76"/>
      <c r="E721" s="51"/>
    </row>
    <row r="722" spans="1:5" ht="12.75">
      <c r="A722" s="298" t="s">
        <v>1225</v>
      </c>
      <c r="B722" s="76">
        <v>0</v>
      </c>
      <c r="C722" s="76">
        <v>0</v>
      </c>
      <c r="D722" s="76">
        <v>0</v>
      </c>
      <c r="E722" s="409">
        <v>0</v>
      </c>
    </row>
    <row r="723" spans="1:5" ht="13.5" thickBot="1">
      <c r="A723" s="299" t="s">
        <v>1226</v>
      </c>
      <c r="B723" s="92">
        <v>0</v>
      </c>
      <c r="C723" s="92">
        <v>0</v>
      </c>
      <c r="D723" s="92">
        <v>0</v>
      </c>
      <c r="E723" s="409">
        <v>0</v>
      </c>
    </row>
    <row r="724" spans="1:5" ht="13.5" thickBot="1">
      <c r="A724" s="66" t="s">
        <v>1249</v>
      </c>
      <c r="B724" s="324">
        <f>B722+B723</f>
        <v>0</v>
      </c>
      <c r="C724" s="418">
        <f>C722+C723</f>
        <v>0</v>
      </c>
      <c r="D724" s="325">
        <f>D722+D723</f>
        <v>0</v>
      </c>
      <c r="E724" s="413">
        <v>0</v>
      </c>
    </row>
    <row r="725" spans="1:5" ht="12.75">
      <c r="A725" s="236"/>
      <c r="B725" s="78"/>
      <c r="C725" s="77"/>
      <c r="D725" s="75"/>
      <c r="E725" s="48"/>
    </row>
    <row r="726" spans="1:5" ht="12.75">
      <c r="A726" s="253" t="s">
        <v>1227</v>
      </c>
      <c r="B726" s="76"/>
      <c r="C726" s="81"/>
      <c r="D726" s="76"/>
      <c r="E726" s="51"/>
    </row>
    <row r="727" spans="1:5" ht="12.75">
      <c r="A727" s="31" t="s">
        <v>1250</v>
      </c>
      <c r="B727" s="76">
        <v>0</v>
      </c>
      <c r="C727" s="76">
        <v>0</v>
      </c>
      <c r="D727" s="76">
        <v>0</v>
      </c>
      <c r="E727" s="409">
        <v>0</v>
      </c>
    </row>
    <row r="728" spans="1:5" ht="13.5" thickBot="1">
      <c r="A728" s="295" t="s">
        <v>1251</v>
      </c>
      <c r="B728" s="92">
        <v>0</v>
      </c>
      <c r="C728" s="92">
        <v>0</v>
      </c>
      <c r="D728" s="92">
        <v>0</v>
      </c>
      <c r="E728" s="409">
        <v>0</v>
      </c>
    </row>
    <row r="729" spans="1:5" ht="13.5" thickBot="1">
      <c r="A729" s="58" t="s">
        <v>1252</v>
      </c>
      <c r="B729" s="324">
        <f>B727+B728</f>
        <v>0</v>
      </c>
      <c r="C729" s="417">
        <f>C727+C728</f>
        <v>0</v>
      </c>
      <c r="D729" s="325">
        <f>D727+D728</f>
        <v>0</v>
      </c>
      <c r="E729" s="413">
        <v>0</v>
      </c>
    </row>
    <row r="730" spans="1:5" ht="12.75">
      <c r="A730" s="58"/>
      <c r="B730" s="78"/>
      <c r="C730" s="147"/>
      <c r="D730" s="78"/>
      <c r="E730" s="48"/>
    </row>
    <row r="731" spans="1:5" ht="12.75">
      <c r="A731" s="253" t="s">
        <v>1231</v>
      </c>
      <c r="B731" s="76"/>
      <c r="C731" s="81"/>
      <c r="D731" s="76"/>
      <c r="E731" s="51"/>
    </row>
    <row r="732" spans="1:5" ht="12.75">
      <c r="A732" s="31" t="s">
        <v>1232</v>
      </c>
      <c r="B732" s="76">
        <v>0</v>
      </c>
      <c r="C732" s="76">
        <v>0</v>
      </c>
      <c r="D732" s="76">
        <v>0</v>
      </c>
      <c r="E732" s="409">
        <v>0</v>
      </c>
    </row>
    <row r="733" spans="1:5" ht="13.5" thickBot="1">
      <c r="A733" s="32" t="s">
        <v>1233</v>
      </c>
      <c r="B733" s="92">
        <v>0</v>
      </c>
      <c r="C733" s="92">
        <v>0</v>
      </c>
      <c r="D733" s="92">
        <v>0</v>
      </c>
      <c r="E733" s="409">
        <v>0</v>
      </c>
    </row>
    <row r="734" spans="1:5" ht="13.5" thickBot="1">
      <c r="A734" s="46" t="s">
        <v>1234</v>
      </c>
      <c r="B734" s="324">
        <f>B732+B733</f>
        <v>0</v>
      </c>
      <c r="C734" s="418">
        <f>C732+C733</f>
        <v>0</v>
      </c>
      <c r="D734" s="325">
        <f>D732+D733</f>
        <v>0</v>
      </c>
      <c r="E734" s="413">
        <v>0</v>
      </c>
    </row>
    <row r="735" spans="1:5" ht="13.5" thickBot="1">
      <c r="A735" s="46"/>
      <c r="B735" s="78"/>
      <c r="C735" s="80"/>
      <c r="D735" s="78"/>
      <c r="E735" s="45"/>
    </row>
    <row r="736" spans="1:5" ht="13.5" thickBot="1">
      <c r="A736" s="65" t="s">
        <v>1235</v>
      </c>
      <c r="B736" s="117">
        <f>B734+B729+B724+B719+B714+B706</f>
        <v>0</v>
      </c>
      <c r="C736" s="117">
        <f>C734+C729+C724+C719+C714+C706</f>
        <v>139315</v>
      </c>
      <c r="D736" s="117">
        <f>D734+D729+D724+D719+D714+D706</f>
        <v>131160</v>
      </c>
      <c r="E736" s="411">
        <f>D736/C736</f>
        <v>0.9414635897067796</v>
      </c>
    </row>
    <row r="737" spans="1:5" ht="13.5" thickBot="1">
      <c r="A737" s="47"/>
      <c r="B737" s="78"/>
      <c r="C737" s="80"/>
      <c r="D737" s="78"/>
      <c r="E737" s="45"/>
    </row>
    <row r="738" spans="1:5" ht="13.5" thickBot="1">
      <c r="A738" s="56" t="s">
        <v>1236</v>
      </c>
      <c r="B738" s="324">
        <f>B685+B632+B580+B526+B473+B421</f>
        <v>0</v>
      </c>
      <c r="C738" s="324">
        <f>C685+C632+C580+C526+C473+C421</f>
        <v>0</v>
      </c>
      <c r="D738" s="324">
        <f>D685+D632+D580+D526+D473+D421</f>
        <v>0</v>
      </c>
      <c r="E738" s="411">
        <v>0</v>
      </c>
    </row>
    <row r="739" spans="1:5" ht="13.5" thickBot="1">
      <c r="A739" s="54"/>
      <c r="B739" s="78"/>
      <c r="C739" s="80"/>
      <c r="D739" s="78"/>
      <c r="E739" s="45"/>
    </row>
    <row r="740" spans="1:5" ht="13.5" thickBot="1">
      <c r="A740" s="70" t="s">
        <v>1300</v>
      </c>
      <c r="B740" s="115">
        <f>B736+B738</f>
        <v>0</v>
      </c>
      <c r="C740" s="115">
        <f>C736+C738</f>
        <v>139315</v>
      </c>
      <c r="D740" s="115">
        <f>D736+D738</f>
        <v>131160</v>
      </c>
      <c r="E740" s="411">
        <f>D740/C740</f>
        <v>0.9414635897067796</v>
      </c>
    </row>
    <row r="741" spans="1:5" ht="12.75">
      <c r="A741" s="71"/>
      <c r="B741" s="286"/>
      <c r="C741" s="286"/>
      <c r="D741" s="286"/>
      <c r="E741" s="584"/>
    </row>
    <row r="743" spans="1:5" ht="12.75">
      <c r="A743" s="2083">
        <v>15</v>
      </c>
      <c r="B743" s="2083"/>
      <c r="C743" s="2083"/>
      <c r="D743" s="2083"/>
      <c r="E743" s="2083"/>
    </row>
    <row r="744" spans="1:5" ht="14.25">
      <c r="A744" s="2087" t="s">
        <v>1266</v>
      </c>
      <c r="B744" s="2087"/>
      <c r="C744" s="2087"/>
      <c r="D744" s="2087"/>
      <c r="E744" s="2087"/>
    </row>
    <row r="745" spans="1:5" ht="15.75">
      <c r="A745" s="2059" t="s">
        <v>1476</v>
      </c>
      <c r="B745" s="2070"/>
      <c r="C745" s="2070"/>
      <c r="D745" s="2070"/>
      <c r="E745" s="2070"/>
    </row>
    <row r="746" spans="1:5" ht="15.75">
      <c r="A746" s="2059" t="s">
        <v>1354</v>
      </c>
      <c r="B746" s="2070"/>
      <c r="C746" s="2070"/>
      <c r="D746" s="2070"/>
      <c r="E746" s="2070"/>
    </row>
    <row r="747" ht="13.5" thickBot="1">
      <c r="E747" s="11" t="s">
        <v>1239</v>
      </c>
    </row>
    <row r="748" spans="1:5" ht="16.5" thickBot="1">
      <c r="A748" s="122" t="s">
        <v>1209</v>
      </c>
      <c r="B748" s="2090" t="s">
        <v>1357</v>
      </c>
      <c r="C748" s="2085"/>
      <c r="D748" s="2085"/>
      <c r="E748" s="2086"/>
    </row>
    <row r="749" spans="1:5" ht="27" thickBot="1">
      <c r="A749" s="123" t="s">
        <v>1210</v>
      </c>
      <c r="B749" s="311" t="s">
        <v>1107</v>
      </c>
      <c r="C749" s="293" t="s">
        <v>1108</v>
      </c>
      <c r="D749" s="293" t="s">
        <v>1113</v>
      </c>
      <c r="E749" s="293" t="s">
        <v>1126</v>
      </c>
    </row>
    <row r="750" spans="1:5" ht="12.75">
      <c r="A750" s="30" t="s">
        <v>1211</v>
      </c>
      <c r="B750" s="13"/>
      <c r="C750" s="36"/>
      <c r="D750" s="24"/>
      <c r="E750" s="24"/>
    </row>
    <row r="751" spans="1:5" ht="12.75">
      <c r="A751" s="31" t="s">
        <v>1212</v>
      </c>
      <c r="B751" s="155"/>
      <c r="C751" s="81">
        <v>110849</v>
      </c>
      <c r="D751" s="76">
        <v>109743</v>
      </c>
      <c r="E751" s="414">
        <f>D751/C751</f>
        <v>0.9900224629901939</v>
      </c>
    </row>
    <row r="752" spans="1:5" ht="12.75">
      <c r="A752" s="53" t="s">
        <v>1213</v>
      </c>
      <c r="B752" s="155"/>
      <c r="C752" s="81">
        <v>34527</v>
      </c>
      <c r="D752" s="76">
        <v>33528</v>
      </c>
      <c r="E752" s="414">
        <f>D752/C752</f>
        <v>0.971066122165262</v>
      </c>
    </row>
    <row r="753" spans="1:5" ht="12.75">
      <c r="A753" s="53" t="s">
        <v>1214</v>
      </c>
      <c r="B753" s="155"/>
      <c r="C753" s="81">
        <v>27907</v>
      </c>
      <c r="D753" s="76">
        <v>27769</v>
      </c>
      <c r="E753" s="414">
        <f>D753/C753</f>
        <v>0.9950550041208299</v>
      </c>
    </row>
    <row r="754" spans="1:5" ht="12.75">
      <c r="A754" s="1513" t="s">
        <v>1361</v>
      </c>
      <c r="B754" s="155"/>
      <c r="C754" s="81"/>
      <c r="D754" s="76"/>
      <c r="E754" s="414"/>
    </row>
    <row r="755" spans="1:5" ht="12.75">
      <c r="A755" s="53" t="s">
        <v>1215</v>
      </c>
      <c r="B755" s="155">
        <v>0</v>
      </c>
      <c r="C755" s="155">
        <v>3046</v>
      </c>
      <c r="D755" s="155">
        <v>2712</v>
      </c>
      <c r="E755" s="414">
        <f>D755/C755</f>
        <v>0.8903479973736047</v>
      </c>
    </row>
    <row r="756" spans="1:5" ht="12.75">
      <c r="A756" s="38" t="s">
        <v>1241</v>
      </c>
      <c r="B756" s="155">
        <v>0</v>
      </c>
      <c r="C756" s="155">
        <v>0</v>
      </c>
      <c r="D756" s="155">
        <v>0</v>
      </c>
      <c r="E756" s="414">
        <v>0</v>
      </c>
    </row>
    <row r="757" spans="1:5" ht="12.75">
      <c r="A757" s="38" t="s">
        <v>1217</v>
      </c>
      <c r="B757" s="155"/>
      <c r="C757" s="155"/>
      <c r="D757" s="155"/>
      <c r="E757" s="414"/>
    </row>
    <row r="758" spans="1:5" ht="13.5" thickBot="1">
      <c r="A758" s="62" t="s">
        <v>1242</v>
      </c>
      <c r="B758" s="1568">
        <v>0</v>
      </c>
      <c r="C758" s="155">
        <v>0</v>
      </c>
      <c r="D758" s="155">
        <v>0</v>
      </c>
      <c r="E758" s="414">
        <v>0</v>
      </c>
    </row>
    <row r="759" spans="1:5" ht="13.5" thickBot="1">
      <c r="A759" s="46" t="s">
        <v>1243</v>
      </c>
      <c r="B759" s="151">
        <f>SUM(B751:B756)</f>
        <v>0</v>
      </c>
      <c r="C759" s="151">
        <f>SUM(C751:C756)</f>
        <v>176329</v>
      </c>
      <c r="D759" s="151">
        <f>SUM(D751:D756)</f>
        <v>173752</v>
      </c>
      <c r="E759" s="415">
        <f>D759/C759</f>
        <v>0.9853852741182676</v>
      </c>
    </row>
    <row r="760" spans="1:5" ht="12.75">
      <c r="A760" s="58"/>
      <c r="B760" s="114"/>
      <c r="C760" s="77"/>
      <c r="D760" s="84"/>
      <c r="E760" s="48"/>
    </row>
    <row r="761" spans="1:5" ht="12.75">
      <c r="A761" s="253" t="s">
        <v>1219</v>
      </c>
      <c r="B761" s="155"/>
      <c r="C761" s="81"/>
      <c r="D761" s="76"/>
      <c r="E761" s="51"/>
    </row>
    <row r="762" spans="1:5" ht="12.75">
      <c r="A762" s="53" t="s">
        <v>1220</v>
      </c>
      <c r="B762" s="155">
        <v>0</v>
      </c>
      <c r="C762" s="81">
        <f>'4.sz. melléklet'!C38</f>
        <v>49005</v>
      </c>
      <c r="D762" s="76">
        <f>'4.sz. melléklet'!D38</f>
        <v>30231</v>
      </c>
      <c r="E762" s="414">
        <f>D762/C762</f>
        <v>0.6168962350780532</v>
      </c>
    </row>
    <row r="763" spans="1:5" ht="12.75">
      <c r="A763" s="53" t="s">
        <v>1244</v>
      </c>
      <c r="B763" s="155">
        <v>0</v>
      </c>
      <c r="C763" s="1724">
        <v>0</v>
      </c>
      <c r="D763" s="155">
        <v>0</v>
      </c>
      <c r="E763" s="414">
        <v>0</v>
      </c>
    </row>
    <row r="764" spans="1:5" ht="12.75">
      <c r="A764" s="53" t="s">
        <v>1222</v>
      </c>
      <c r="B764" s="155">
        <v>0</v>
      </c>
      <c r="C764" s="1724">
        <v>0</v>
      </c>
      <c r="D764" s="155">
        <v>0</v>
      </c>
      <c r="E764" s="414">
        <v>0</v>
      </c>
    </row>
    <row r="765" spans="1:5" ht="12.75">
      <c r="A765" s="38" t="s">
        <v>1223</v>
      </c>
      <c r="B765" s="155">
        <v>0</v>
      </c>
      <c r="C765" s="1724">
        <v>0</v>
      </c>
      <c r="D765" s="155">
        <v>0</v>
      </c>
      <c r="E765" s="414">
        <v>0</v>
      </c>
    </row>
    <row r="766" spans="1:5" ht="13.5" thickBot="1">
      <c r="A766" s="49"/>
      <c r="B766" s="157"/>
      <c r="C766" s="175"/>
      <c r="D766" s="89"/>
      <c r="E766" s="60"/>
    </row>
    <row r="767" spans="1:5" ht="13.5" thickBot="1">
      <c r="A767" s="46" t="s">
        <v>1245</v>
      </c>
      <c r="B767" s="151">
        <f>SUM(B762:B765)</f>
        <v>0</v>
      </c>
      <c r="C767" s="151">
        <f>SUM(C762:C765)</f>
        <v>49005</v>
      </c>
      <c r="D767" s="151">
        <f>SUM(D762:D765)</f>
        <v>30231</v>
      </c>
      <c r="E767" s="416">
        <f>D767/C767</f>
        <v>0.6168962350780532</v>
      </c>
    </row>
    <row r="768" spans="1:5" ht="12.75">
      <c r="A768" s="58"/>
      <c r="B768" s="158"/>
      <c r="C768" s="77"/>
      <c r="D768" s="75"/>
      <c r="E768" s="48"/>
    </row>
    <row r="769" spans="1:5" ht="12.75">
      <c r="A769" s="253" t="s">
        <v>1246</v>
      </c>
      <c r="B769" s="155"/>
      <c r="C769" s="81"/>
      <c r="D769" s="76"/>
      <c r="E769" s="51"/>
    </row>
    <row r="770" spans="1:5" ht="12.75">
      <c r="A770" s="298" t="s">
        <v>1225</v>
      </c>
      <c r="B770" s="76">
        <v>0</v>
      </c>
      <c r="C770" s="76">
        <f>'1.e-f.sz.melléklet'!C34</f>
        <v>3977</v>
      </c>
      <c r="D770" s="76">
        <f>'1.e-f.sz.melléklet'!D34</f>
        <v>3977</v>
      </c>
      <c r="E770" s="409">
        <f>D770/C770</f>
        <v>1</v>
      </c>
    </row>
    <row r="771" spans="1:5" ht="13.5" thickBot="1">
      <c r="A771" s="300" t="s">
        <v>1226</v>
      </c>
      <c r="B771" s="92">
        <v>0</v>
      </c>
      <c r="C771" s="92">
        <v>0</v>
      </c>
      <c r="D771" s="92">
        <v>0</v>
      </c>
      <c r="E771" s="409">
        <v>0</v>
      </c>
    </row>
    <row r="772" spans="1:5" ht="13.5" thickBot="1">
      <c r="A772" s="66" t="s">
        <v>1247</v>
      </c>
      <c r="B772" s="324">
        <f>B770+B771</f>
        <v>0</v>
      </c>
      <c r="C772" s="418">
        <f>C770+C771</f>
        <v>3977</v>
      </c>
      <c r="D772" s="325">
        <f>D770+D771</f>
        <v>3977</v>
      </c>
      <c r="E772" s="413">
        <f>D772/C772</f>
        <v>1</v>
      </c>
    </row>
    <row r="773" spans="1:5" ht="12.75">
      <c r="A773" s="236"/>
      <c r="B773" s="78"/>
      <c r="C773" s="77"/>
      <c r="D773" s="75"/>
      <c r="E773" s="48"/>
    </row>
    <row r="774" spans="1:5" ht="12.75">
      <c r="A774" s="297" t="s">
        <v>1248</v>
      </c>
      <c r="B774" s="76"/>
      <c r="C774" s="81"/>
      <c r="D774" s="76"/>
      <c r="E774" s="51"/>
    </row>
    <row r="775" spans="1:5" ht="12.75">
      <c r="A775" s="298" t="s">
        <v>1225</v>
      </c>
      <c r="B775" s="76">
        <v>0</v>
      </c>
      <c r="C775" s="76">
        <v>0</v>
      </c>
      <c r="D775" s="76">
        <v>0</v>
      </c>
      <c r="E775" s="409">
        <v>0</v>
      </c>
    </row>
    <row r="776" spans="1:5" ht="13.5" thickBot="1">
      <c r="A776" s="299" t="s">
        <v>1226</v>
      </c>
      <c r="B776" s="92">
        <v>0</v>
      </c>
      <c r="C776" s="92">
        <v>0</v>
      </c>
      <c r="D776" s="92">
        <v>0</v>
      </c>
      <c r="E776" s="409">
        <v>0</v>
      </c>
    </row>
    <row r="777" spans="1:5" ht="13.5" thickBot="1">
      <c r="A777" s="66" t="s">
        <v>1249</v>
      </c>
      <c r="B777" s="324">
        <f>B775+B776</f>
        <v>0</v>
      </c>
      <c r="C777" s="418">
        <f>C775+C776</f>
        <v>0</v>
      </c>
      <c r="D777" s="325">
        <f>D775+D776</f>
        <v>0</v>
      </c>
      <c r="E777" s="413">
        <v>0</v>
      </c>
    </row>
    <row r="778" spans="1:5" ht="12.75">
      <c r="A778" s="236"/>
      <c r="B778" s="78"/>
      <c r="C778" s="77"/>
      <c r="D778" s="75"/>
      <c r="E778" s="48"/>
    </row>
    <row r="779" spans="1:5" ht="12.75">
      <c r="A779" s="253" t="s">
        <v>1227</v>
      </c>
      <c r="B779" s="76"/>
      <c r="C779" s="81"/>
      <c r="D779" s="76"/>
      <c r="E779" s="51"/>
    </row>
    <row r="780" spans="1:5" ht="12.75">
      <c r="A780" s="31" t="s">
        <v>1250</v>
      </c>
      <c r="B780" s="76">
        <v>0</v>
      </c>
      <c r="C780" s="76">
        <v>0</v>
      </c>
      <c r="D780" s="76">
        <v>0</v>
      </c>
      <c r="E780" s="409">
        <v>0</v>
      </c>
    </row>
    <row r="781" spans="1:5" ht="13.5" thickBot="1">
      <c r="A781" s="295" t="s">
        <v>1251</v>
      </c>
      <c r="B781" s="92">
        <v>0</v>
      </c>
      <c r="C781" s="92">
        <v>0</v>
      </c>
      <c r="D781" s="92">
        <v>0</v>
      </c>
      <c r="E781" s="409">
        <v>0</v>
      </c>
    </row>
    <row r="782" spans="1:5" ht="13.5" thickBot="1">
      <c r="A782" s="58" t="s">
        <v>1252</v>
      </c>
      <c r="B782" s="324">
        <f>B780+B781</f>
        <v>0</v>
      </c>
      <c r="C782" s="417">
        <f>C780+C781</f>
        <v>0</v>
      </c>
      <c r="D782" s="325">
        <f>D780+D781</f>
        <v>0</v>
      </c>
      <c r="E782" s="413">
        <v>0</v>
      </c>
    </row>
    <row r="783" spans="1:5" ht="12.75">
      <c r="A783" s="58"/>
      <c r="B783" s="78"/>
      <c r="C783" s="147"/>
      <c r="D783" s="78"/>
      <c r="E783" s="48"/>
    </row>
    <row r="784" spans="1:5" ht="12.75">
      <c r="A784" s="253" t="s">
        <v>1231</v>
      </c>
      <c r="B784" s="76"/>
      <c r="C784" s="81"/>
      <c r="D784" s="76"/>
      <c r="E784" s="51"/>
    </row>
    <row r="785" spans="1:5" ht="12.75">
      <c r="A785" s="31" t="s">
        <v>1232</v>
      </c>
      <c r="B785" s="76">
        <v>0</v>
      </c>
      <c r="C785" s="76">
        <v>0</v>
      </c>
      <c r="D785" s="76">
        <v>0</v>
      </c>
      <c r="E785" s="409">
        <v>0</v>
      </c>
    </row>
    <row r="786" spans="1:5" ht="13.5" thickBot="1">
      <c r="A786" s="32" t="s">
        <v>1233</v>
      </c>
      <c r="B786" s="92">
        <v>0</v>
      </c>
      <c r="C786" s="92">
        <v>0</v>
      </c>
      <c r="D786" s="92">
        <v>0</v>
      </c>
      <c r="E786" s="409">
        <v>0</v>
      </c>
    </row>
    <row r="787" spans="1:5" ht="13.5" thickBot="1">
      <c r="A787" s="46" t="s">
        <v>1234</v>
      </c>
      <c r="B787" s="324">
        <f>B785+B786</f>
        <v>0</v>
      </c>
      <c r="C787" s="418">
        <f>C785+C786</f>
        <v>0</v>
      </c>
      <c r="D787" s="325">
        <f>D785+D786</f>
        <v>0</v>
      </c>
      <c r="E787" s="413">
        <v>0</v>
      </c>
    </row>
    <row r="788" spans="1:5" ht="13.5" thickBot="1">
      <c r="A788" s="46"/>
      <c r="B788" s="160"/>
      <c r="C788" s="80"/>
      <c r="D788" s="78"/>
      <c r="E788" s="45"/>
    </row>
    <row r="789" spans="1:5" ht="13.5" thickBot="1">
      <c r="A789" s="65" t="s">
        <v>1235</v>
      </c>
      <c r="B789" s="163">
        <f>B787+B782+B777+B772+B767+B759</f>
        <v>0</v>
      </c>
      <c r="C789" s="151">
        <f>C787+C782+C777+C772+C767+C759</f>
        <v>229311</v>
      </c>
      <c r="D789" s="151">
        <f>D787+D782+D777+D772+D767+D759</f>
        <v>207960</v>
      </c>
      <c r="E789" s="411">
        <f>D789/C789</f>
        <v>0.9068906419665869</v>
      </c>
    </row>
    <row r="790" spans="1:5" ht="13.5" thickBot="1">
      <c r="A790" s="47"/>
      <c r="B790" s="154"/>
      <c r="C790" s="80"/>
      <c r="D790" s="78"/>
      <c r="E790" s="45"/>
    </row>
    <row r="791" spans="1:5" ht="13.5" thickBot="1">
      <c r="A791" s="56" t="s">
        <v>1236</v>
      </c>
      <c r="B791" s="619">
        <v>0</v>
      </c>
      <c r="C791" s="404">
        <v>0</v>
      </c>
      <c r="D791" s="404">
        <v>0</v>
      </c>
      <c r="E791" s="411">
        <v>0</v>
      </c>
    </row>
    <row r="792" spans="1:5" ht="13.5" thickBot="1">
      <c r="A792" s="54"/>
      <c r="B792" s="154"/>
      <c r="C792" s="80"/>
      <c r="D792" s="78"/>
      <c r="E792" s="45"/>
    </row>
    <row r="793" spans="1:5" ht="13.5" thickBot="1">
      <c r="A793" s="70" t="s">
        <v>1300</v>
      </c>
      <c r="B793" s="165">
        <f>B791+B789</f>
        <v>0</v>
      </c>
      <c r="C793" s="165">
        <f>C791+C789</f>
        <v>229311</v>
      </c>
      <c r="D793" s="165">
        <f>D791+D789</f>
        <v>207960</v>
      </c>
      <c r="E793" s="411">
        <f>D793/C793</f>
        <v>0.9068906419665869</v>
      </c>
    </row>
    <row r="794" spans="1:5" ht="12.75">
      <c r="A794" s="71"/>
      <c r="B794" s="583"/>
      <c r="C794" s="583"/>
      <c r="D794" s="583"/>
      <c r="E794" s="584"/>
    </row>
    <row r="796" spans="1:5" ht="12.75">
      <c r="A796" s="2083">
        <v>16</v>
      </c>
      <c r="B796" s="2083"/>
      <c r="C796" s="2083"/>
      <c r="D796" s="2083"/>
      <c r="E796" s="2083"/>
    </row>
    <row r="797" spans="1:5" ht="14.25">
      <c r="A797" s="2087" t="s">
        <v>1266</v>
      </c>
      <c r="B797" s="2087"/>
      <c r="C797" s="2087"/>
      <c r="D797" s="2087"/>
      <c r="E797" s="2087"/>
    </row>
    <row r="798" spans="1:5" ht="15.75">
      <c r="A798" s="2059" t="s">
        <v>1476</v>
      </c>
      <c r="B798" s="2070"/>
      <c r="C798" s="2070"/>
      <c r="D798" s="2070"/>
      <c r="E798" s="2070"/>
    </row>
    <row r="799" spans="1:5" ht="15.75">
      <c r="A799" s="2059" t="s">
        <v>1354</v>
      </c>
      <c r="B799" s="2070"/>
      <c r="C799" s="2070"/>
      <c r="D799" s="2070"/>
      <c r="E799" s="2070"/>
    </row>
    <row r="800" ht="13.5" thickBot="1">
      <c r="E800" s="11" t="s">
        <v>1239</v>
      </c>
    </row>
    <row r="801" spans="1:5" ht="16.5" thickBot="1">
      <c r="A801" s="122" t="s">
        <v>1209</v>
      </c>
      <c r="B801" s="2084" t="s">
        <v>1358</v>
      </c>
      <c r="C801" s="2085"/>
      <c r="D801" s="2085"/>
      <c r="E801" s="2086"/>
    </row>
    <row r="802" spans="1:5" ht="27" thickBot="1">
      <c r="A802" s="123" t="s">
        <v>1210</v>
      </c>
      <c r="B802" s="1201" t="s">
        <v>1107</v>
      </c>
      <c r="C802" s="293" t="s">
        <v>1108</v>
      </c>
      <c r="D802" s="293" t="s">
        <v>1113</v>
      </c>
      <c r="E802" s="293" t="s">
        <v>1126</v>
      </c>
    </row>
    <row r="803" spans="1:5" ht="12.75">
      <c r="A803" s="35" t="s">
        <v>1211</v>
      </c>
      <c r="B803" s="14"/>
      <c r="C803" s="24"/>
      <c r="D803" s="36"/>
      <c r="E803" s="24"/>
    </row>
    <row r="804" spans="1:5" ht="12.75">
      <c r="A804" s="37" t="s">
        <v>1212</v>
      </c>
      <c r="B804" s="162">
        <f>B698+B751</f>
        <v>0</v>
      </c>
      <c r="C804" s="155">
        <v>55678</v>
      </c>
      <c r="D804" s="162">
        <v>55108</v>
      </c>
      <c r="E804" s="409">
        <f>D804/C804</f>
        <v>0.9897625633104637</v>
      </c>
    </row>
    <row r="805" spans="1:5" ht="12.75">
      <c r="A805" s="5" t="s">
        <v>1213</v>
      </c>
      <c r="B805" s="162">
        <f>B699+B752</f>
        <v>0</v>
      </c>
      <c r="C805" s="155">
        <v>16972</v>
      </c>
      <c r="D805" s="162">
        <v>16630</v>
      </c>
      <c r="E805" s="409">
        <f>D805/C805</f>
        <v>0.9798491633278341</v>
      </c>
    </row>
    <row r="806" spans="1:5" ht="12.75">
      <c r="A806" s="5" t="s">
        <v>1214</v>
      </c>
      <c r="B806" s="162">
        <f>B700+B753</f>
        <v>0</v>
      </c>
      <c r="C806" s="155">
        <v>87126</v>
      </c>
      <c r="D806" s="162">
        <v>85261</v>
      </c>
      <c r="E806" s="409">
        <f>D806/C806</f>
        <v>0.9785942198654822</v>
      </c>
    </row>
    <row r="807" spans="1:5" ht="12.75">
      <c r="A807" s="1513" t="s">
        <v>1361</v>
      </c>
      <c r="B807" s="162"/>
      <c r="C807" s="155"/>
      <c r="D807" s="162"/>
      <c r="E807" s="409"/>
    </row>
    <row r="808" spans="1:5" ht="12.75">
      <c r="A808" s="5" t="s">
        <v>1215</v>
      </c>
      <c r="B808" s="162">
        <f aca="true" t="shared" si="5" ref="B808:D809">B702+B755</f>
        <v>0</v>
      </c>
      <c r="C808" s="155">
        <v>572</v>
      </c>
      <c r="D808" s="162">
        <v>572</v>
      </c>
      <c r="E808" s="409">
        <v>0</v>
      </c>
    </row>
    <row r="809" spans="1:5" ht="12.75">
      <c r="A809" s="931" t="s">
        <v>1216</v>
      </c>
      <c r="B809" s="162">
        <f t="shared" si="5"/>
        <v>0</v>
      </c>
      <c r="C809" s="155">
        <f t="shared" si="5"/>
        <v>0</v>
      </c>
      <c r="D809" s="162">
        <f t="shared" si="5"/>
        <v>0</v>
      </c>
      <c r="E809" s="409">
        <v>0</v>
      </c>
    </row>
    <row r="810" spans="1:5" ht="12.75">
      <c r="A810" s="16" t="s">
        <v>1217</v>
      </c>
      <c r="B810" s="162"/>
      <c r="C810" s="155"/>
      <c r="D810" s="162"/>
      <c r="E810" s="409"/>
    </row>
    <row r="811" spans="1:5" ht="13.5" thickBot="1">
      <c r="A811" s="39" t="s">
        <v>1242</v>
      </c>
      <c r="B811" s="1569">
        <v>0</v>
      </c>
      <c r="C811" s="1568"/>
      <c r="D811" s="1569"/>
      <c r="E811" s="409">
        <v>0</v>
      </c>
    </row>
    <row r="812" spans="1:5" ht="13.5" thickBot="1">
      <c r="A812" s="21" t="s">
        <v>1243</v>
      </c>
      <c r="B812" s="280">
        <f>B804+B805+B806+B808+B809</f>
        <v>0</v>
      </c>
      <c r="C812" s="151">
        <f>C804+C805+C806+C808+C809</f>
        <v>160348</v>
      </c>
      <c r="D812" s="1570">
        <f>D804+D805+D806+D808+D809</f>
        <v>157571</v>
      </c>
      <c r="E812" s="411">
        <f>D812/C812</f>
        <v>0.9826814179160326</v>
      </c>
    </row>
    <row r="813" spans="1:5" ht="12.75">
      <c r="A813" s="12"/>
      <c r="B813" s="317"/>
      <c r="C813" s="84"/>
      <c r="D813" s="77"/>
      <c r="E813" s="5"/>
    </row>
    <row r="814" spans="1:5" ht="12.75">
      <c r="A814" s="18" t="s">
        <v>1219</v>
      </c>
      <c r="B814" s="162"/>
      <c r="C814" s="76"/>
      <c r="D814" s="81"/>
      <c r="E814" s="16"/>
    </row>
    <row r="815" spans="1:5" ht="12.75">
      <c r="A815" s="5" t="s">
        <v>1220</v>
      </c>
      <c r="B815" s="162">
        <f aca="true" t="shared" si="6" ref="B815:D818">B762+B709</f>
        <v>0</v>
      </c>
      <c r="C815" s="155">
        <f>'4.sz. melléklet'!C52</f>
        <v>2231</v>
      </c>
      <c r="D815" s="155">
        <f>'4.sz. melléklet'!D52</f>
        <v>2230</v>
      </c>
      <c r="E815" s="409">
        <f>D815/C815</f>
        <v>0.9995517705064993</v>
      </c>
    </row>
    <row r="816" spans="1:5" ht="12.75">
      <c r="A816" s="5" t="s">
        <v>1244</v>
      </c>
      <c r="B816" s="162">
        <f t="shared" si="6"/>
        <v>0</v>
      </c>
      <c r="C816" s="155"/>
      <c r="D816" s="155"/>
      <c r="E816" s="409">
        <v>0</v>
      </c>
    </row>
    <row r="817" spans="1:5" ht="12.75">
      <c r="A817" s="5" t="s">
        <v>1222</v>
      </c>
      <c r="B817" s="162">
        <f t="shared" si="6"/>
        <v>0</v>
      </c>
      <c r="C817" s="155">
        <f t="shared" si="6"/>
        <v>0</v>
      </c>
      <c r="D817" s="162">
        <f t="shared" si="6"/>
        <v>0</v>
      </c>
      <c r="E817" s="409">
        <v>0</v>
      </c>
    </row>
    <row r="818" spans="1:5" ht="12.75">
      <c r="A818" s="16" t="s">
        <v>1223</v>
      </c>
      <c r="B818" s="162">
        <f t="shared" si="6"/>
        <v>0</v>
      </c>
      <c r="C818" s="155">
        <f t="shared" si="6"/>
        <v>0</v>
      </c>
      <c r="D818" s="162">
        <f t="shared" si="6"/>
        <v>0</v>
      </c>
      <c r="E818" s="409">
        <v>0</v>
      </c>
    </row>
    <row r="819" spans="1:5" ht="13.5" thickBot="1">
      <c r="A819" s="19"/>
      <c r="B819" s="162"/>
      <c r="C819" s="79"/>
      <c r="D819" s="175"/>
      <c r="E819" s="6"/>
    </row>
    <row r="820" spans="1:5" ht="13.5" thickBot="1">
      <c r="A820" s="21" t="s">
        <v>1245</v>
      </c>
      <c r="B820" s="280">
        <f>B815+B816+B817+B818</f>
        <v>0</v>
      </c>
      <c r="C820" s="280">
        <f>C815+C816+C817+C818</f>
        <v>2231</v>
      </c>
      <c r="D820" s="280">
        <f>D815+D816+D817+D818</f>
        <v>2230</v>
      </c>
      <c r="E820" s="413">
        <f>D820/C820</f>
        <v>0.9995517705064993</v>
      </c>
    </row>
    <row r="821" spans="1:5" ht="12.75">
      <c r="A821" s="12"/>
      <c r="B821" s="159"/>
      <c r="C821" s="75"/>
      <c r="D821" s="77"/>
      <c r="E821" s="5"/>
    </row>
    <row r="822" spans="1:5" ht="12.75">
      <c r="A822" s="18" t="s">
        <v>1246</v>
      </c>
      <c r="B822" s="162"/>
      <c r="C822" s="76"/>
      <c r="D822" s="81"/>
      <c r="E822" s="16"/>
    </row>
    <row r="823" spans="1:5" ht="12.75">
      <c r="A823" s="27" t="s">
        <v>1225</v>
      </c>
      <c r="B823" s="161">
        <f aca="true" t="shared" si="7" ref="B823:D824">B770+B717</f>
        <v>0</v>
      </c>
      <c r="C823" s="160"/>
      <c r="D823" s="161">
        <v>0</v>
      </c>
      <c r="E823" s="409">
        <v>0</v>
      </c>
    </row>
    <row r="824" spans="1:5" ht="13.5" thickBot="1">
      <c r="A824" s="41" t="s">
        <v>1226</v>
      </c>
      <c r="B824" s="159">
        <f t="shared" si="7"/>
        <v>0</v>
      </c>
      <c r="C824" s="158">
        <f t="shared" si="7"/>
        <v>0</v>
      </c>
      <c r="D824" s="159">
        <f t="shared" si="7"/>
        <v>0</v>
      </c>
      <c r="E824" s="410">
        <v>0</v>
      </c>
    </row>
    <row r="825" spans="1:5" ht="13.5" thickBot="1">
      <c r="A825" s="28" t="s">
        <v>1247</v>
      </c>
      <c r="B825" s="620">
        <f>SUM(B823:B824)</f>
        <v>0</v>
      </c>
      <c r="C825" s="620">
        <f>SUM(C823:C824)</f>
        <v>0</v>
      </c>
      <c r="D825" s="620">
        <f>SUM(D823:D824)</f>
        <v>0</v>
      </c>
      <c r="E825" s="413">
        <v>0</v>
      </c>
    </row>
    <row r="826" spans="1:5" ht="12.75">
      <c r="A826" s="34"/>
      <c r="B826" s="161"/>
      <c r="C826" s="75"/>
      <c r="D826" s="77"/>
      <c r="E826" s="5"/>
    </row>
    <row r="827" spans="1:5" ht="12.75">
      <c r="A827" s="313" t="s">
        <v>1248</v>
      </c>
      <c r="B827" s="161"/>
      <c r="C827" s="76"/>
      <c r="D827" s="81"/>
      <c r="E827" s="16"/>
    </row>
    <row r="828" spans="1:5" ht="12.75">
      <c r="A828" s="27" t="s">
        <v>1225</v>
      </c>
      <c r="B828" s="161">
        <f aca="true" t="shared" si="8" ref="B828:D829">B775+B722</f>
        <v>0</v>
      </c>
      <c r="C828" s="160"/>
      <c r="D828" s="161">
        <f t="shared" si="8"/>
        <v>0</v>
      </c>
      <c r="E828" s="409">
        <v>0</v>
      </c>
    </row>
    <row r="829" spans="1:5" ht="13.5" thickBot="1">
      <c r="A829" s="42" t="s">
        <v>1226</v>
      </c>
      <c r="B829" s="159">
        <f t="shared" si="8"/>
        <v>0</v>
      </c>
      <c r="C829" s="158">
        <f t="shared" si="8"/>
        <v>0</v>
      </c>
      <c r="D829" s="159">
        <f t="shared" si="8"/>
        <v>0</v>
      </c>
      <c r="E829" s="410">
        <v>0</v>
      </c>
    </row>
    <row r="830" spans="1:5" ht="13.5" thickBot="1">
      <c r="A830" s="28" t="s">
        <v>1249</v>
      </c>
      <c r="B830" s="620">
        <f>SUM(B828:B829)</f>
        <v>0</v>
      </c>
      <c r="C830" s="620">
        <f>SUM(C828:C829)</f>
        <v>0</v>
      </c>
      <c r="D830" s="620">
        <f>SUM(D828:D829)</f>
        <v>0</v>
      </c>
      <c r="E830" s="413">
        <v>0</v>
      </c>
    </row>
    <row r="831" spans="1:5" ht="12.75">
      <c r="A831" s="34"/>
      <c r="B831" s="161"/>
      <c r="C831" s="75"/>
      <c r="D831" s="77"/>
      <c r="E831" s="5"/>
    </row>
    <row r="832" spans="1:5" ht="12.75">
      <c r="A832" s="18" t="s">
        <v>1227</v>
      </c>
      <c r="B832" s="161"/>
      <c r="C832" s="76"/>
      <c r="D832" s="81"/>
      <c r="E832" s="16"/>
    </row>
    <row r="833" spans="1:5" ht="12.75">
      <c r="A833" s="37" t="s">
        <v>1250</v>
      </c>
      <c r="B833" s="161">
        <f aca="true" t="shared" si="9" ref="B833:D835">B780+B727</f>
        <v>0</v>
      </c>
      <c r="C833" s="160">
        <f t="shared" si="9"/>
        <v>0</v>
      </c>
      <c r="D833" s="161">
        <f t="shared" si="9"/>
        <v>0</v>
      </c>
      <c r="E833" s="409">
        <v>0</v>
      </c>
    </row>
    <row r="834" spans="1:5" ht="13.5" thickBot="1">
      <c r="A834" s="43" t="s">
        <v>1251</v>
      </c>
      <c r="B834" s="159">
        <f t="shared" si="9"/>
        <v>0</v>
      </c>
      <c r="C834" s="158">
        <f t="shared" si="9"/>
        <v>0</v>
      </c>
      <c r="D834" s="159">
        <f t="shared" si="9"/>
        <v>0</v>
      </c>
      <c r="E834" s="410">
        <v>0</v>
      </c>
    </row>
    <row r="835" spans="1:5" ht="13.5" thickBot="1">
      <c r="A835" s="12" t="s">
        <v>1252</v>
      </c>
      <c r="B835" s="620">
        <f t="shared" si="9"/>
        <v>0</v>
      </c>
      <c r="C835" s="404">
        <f t="shared" si="9"/>
        <v>0</v>
      </c>
      <c r="D835" s="602">
        <f t="shared" si="9"/>
        <v>0</v>
      </c>
      <c r="E835" s="413">
        <v>0</v>
      </c>
    </row>
    <row r="836" spans="1:5" ht="12.75">
      <c r="A836" s="12"/>
      <c r="B836" s="161"/>
      <c r="C836" s="83"/>
      <c r="D836" s="80"/>
      <c r="E836" s="5"/>
    </row>
    <row r="837" spans="1:5" ht="12.75">
      <c r="A837" s="18" t="s">
        <v>1231</v>
      </c>
      <c r="B837" s="161"/>
      <c r="C837" s="76"/>
      <c r="D837" s="81"/>
      <c r="E837" s="16"/>
    </row>
    <row r="838" spans="1:5" ht="12.75">
      <c r="A838" s="37" t="s">
        <v>1232</v>
      </c>
      <c r="B838" s="161">
        <f aca="true" t="shared" si="10" ref="B838:D839">B785+B732</f>
        <v>0</v>
      </c>
      <c r="C838" s="160">
        <f t="shared" si="10"/>
        <v>0</v>
      </c>
      <c r="D838" s="161">
        <f t="shared" si="10"/>
        <v>0</v>
      </c>
      <c r="E838" s="409">
        <v>0</v>
      </c>
    </row>
    <row r="839" spans="1:5" ht="13.5" thickBot="1">
      <c r="A839" s="15" t="s">
        <v>1233</v>
      </c>
      <c r="B839" s="159">
        <f t="shared" si="10"/>
        <v>0</v>
      </c>
      <c r="C839" s="158">
        <f t="shared" si="10"/>
        <v>0</v>
      </c>
      <c r="D839" s="159">
        <f t="shared" si="10"/>
        <v>0</v>
      </c>
      <c r="E839" s="410">
        <v>0</v>
      </c>
    </row>
    <row r="840" spans="1:5" ht="13.5" thickBot="1">
      <c r="A840" s="21" t="s">
        <v>1234</v>
      </c>
      <c r="B840" s="620">
        <f>SUM(B838:B839)</f>
        <v>0</v>
      </c>
      <c r="C840" s="620">
        <f>SUM(C838:C839)</f>
        <v>0</v>
      </c>
      <c r="D840" s="620">
        <f>SUM(D838:D839)</f>
        <v>0</v>
      </c>
      <c r="E840" s="413">
        <v>0</v>
      </c>
    </row>
    <row r="841" spans="1:5" ht="13.5" thickBot="1">
      <c r="A841" s="21"/>
      <c r="B841" s="159"/>
      <c r="C841" s="78"/>
      <c r="D841" s="80"/>
      <c r="E841" s="19"/>
    </row>
    <row r="842" spans="1:5" ht="13.5" thickBot="1">
      <c r="A842" s="314" t="s">
        <v>1235</v>
      </c>
      <c r="B842" s="620">
        <f>B840+B835+B830+B825+B820+B812</f>
        <v>0</v>
      </c>
      <c r="C842" s="620">
        <f>C840+C835+C830+C825+C820+C812</f>
        <v>162579</v>
      </c>
      <c r="D842" s="620">
        <f>D840+D835+D830+D825+D820+D812</f>
        <v>159801</v>
      </c>
      <c r="E842" s="411">
        <f>D842/C842</f>
        <v>0.9829129223331426</v>
      </c>
    </row>
    <row r="843" spans="1:5" ht="13.5" thickBot="1">
      <c r="A843" s="61"/>
      <c r="B843" s="159"/>
      <c r="C843" s="78"/>
      <c r="D843" s="80"/>
      <c r="E843" s="19"/>
    </row>
    <row r="844" spans="1:5" ht="13.5" thickBot="1">
      <c r="A844" s="26" t="s">
        <v>1236</v>
      </c>
      <c r="B844" s="620">
        <f>B791+B738</f>
        <v>0</v>
      </c>
      <c r="C844" s="404">
        <f>C791+C738</f>
        <v>0</v>
      </c>
      <c r="D844" s="602">
        <f>D791+D738</f>
        <v>0</v>
      </c>
      <c r="E844" s="411">
        <v>0</v>
      </c>
    </row>
    <row r="845" spans="1:5" ht="13.5" thickBot="1">
      <c r="A845" s="22"/>
      <c r="B845" s="159"/>
      <c r="C845" s="78"/>
      <c r="D845" s="80"/>
      <c r="E845" s="19"/>
    </row>
    <row r="846" spans="1:5" ht="13.5" thickBot="1">
      <c r="A846" s="315" t="s">
        <v>1300</v>
      </c>
      <c r="B846" s="404">
        <f>B844+B842</f>
        <v>0</v>
      </c>
      <c r="C846" s="404">
        <f>C844+C842</f>
        <v>162579</v>
      </c>
      <c r="D846" s="404">
        <f>D844+D842</f>
        <v>159801</v>
      </c>
      <c r="E846" s="411">
        <f>D846/C846</f>
        <v>0.9829129223331426</v>
      </c>
    </row>
    <row r="849" spans="1:5" ht="12.75">
      <c r="A849" s="2083">
        <v>17</v>
      </c>
      <c r="B849" s="2083"/>
      <c r="C849" s="2083"/>
      <c r="D849" s="2083"/>
      <c r="E849" s="2083"/>
    </row>
    <row r="850" spans="1:5" ht="14.25">
      <c r="A850" s="2087" t="s">
        <v>1266</v>
      </c>
      <c r="B850" s="2087"/>
      <c r="C850" s="2087"/>
      <c r="D850" s="2087"/>
      <c r="E850" s="2087"/>
    </row>
    <row r="851" spans="1:5" ht="15.75">
      <c r="A851" s="2059" t="s">
        <v>1476</v>
      </c>
      <c r="B851" s="2070"/>
      <c r="C851" s="2070"/>
      <c r="D851" s="2070"/>
      <c r="E851" s="2070"/>
    </row>
    <row r="852" spans="1:5" ht="15.75">
      <c r="A852" s="2059" t="s">
        <v>1354</v>
      </c>
      <c r="B852" s="2070"/>
      <c r="C852" s="2070"/>
      <c r="D852" s="2070"/>
      <c r="E852" s="2070"/>
    </row>
    <row r="853" ht="13.5" thickBot="1">
      <c r="E853" s="11" t="s">
        <v>1239</v>
      </c>
    </row>
    <row r="854" spans="1:5" ht="16.5" thickBot="1">
      <c r="A854" s="122" t="s">
        <v>1209</v>
      </c>
      <c r="B854" s="2084" t="s">
        <v>1359</v>
      </c>
      <c r="C854" s="2085"/>
      <c r="D854" s="2085"/>
      <c r="E854" s="2086"/>
    </row>
    <row r="855" spans="1:5" ht="27" thickBot="1">
      <c r="A855" s="123" t="s">
        <v>1210</v>
      </c>
      <c r="B855" s="1201" t="s">
        <v>1107</v>
      </c>
      <c r="C855" s="293" t="s">
        <v>1108</v>
      </c>
      <c r="D855" s="293" t="s">
        <v>1113</v>
      </c>
      <c r="E855" s="293" t="s">
        <v>1126</v>
      </c>
    </row>
    <row r="856" spans="1:5" ht="12.75">
      <c r="A856" s="35" t="s">
        <v>1211</v>
      </c>
      <c r="B856" s="14"/>
      <c r="C856" s="24"/>
      <c r="D856" s="36"/>
      <c r="E856" s="24"/>
    </row>
    <row r="857" spans="1:5" ht="12.75">
      <c r="A857" s="37" t="s">
        <v>1212</v>
      </c>
      <c r="B857" s="162">
        <f aca="true" t="shared" si="11" ref="B857:D859">B381+B433+B486+B540+B592+B645+B698+B751+B804</f>
        <v>0</v>
      </c>
      <c r="C857" s="155">
        <f t="shared" si="11"/>
        <v>603382</v>
      </c>
      <c r="D857" s="162">
        <f t="shared" si="11"/>
        <v>585869</v>
      </c>
      <c r="E857" s="409">
        <f>D857/C857</f>
        <v>0.970975269398159</v>
      </c>
    </row>
    <row r="858" spans="1:5" ht="12.75">
      <c r="A858" s="5" t="s">
        <v>1213</v>
      </c>
      <c r="B858" s="162">
        <f t="shared" si="11"/>
        <v>0</v>
      </c>
      <c r="C858" s="155">
        <f t="shared" si="11"/>
        <v>187205</v>
      </c>
      <c r="D858" s="162">
        <f t="shared" si="11"/>
        <v>178524</v>
      </c>
      <c r="E858" s="409">
        <f>D858/C858</f>
        <v>0.9536283753104885</v>
      </c>
    </row>
    <row r="859" spans="1:5" ht="12.75">
      <c r="A859" s="5" t="s">
        <v>1214</v>
      </c>
      <c r="B859" s="162">
        <f t="shared" si="11"/>
        <v>0</v>
      </c>
      <c r="C859" s="155">
        <f t="shared" si="11"/>
        <v>227603</v>
      </c>
      <c r="D859" s="162">
        <f t="shared" si="11"/>
        <v>203734</v>
      </c>
      <c r="E859" s="409">
        <f>D859/C859</f>
        <v>0.8951287988295409</v>
      </c>
    </row>
    <row r="860" spans="1:5" ht="12.75">
      <c r="A860" s="1513" t="s">
        <v>1361</v>
      </c>
      <c r="B860" s="162"/>
      <c r="C860" s="155"/>
      <c r="D860" s="162"/>
      <c r="E860" s="409"/>
    </row>
    <row r="861" spans="1:5" ht="12.75">
      <c r="A861" s="5" t="s">
        <v>1215</v>
      </c>
      <c r="B861" s="162">
        <f aca="true" t="shared" si="12" ref="B861:D864">B385+B437+B490+B544+B596+B649+B702+B755+B808</f>
        <v>0</v>
      </c>
      <c r="C861" s="155">
        <f t="shared" si="12"/>
        <v>3942</v>
      </c>
      <c r="D861" s="162">
        <f t="shared" si="12"/>
        <v>3394</v>
      </c>
      <c r="E861" s="409">
        <f>D861/C861</f>
        <v>0.8609842719431761</v>
      </c>
    </row>
    <row r="862" spans="1:5" ht="12.75">
      <c r="A862" s="931" t="s">
        <v>1216</v>
      </c>
      <c r="B862" s="162">
        <f t="shared" si="12"/>
        <v>0</v>
      </c>
      <c r="C862" s="155">
        <f t="shared" si="12"/>
        <v>0</v>
      </c>
      <c r="D862" s="162">
        <f t="shared" si="12"/>
        <v>0</v>
      </c>
      <c r="E862" s="409">
        <v>0</v>
      </c>
    </row>
    <row r="863" spans="1:5" ht="12.75">
      <c r="A863" s="16" t="s">
        <v>1217</v>
      </c>
      <c r="B863" s="162">
        <f t="shared" si="12"/>
        <v>0</v>
      </c>
      <c r="C863" s="155">
        <f t="shared" si="12"/>
        <v>0</v>
      </c>
      <c r="D863" s="162">
        <f t="shared" si="12"/>
        <v>0</v>
      </c>
      <c r="E863" s="409"/>
    </row>
    <row r="864" spans="1:5" ht="13.5" thickBot="1">
      <c r="A864" s="39" t="s">
        <v>1242</v>
      </c>
      <c r="B864" s="162">
        <f t="shared" si="12"/>
        <v>0</v>
      </c>
      <c r="C864" s="155">
        <f t="shared" si="12"/>
        <v>0</v>
      </c>
      <c r="D864" s="162">
        <f t="shared" si="12"/>
        <v>0</v>
      </c>
      <c r="E864" s="409">
        <v>0</v>
      </c>
    </row>
    <row r="865" spans="1:5" ht="13.5" thickBot="1">
      <c r="A865" s="21" t="s">
        <v>1243</v>
      </c>
      <c r="B865" s="316">
        <f>B857+B858+B859+B861+B862</f>
        <v>0</v>
      </c>
      <c r="C865" s="151">
        <f>C857+C858+C859+C861+C862</f>
        <v>1022132</v>
      </c>
      <c r="D865" s="151">
        <f>D857+D858+D859+D861+D862</f>
        <v>971521</v>
      </c>
      <c r="E865" s="411">
        <f>D865/C865</f>
        <v>0.9504848688819056</v>
      </c>
    </row>
    <row r="866" spans="1:5" ht="12.75">
      <c r="A866" s="12"/>
      <c r="B866" s="317"/>
      <c r="C866" s="84"/>
      <c r="D866" s="77"/>
      <c r="E866" s="5"/>
    </row>
    <row r="867" spans="1:5" ht="12.75">
      <c r="A867" s="18" t="s">
        <v>1219</v>
      </c>
      <c r="B867" s="162"/>
      <c r="C867" s="76"/>
      <c r="D867" s="81"/>
      <c r="E867" s="16"/>
    </row>
    <row r="868" spans="1:5" ht="12.75">
      <c r="A868" s="5" t="s">
        <v>1220</v>
      </c>
      <c r="B868" s="162">
        <f aca="true" t="shared" si="13" ref="B868:D871">B392+B444+B497+B551+B603+B656+B709+B762+B815</f>
        <v>0</v>
      </c>
      <c r="C868" s="155">
        <f t="shared" si="13"/>
        <v>67156</v>
      </c>
      <c r="D868" s="162">
        <f t="shared" si="13"/>
        <v>42771</v>
      </c>
      <c r="E868" s="409">
        <f>D868/C868</f>
        <v>0.636890225743046</v>
      </c>
    </row>
    <row r="869" spans="1:5" ht="12.75">
      <c r="A869" s="5" t="s">
        <v>1244</v>
      </c>
      <c r="B869" s="162">
        <f t="shared" si="13"/>
        <v>0</v>
      </c>
      <c r="C869" s="155">
        <f t="shared" si="13"/>
        <v>6320</v>
      </c>
      <c r="D869" s="162">
        <f t="shared" si="13"/>
        <v>5988</v>
      </c>
      <c r="E869" s="409">
        <f>D869/C869</f>
        <v>0.9474683544303798</v>
      </c>
    </row>
    <row r="870" spans="1:5" ht="12.75">
      <c r="A870" s="5" t="s">
        <v>1222</v>
      </c>
      <c r="B870" s="162">
        <f t="shared" si="13"/>
        <v>0</v>
      </c>
      <c r="C870" s="155">
        <f t="shared" si="13"/>
        <v>0</v>
      </c>
      <c r="D870" s="162">
        <f t="shared" si="13"/>
        <v>0</v>
      </c>
      <c r="E870" s="409">
        <v>0</v>
      </c>
    </row>
    <row r="871" spans="1:5" ht="12.75">
      <c r="A871" s="16" t="s">
        <v>1223</v>
      </c>
      <c r="B871" s="162">
        <f t="shared" si="13"/>
        <v>0</v>
      </c>
      <c r="C871" s="155">
        <f t="shared" si="13"/>
        <v>0</v>
      </c>
      <c r="D871" s="162">
        <f t="shared" si="13"/>
        <v>0</v>
      </c>
      <c r="E871" s="409">
        <v>0</v>
      </c>
    </row>
    <row r="872" spans="1:5" ht="13.5" thickBot="1">
      <c r="A872" s="19"/>
      <c r="B872" s="162"/>
      <c r="C872" s="89"/>
      <c r="D872" s="175"/>
      <c r="E872" s="6"/>
    </row>
    <row r="873" spans="1:5" ht="13.5" thickBot="1">
      <c r="A873" s="21" t="s">
        <v>1245</v>
      </c>
      <c r="B873" s="280">
        <f>SUM(B868:B872)</f>
        <v>0</v>
      </c>
      <c r="C873" s="280">
        <f>SUM(C868:C872)</f>
        <v>73476</v>
      </c>
      <c r="D873" s="280">
        <f>SUM(D868:D872)</f>
        <v>48759</v>
      </c>
      <c r="E873" s="413">
        <f>D873/C873</f>
        <v>0.6636044422668627</v>
      </c>
    </row>
    <row r="874" spans="1:5" ht="12.75">
      <c r="A874" s="12"/>
      <c r="B874" s="159"/>
      <c r="C874" s="84"/>
      <c r="D874" s="77"/>
      <c r="E874" s="5"/>
    </row>
    <row r="875" spans="1:5" ht="12.75">
      <c r="A875" s="18" t="s">
        <v>1246</v>
      </c>
      <c r="B875" s="162"/>
      <c r="C875" s="76"/>
      <c r="D875" s="81"/>
      <c r="E875" s="16"/>
    </row>
    <row r="876" spans="1:5" ht="12.75">
      <c r="A876" s="27" t="s">
        <v>1225</v>
      </c>
      <c r="B876" s="161">
        <f aca="true" t="shared" si="14" ref="B876:D877">B400+B452+B505+B559+B611+B664+B717+B770+B823</f>
        <v>0</v>
      </c>
      <c r="C876" s="160">
        <f t="shared" si="14"/>
        <v>3977</v>
      </c>
      <c r="D876" s="161">
        <f t="shared" si="14"/>
        <v>3977</v>
      </c>
      <c r="E876" s="409">
        <f>D876/C876</f>
        <v>1</v>
      </c>
    </row>
    <row r="877" spans="1:5" ht="13.5" thickBot="1">
      <c r="A877" s="41" t="s">
        <v>1226</v>
      </c>
      <c r="B877" s="161">
        <f t="shared" si="14"/>
        <v>0</v>
      </c>
      <c r="C877" s="157">
        <f t="shared" si="14"/>
        <v>0</v>
      </c>
      <c r="D877" s="161">
        <f t="shared" si="14"/>
        <v>0</v>
      </c>
      <c r="E877" s="410">
        <v>0</v>
      </c>
    </row>
    <row r="878" spans="1:5" ht="13.5" thickBot="1">
      <c r="A878" s="28" t="s">
        <v>1247</v>
      </c>
      <c r="B878" s="620">
        <f>SUM(B876:B877)</f>
        <v>0</v>
      </c>
      <c r="C878" s="620">
        <f>SUM(C876:C877)</f>
        <v>3977</v>
      </c>
      <c r="D878" s="620">
        <f>SUM(D876:D877)</f>
        <v>3977</v>
      </c>
      <c r="E878" s="413">
        <f>D878/C878</f>
        <v>1</v>
      </c>
    </row>
    <row r="879" spans="1:5" ht="12.75">
      <c r="A879" s="34"/>
      <c r="B879" s="161"/>
      <c r="C879" s="84"/>
      <c r="D879" s="77"/>
      <c r="E879" s="5"/>
    </row>
    <row r="880" spans="1:5" ht="12.75">
      <c r="A880" s="313" t="s">
        <v>1248</v>
      </c>
      <c r="B880" s="161"/>
      <c r="C880" s="76"/>
      <c r="D880" s="81"/>
      <c r="E880" s="16"/>
    </row>
    <row r="881" spans="1:5" ht="12.75">
      <c r="A881" s="27" t="s">
        <v>1225</v>
      </c>
      <c r="B881" s="161">
        <f aca="true" t="shared" si="15" ref="B881:D882">B405+B457+B510+B564+B616+B669+B722+B775+B828</f>
        <v>0</v>
      </c>
      <c r="C881" s="160">
        <f t="shared" si="15"/>
        <v>0</v>
      </c>
      <c r="D881" s="161">
        <f t="shared" si="15"/>
        <v>0</v>
      </c>
      <c r="E881" s="409">
        <v>0</v>
      </c>
    </row>
    <row r="882" spans="1:5" ht="13.5" thickBot="1">
      <c r="A882" s="42" t="s">
        <v>1226</v>
      </c>
      <c r="B882" s="161">
        <f t="shared" si="15"/>
        <v>0</v>
      </c>
      <c r="C882" s="157">
        <f t="shared" si="15"/>
        <v>0</v>
      </c>
      <c r="D882" s="161">
        <f t="shared" si="15"/>
        <v>0</v>
      </c>
      <c r="E882" s="410">
        <v>0</v>
      </c>
    </row>
    <row r="883" spans="1:5" ht="13.5" thickBot="1">
      <c r="A883" s="28" t="s">
        <v>1249</v>
      </c>
      <c r="B883" s="620">
        <f>SUM(B881:B882)</f>
        <v>0</v>
      </c>
      <c r="C883" s="620">
        <f>SUM(C881:C882)</f>
        <v>0</v>
      </c>
      <c r="D883" s="620">
        <f>SUM(D881:D882)</f>
        <v>0</v>
      </c>
      <c r="E883" s="413">
        <v>0</v>
      </c>
    </row>
    <row r="884" spans="1:5" ht="12.75">
      <c r="A884" s="34"/>
      <c r="B884" s="161"/>
      <c r="C884" s="84"/>
      <c r="D884" s="77"/>
      <c r="E884" s="5"/>
    </row>
    <row r="885" spans="1:5" ht="12.75">
      <c r="A885" s="18" t="s">
        <v>1227</v>
      </c>
      <c r="B885" s="161"/>
      <c r="C885" s="76"/>
      <c r="D885" s="81"/>
      <c r="E885" s="16"/>
    </row>
    <row r="886" spans="1:5" ht="12.75">
      <c r="A886" s="37" t="s">
        <v>1250</v>
      </c>
      <c r="B886" s="161">
        <f aca="true" t="shared" si="16" ref="B886:D887">B410+B462+B515+B569+B621+B674+B727+B780+B833</f>
        <v>0</v>
      </c>
      <c r="C886" s="160">
        <f t="shared" si="16"/>
        <v>0</v>
      </c>
      <c r="D886" s="161">
        <f t="shared" si="16"/>
        <v>0</v>
      </c>
      <c r="E886" s="409">
        <v>0</v>
      </c>
    </row>
    <row r="887" spans="1:5" ht="13.5" thickBot="1">
      <c r="A887" s="43" t="s">
        <v>1251</v>
      </c>
      <c r="B887" s="161">
        <f t="shared" si="16"/>
        <v>0</v>
      </c>
      <c r="C887" s="157">
        <f t="shared" si="16"/>
        <v>0</v>
      </c>
      <c r="D887" s="161">
        <f t="shared" si="16"/>
        <v>0</v>
      </c>
      <c r="E887" s="410">
        <v>0</v>
      </c>
    </row>
    <row r="888" spans="1:5" ht="13.5" thickBot="1">
      <c r="A888" s="12" t="s">
        <v>1252</v>
      </c>
      <c r="B888" s="620">
        <f>SUM(B886:B887)</f>
        <v>0</v>
      </c>
      <c r="C888" s="620">
        <f>SUM(C886:C887)</f>
        <v>0</v>
      </c>
      <c r="D888" s="620">
        <f>SUM(D886:D887)</f>
        <v>0</v>
      </c>
      <c r="E888" s="413">
        <v>0</v>
      </c>
    </row>
    <row r="889" spans="1:5" ht="12.75">
      <c r="A889" s="12"/>
      <c r="B889" s="161"/>
      <c r="C889" s="83"/>
      <c r="D889" s="80"/>
      <c r="E889" s="5"/>
    </row>
    <row r="890" spans="1:5" ht="12.75">
      <c r="A890" s="18" t="s">
        <v>1231</v>
      </c>
      <c r="B890" s="161"/>
      <c r="C890" s="76"/>
      <c r="D890" s="81"/>
      <c r="E890" s="16"/>
    </row>
    <row r="891" spans="1:5" ht="12.75">
      <c r="A891" s="37" t="s">
        <v>1232</v>
      </c>
      <c r="B891" s="161">
        <f aca="true" t="shared" si="17" ref="B891:D892">B415+B467+B520+B574+B626+B679+B732+B785+B838</f>
        <v>0</v>
      </c>
      <c r="C891" s="160">
        <f t="shared" si="17"/>
        <v>0</v>
      </c>
      <c r="D891" s="161">
        <f t="shared" si="17"/>
        <v>0</v>
      </c>
      <c r="E891" s="409">
        <v>0</v>
      </c>
    </row>
    <row r="892" spans="1:5" ht="13.5" thickBot="1">
      <c r="A892" s="15" t="s">
        <v>1233</v>
      </c>
      <c r="B892" s="161">
        <f t="shared" si="17"/>
        <v>0</v>
      </c>
      <c r="C892" s="157">
        <f t="shared" si="17"/>
        <v>0</v>
      </c>
      <c r="D892" s="161">
        <f t="shared" si="17"/>
        <v>0</v>
      </c>
      <c r="E892" s="410">
        <v>0</v>
      </c>
    </row>
    <row r="893" spans="1:5" ht="13.5" thickBot="1">
      <c r="A893" s="21" t="s">
        <v>1234</v>
      </c>
      <c r="B893" s="620">
        <f>SUM(B891:B892)</f>
        <v>0</v>
      </c>
      <c r="C893" s="620">
        <f>SUM(C891:C892)</f>
        <v>0</v>
      </c>
      <c r="D893" s="620">
        <f>SUM(D891:D892)</f>
        <v>0</v>
      </c>
      <c r="E893" s="413">
        <v>0</v>
      </c>
    </row>
    <row r="894" spans="1:5" ht="13.5" thickBot="1">
      <c r="A894" s="21"/>
      <c r="B894" s="159"/>
      <c r="C894" s="78"/>
      <c r="D894" s="80"/>
      <c r="E894" s="19"/>
    </row>
    <row r="895" spans="1:5" ht="13.5" thickBot="1">
      <c r="A895" s="314" t="s">
        <v>1235</v>
      </c>
      <c r="B895" s="620">
        <f>B893+B888+B883+B878+B873+B865</f>
        <v>0</v>
      </c>
      <c r="C895" s="620">
        <f>C893+C888+C883+C878+C873+C865</f>
        <v>1099585</v>
      </c>
      <c r="D895" s="620">
        <f>D893+D888+D883+D878+D873+D865</f>
        <v>1024257</v>
      </c>
      <c r="E895" s="411">
        <f>D895/C895</f>
        <v>0.9314941546128767</v>
      </c>
    </row>
    <row r="896" spans="1:5" ht="13.5" thickBot="1">
      <c r="A896" s="61"/>
      <c r="B896" s="159"/>
      <c r="C896" s="78"/>
      <c r="D896" s="80"/>
      <c r="E896" s="19"/>
    </row>
    <row r="897" spans="1:5" ht="13.5" thickBot="1">
      <c r="A897" s="26" t="s">
        <v>1236</v>
      </c>
      <c r="B897" s="620">
        <f>B844+B791+B738+B685+B632+B580+B526+B473+B421</f>
        <v>0</v>
      </c>
      <c r="C897" s="620">
        <f>C844+C791+C738+C685+C632+C580+C526+C473+C421</f>
        <v>0</v>
      </c>
      <c r="D897" s="620">
        <f>D844+D791+D738+D685+D632+D580+D526+D473+D421</f>
        <v>0</v>
      </c>
      <c r="E897" s="411">
        <v>0</v>
      </c>
    </row>
    <row r="898" spans="1:5" ht="13.5" thickBot="1">
      <c r="A898" s="22"/>
      <c r="B898" s="159"/>
      <c r="C898" s="78"/>
      <c r="D898" s="80"/>
      <c r="E898" s="19"/>
    </row>
    <row r="899" spans="1:5" ht="13.5" thickBot="1">
      <c r="A899" s="315" t="s">
        <v>1300</v>
      </c>
      <c r="B899" s="404">
        <f>B895+B897</f>
        <v>0</v>
      </c>
      <c r="C899" s="404">
        <f>C895+C897</f>
        <v>1099585</v>
      </c>
      <c r="D899" s="404">
        <f>D895+D897</f>
        <v>1024257</v>
      </c>
      <c r="E899" s="411">
        <f>D899/C899</f>
        <v>0.9314941546128767</v>
      </c>
    </row>
    <row r="902" spans="1:5" ht="12.75">
      <c r="A902" s="2083">
        <v>18</v>
      </c>
      <c r="B902" s="2083"/>
      <c r="C902" s="2083"/>
      <c r="D902" s="2083"/>
      <c r="E902" s="2083"/>
    </row>
    <row r="903" spans="1:5" ht="14.25">
      <c r="A903" s="2087" t="s">
        <v>1266</v>
      </c>
      <c r="B903" s="2087"/>
      <c r="C903" s="2087"/>
      <c r="D903" s="2087"/>
      <c r="E903" s="2087"/>
    </row>
    <row r="904" spans="1:5" ht="15.75">
      <c r="A904" s="2059" t="s">
        <v>1474</v>
      </c>
      <c r="B904" s="2070"/>
      <c r="C904" s="2070"/>
      <c r="D904" s="2070"/>
      <c r="E904" s="2070"/>
    </row>
    <row r="905" spans="1:5" ht="15.75">
      <c r="A905" s="2059" t="s">
        <v>1127</v>
      </c>
      <c r="B905" s="2070"/>
      <c r="C905" s="2070"/>
      <c r="D905" s="2070"/>
      <c r="E905" s="2070"/>
    </row>
    <row r="906" ht="13.5" thickBot="1">
      <c r="E906" s="11" t="s">
        <v>1239</v>
      </c>
    </row>
    <row r="907" spans="1:5" ht="16.5" thickBot="1">
      <c r="A907" s="122" t="s">
        <v>1209</v>
      </c>
      <c r="B907" s="2084" t="s">
        <v>1302</v>
      </c>
      <c r="C907" s="2085"/>
      <c r="D907" s="2085"/>
      <c r="E907" s="2086"/>
    </row>
    <row r="908" spans="1:5" ht="27" thickBot="1">
      <c r="A908" s="123" t="s">
        <v>1210</v>
      </c>
      <c r="B908" s="1201" t="s">
        <v>1107</v>
      </c>
      <c r="C908" s="293" t="s">
        <v>1108</v>
      </c>
      <c r="D908" s="293" t="s">
        <v>1113</v>
      </c>
      <c r="E908" s="293" t="s">
        <v>1126</v>
      </c>
    </row>
    <row r="909" spans="1:5" ht="12.75">
      <c r="A909" s="35" t="s">
        <v>1211</v>
      </c>
      <c r="B909" s="14"/>
      <c r="C909" s="24"/>
      <c r="D909" s="36"/>
      <c r="E909" s="24"/>
    </row>
    <row r="910" spans="1:5" ht="12.75">
      <c r="A910" s="37" t="s">
        <v>1212</v>
      </c>
      <c r="B910" s="162">
        <v>483</v>
      </c>
      <c r="C910" s="155">
        <v>493</v>
      </c>
      <c r="D910" s="162">
        <v>491</v>
      </c>
      <c r="E910" s="409">
        <f>D910/C910</f>
        <v>0.9959432048681541</v>
      </c>
    </row>
    <row r="911" spans="1:5" ht="12.75">
      <c r="A911" s="5" t="s">
        <v>1213</v>
      </c>
      <c r="B911" s="162">
        <v>154</v>
      </c>
      <c r="C911" s="155">
        <v>156</v>
      </c>
      <c r="D911" s="162">
        <v>153</v>
      </c>
      <c r="E911" s="409">
        <f>D911/C911</f>
        <v>0.9807692307692307</v>
      </c>
    </row>
    <row r="912" spans="1:5" ht="12.75">
      <c r="A912" s="5" t="s">
        <v>1214</v>
      </c>
      <c r="B912" s="162">
        <v>804</v>
      </c>
      <c r="C912" s="155">
        <v>1228</v>
      </c>
      <c r="D912" s="162">
        <v>740</v>
      </c>
      <c r="E912" s="409">
        <f>D912/C912</f>
        <v>0.6026058631921825</v>
      </c>
    </row>
    <row r="913" spans="1:5" ht="12.75">
      <c r="A913" s="1513" t="s">
        <v>1361</v>
      </c>
      <c r="B913" s="162"/>
      <c r="C913" s="155"/>
      <c r="D913" s="162"/>
      <c r="E913" s="409"/>
    </row>
    <row r="914" spans="1:5" ht="12.75">
      <c r="A914" s="5" t="s">
        <v>1215</v>
      </c>
      <c r="B914" s="162"/>
      <c r="C914" s="155"/>
      <c r="D914" s="162"/>
      <c r="E914" s="409">
        <v>0</v>
      </c>
    </row>
    <row r="915" spans="1:5" ht="12.75">
      <c r="A915" s="931" t="s">
        <v>1216</v>
      </c>
      <c r="B915" s="162"/>
      <c r="C915" s="155"/>
      <c r="D915" s="162"/>
      <c r="E915" s="409">
        <v>0</v>
      </c>
    </row>
    <row r="916" spans="1:5" ht="12.75">
      <c r="A916" s="16" t="s">
        <v>1217</v>
      </c>
      <c r="B916" s="162"/>
      <c r="C916" s="155"/>
      <c r="D916" s="162"/>
      <c r="E916" s="409"/>
    </row>
    <row r="917" spans="1:5" ht="13.5" thickBot="1">
      <c r="A917" s="39" t="s">
        <v>1242</v>
      </c>
      <c r="B917" s="1569"/>
      <c r="C917" s="155"/>
      <c r="D917" s="162"/>
      <c r="E917" s="409">
        <v>0</v>
      </c>
    </row>
    <row r="918" spans="1:5" ht="13.5" thickBot="1">
      <c r="A918" s="21" t="s">
        <v>1243</v>
      </c>
      <c r="B918" s="151">
        <f>B910+B911+B912+B914+B915</f>
        <v>1441</v>
      </c>
      <c r="C918" s="151">
        <f>C910+C911+C912+C914+C915</f>
        <v>1877</v>
      </c>
      <c r="D918" s="151">
        <f>D910+D911+D912+D914+D915</f>
        <v>1384</v>
      </c>
      <c r="E918" s="411">
        <f>D918/C918</f>
        <v>0.7373468300479489</v>
      </c>
    </row>
    <row r="919" spans="1:5" ht="12.75">
      <c r="A919" s="12"/>
      <c r="B919" s="317"/>
      <c r="C919" s="84"/>
      <c r="D919" s="77"/>
      <c r="E919" s="5"/>
    </row>
    <row r="920" spans="1:5" ht="12.75">
      <c r="A920" s="18" t="s">
        <v>1219</v>
      </c>
      <c r="B920" s="162"/>
      <c r="C920" s="76"/>
      <c r="D920" s="81"/>
      <c r="E920" s="16"/>
    </row>
    <row r="921" spans="1:5" ht="12.75">
      <c r="A921" s="5" t="s">
        <v>1220</v>
      </c>
      <c r="B921" s="162"/>
      <c r="C921" s="155"/>
      <c r="D921" s="155"/>
      <c r="E921" s="409">
        <v>0</v>
      </c>
    </row>
    <row r="922" spans="1:5" ht="12.75">
      <c r="A922" s="5" t="s">
        <v>1244</v>
      </c>
      <c r="B922" s="162"/>
      <c r="C922" s="155"/>
      <c r="D922" s="155"/>
      <c r="E922" s="409">
        <v>0</v>
      </c>
    </row>
    <row r="923" spans="1:5" ht="12.75">
      <c r="A923" s="5" t="s">
        <v>1222</v>
      </c>
      <c r="B923" s="162"/>
      <c r="C923" s="155"/>
      <c r="D923" s="162"/>
      <c r="E923" s="409">
        <v>0</v>
      </c>
    </row>
    <row r="924" spans="1:5" ht="12.75">
      <c r="A924" s="16" t="s">
        <v>1223</v>
      </c>
      <c r="B924" s="162"/>
      <c r="C924" s="155"/>
      <c r="D924" s="162"/>
      <c r="E924" s="409">
        <v>0</v>
      </c>
    </row>
    <row r="925" spans="1:5" ht="13.5" thickBot="1">
      <c r="A925" s="19"/>
      <c r="B925" s="162"/>
      <c r="C925" s="79"/>
      <c r="D925" s="175"/>
      <c r="E925" s="6"/>
    </row>
    <row r="926" spans="1:5" ht="13.5" thickBot="1">
      <c r="A926" s="21" t="s">
        <v>1245</v>
      </c>
      <c r="B926" s="280">
        <f>SUM(B921:B925)</f>
        <v>0</v>
      </c>
      <c r="C926" s="280">
        <f>SUM(C921:C925)</f>
        <v>0</v>
      </c>
      <c r="D926" s="280">
        <f>SUM(D921:D925)</f>
        <v>0</v>
      </c>
      <c r="E926" s="413">
        <v>0</v>
      </c>
    </row>
    <row r="927" spans="1:5" ht="12.75">
      <c r="A927" s="12"/>
      <c r="B927" s="159"/>
      <c r="C927" s="75"/>
      <c r="D927" s="77"/>
      <c r="E927" s="5"/>
    </row>
    <row r="928" spans="1:5" ht="12.75">
      <c r="A928" s="18" t="s">
        <v>1246</v>
      </c>
      <c r="B928" s="162"/>
      <c r="C928" s="76"/>
      <c r="D928" s="81"/>
      <c r="E928" s="16"/>
    </row>
    <row r="929" spans="1:5" ht="12.75">
      <c r="A929" s="27" t="s">
        <v>1225</v>
      </c>
      <c r="B929" s="161">
        <f aca="true" t="shared" si="18" ref="B929:D930">B876+B823</f>
        <v>0</v>
      </c>
      <c r="C929" s="160">
        <v>0</v>
      </c>
      <c r="D929" s="161">
        <v>0</v>
      </c>
      <c r="E929" s="409">
        <v>0</v>
      </c>
    </row>
    <row r="930" spans="1:5" ht="13.5" thickBot="1">
      <c r="A930" s="41" t="s">
        <v>1226</v>
      </c>
      <c r="B930" s="159">
        <f t="shared" si="18"/>
        <v>0</v>
      </c>
      <c r="C930" s="158">
        <f t="shared" si="18"/>
        <v>0</v>
      </c>
      <c r="D930" s="159">
        <f t="shared" si="18"/>
        <v>0</v>
      </c>
      <c r="E930" s="410">
        <v>0</v>
      </c>
    </row>
    <row r="931" spans="1:5" ht="13.5" thickBot="1">
      <c r="A931" s="28" t="s">
        <v>1247</v>
      </c>
      <c r="B931" s="620">
        <f>SUM(B929:B930)</f>
        <v>0</v>
      </c>
      <c r="C931" s="620">
        <f>SUM(C929:C930)</f>
        <v>0</v>
      </c>
      <c r="D931" s="620">
        <f>SUM(D929:D930)</f>
        <v>0</v>
      </c>
      <c r="E931" s="413">
        <v>0</v>
      </c>
    </row>
    <row r="932" spans="1:5" ht="12.75">
      <c r="A932" s="34"/>
      <c r="B932" s="161"/>
      <c r="C932" s="75"/>
      <c r="D932" s="77"/>
      <c r="E932" s="5"/>
    </row>
    <row r="933" spans="1:5" ht="12.75">
      <c r="A933" s="313" t="s">
        <v>1248</v>
      </c>
      <c r="B933" s="161"/>
      <c r="C933" s="76"/>
      <c r="D933" s="81"/>
      <c r="E933" s="16"/>
    </row>
    <row r="934" spans="1:5" ht="12.75">
      <c r="A934" s="27" t="s">
        <v>1225</v>
      </c>
      <c r="B934" s="161">
        <f aca="true" t="shared" si="19" ref="B934:D935">B881+B828</f>
        <v>0</v>
      </c>
      <c r="C934" s="160"/>
      <c r="D934" s="161">
        <f t="shared" si="19"/>
        <v>0</v>
      </c>
      <c r="E934" s="409">
        <v>0</v>
      </c>
    </row>
    <row r="935" spans="1:5" ht="13.5" thickBot="1">
      <c r="A935" s="42" t="s">
        <v>1226</v>
      </c>
      <c r="B935" s="159">
        <f t="shared" si="19"/>
        <v>0</v>
      </c>
      <c r="C935" s="158">
        <f t="shared" si="19"/>
        <v>0</v>
      </c>
      <c r="D935" s="159">
        <f t="shared" si="19"/>
        <v>0</v>
      </c>
      <c r="E935" s="410">
        <v>0</v>
      </c>
    </row>
    <row r="936" spans="1:5" ht="13.5" thickBot="1">
      <c r="A936" s="28" t="s">
        <v>1249</v>
      </c>
      <c r="B936" s="620">
        <f>SUM(B934:B935)</f>
        <v>0</v>
      </c>
      <c r="C936" s="620">
        <f>SUM(C934:C935)</f>
        <v>0</v>
      </c>
      <c r="D936" s="620">
        <f>SUM(D934:D935)</f>
        <v>0</v>
      </c>
      <c r="E936" s="413">
        <v>0</v>
      </c>
    </row>
    <row r="937" spans="1:5" ht="12.75">
      <c r="A937" s="34"/>
      <c r="B937" s="161"/>
      <c r="C937" s="75"/>
      <c r="D937" s="77"/>
      <c r="E937" s="5"/>
    </row>
    <row r="938" spans="1:5" ht="12.75">
      <c r="A938" s="18" t="s">
        <v>1227</v>
      </c>
      <c r="B938" s="161"/>
      <c r="C938" s="76"/>
      <c r="D938" s="81"/>
      <c r="E938" s="16"/>
    </row>
    <row r="939" spans="1:5" ht="12.75">
      <c r="A939" s="37" t="s">
        <v>1250</v>
      </c>
      <c r="B939" s="161">
        <f aca="true" t="shared" si="20" ref="B939:D940">B886+B833</f>
        <v>0</v>
      </c>
      <c r="C939" s="160">
        <f t="shared" si="20"/>
        <v>0</v>
      </c>
      <c r="D939" s="161">
        <f t="shared" si="20"/>
        <v>0</v>
      </c>
      <c r="E939" s="409">
        <v>0</v>
      </c>
    </row>
    <row r="940" spans="1:5" ht="13.5" thickBot="1">
      <c r="A940" s="43" t="s">
        <v>1251</v>
      </c>
      <c r="B940" s="159">
        <f t="shared" si="20"/>
        <v>0</v>
      </c>
      <c r="C940" s="158">
        <f t="shared" si="20"/>
        <v>0</v>
      </c>
      <c r="D940" s="159">
        <f t="shared" si="20"/>
        <v>0</v>
      </c>
      <c r="E940" s="410">
        <v>0</v>
      </c>
    </row>
    <row r="941" spans="1:5" ht="13.5" thickBot="1">
      <c r="A941" s="12" t="s">
        <v>1252</v>
      </c>
      <c r="B941" s="620">
        <f>SUM(B939:B940)</f>
        <v>0</v>
      </c>
      <c r="C941" s="620">
        <f>SUM(C939:C940)</f>
        <v>0</v>
      </c>
      <c r="D941" s="620">
        <f>SUM(D939:D940)</f>
        <v>0</v>
      </c>
      <c r="E941" s="413">
        <v>0</v>
      </c>
    </row>
    <row r="942" spans="1:5" ht="12.75">
      <c r="A942" s="12"/>
      <c r="B942" s="161"/>
      <c r="C942" s="83"/>
      <c r="D942" s="80"/>
      <c r="E942" s="5"/>
    </row>
    <row r="943" spans="1:5" ht="12.75">
      <c r="A943" s="18" t="s">
        <v>1231</v>
      </c>
      <c r="B943" s="161"/>
      <c r="C943" s="76"/>
      <c r="D943" s="81"/>
      <c r="E943" s="16"/>
    </row>
    <row r="944" spans="1:5" ht="12.75">
      <c r="A944" s="37" t="s">
        <v>1232</v>
      </c>
      <c r="B944" s="161">
        <f aca="true" t="shared" si="21" ref="B944:D945">B891+B838</f>
        <v>0</v>
      </c>
      <c r="C944" s="160">
        <f t="shared" si="21"/>
        <v>0</v>
      </c>
      <c r="D944" s="161">
        <f t="shared" si="21"/>
        <v>0</v>
      </c>
      <c r="E944" s="409">
        <v>0</v>
      </c>
    </row>
    <row r="945" spans="1:5" ht="13.5" thickBot="1">
      <c r="A945" s="15" t="s">
        <v>1233</v>
      </c>
      <c r="B945" s="159">
        <f t="shared" si="21"/>
        <v>0</v>
      </c>
      <c r="C945" s="158">
        <f t="shared" si="21"/>
        <v>0</v>
      </c>
      <c r="D945" s="159">
        <f t="shared" si="21"/>
        <v>0</v>
      </c>
      <c r="E945" s="410">
        <v>0</v>
      </c>
    </row>
    <row r="946" spans="1:5" ht="13.5" thickBot="1">
      <c r="A946" s="21" t="s">
        <v>1234</v>
      </c>
      <c r="B946" s="620">
        <f>SUM(B944:B945)</f>
        <v>0</v>
      </c>
      <c r="C946" s="620">
        <f>SUM(C944:C945)</f>
        <v>0</v>
      </c>
      <c r="D946" s="620">
        <f>SUM(D944:D945)</f>
        <v>0</v>
      </c>
      <c r="E946" s="413">
        <v>0</v>
      </c>
    </row>
    <row r="947" spans="1:5" ht="13.5" thickBot="1">
      <c r="A947" s="21"/>
      <c r="B947" s="159"/>
      <c r="C947" s="78"/>
      <c r="D947" s="80"/>
      <c r="E947" s="19"/>
    </row>
    <row r="948" spans="1:5" ht="13.5" thickBot="1">
      <c r="A948" s="314" t="s">
        <v>1235</v>
      </c>
      <c r="B948" s="620">
        <f>B946+B941+B936+B931+B926+B918</f>
        <v>1441</v>
      </c>
      <c r="C948" s="620">
        <f>C946+C941+C936+C931+C926+C918</f>
        <v>1877</v>
      </c>
      <c r="D948" s="620">
        <f>D946+D941+D936+D931+D926+D918</f>
        <v>1384</v>
      </c>
      <c r="E948" s="411">
        <f>D948/C948</f>
        <v>0.7373468300479489</v>
      </c>
    </row>
    <row r="949" spans="1:5" ht="13.5" thickBot="1">
      <c r="A949" s="61"/>
      <c r="B949" s="159"/>
      <c r="C949" s="78"/>
      <c r="D949" s="80"/>
      <c r="E949" s="19"/>
    </row>
    <row r="950" spans="1:5" ht="13.5" thickBot="1">
      <c r="A950" s="26" t="s">
        <v>1236</v>
      </c>
      <c r="B950" s="620">
        <f>B897+B844</f>
        <v>0</v>
      </c>
      <c r="C950" s="404">
        <f>C897+C844</f>
        <v>0</v>
      </c>
      <c r="D950" s="602">
        <f>D897+D844</f>
        <v>0</v>
      </c>
      <c r="E950" s="411">
        <v>0</v>
      </c>
    </row>
    <row r="951" spans="1:5" ht="13.5" thickBot="1">
      <c r="A951" s="22"/>
      <c r="B951" s="159"/>
      <c r="C951" s="78"/>
      <c r="D951" s="80"/>
      <c r="E951" s="19"/>
    </row>
    <row r="952" spans="1:5" ht="13.5" thickBot="1">
      <c r="A952" s="315" t="s">
        <v>1300</v>
      </c>
      <c r="B952" s="404">
        <f>B950+B948</f>
        <v>1441</v>
      </c>
      <c r="C952" s="404">
        <f>C950+C948</f>
        <v>1877</v>
      </c>
      <c r="D952" s="404">
        <f>D950+D948</f>
        <v>1384</v>
      </c>
      <c r="E952" s="411">
        <f>D952/C952</f>
        <v>0.7373468300479489</v>
      </c>
    </row>
    <row r="955" spans="1:5" ht="12.75">
      <c r="A955" s="2083">
        <v>19</v>
      </c>
      <c r="B955" s="2083"/>
      <c r="C955" s="2083"/>
      <c r="D955" s="2083"/>
      <c r="E955" s="2083"/>
    </row>
    <row r="956" spans="1:5" ht="14.25">
      <c r="A956" s="2087" t="s">
        <v>1266</v>
      </c>
      <c r="B956" s="2087"/>
      <c r="C956" s="2087"/>
      <c r="D956" s="2087"/>
      <c r="E956" s="2087"/>
    </row>
    <row r="957" spans="1:5" ht="15.75">
      <c r="A957" s="2059" t="s">
        <v>1476</v>
      </c>
      <c r="B957" s="2070"/>
      <c r="C957" s="2070"/>
      <c r="D957" s="2070"/>
      <c r="E957" s="2070"/>
    </row>
    <row r="958" spans="1:5" ht="15.75">
      <c r="A958" s="2059" t="s">
        <v>1127</v>
      </c>
      <c r="B958" s="2070"/>
      <c r="C958" s="2070"/>
      <c r="D958" s="2070"/>
      <c r="E958" s="2070"/>
    </row>
    <row r="959" ht="13.5" thickBot="1">
      <c r="E959" s="11" t="s">
        <v>1239</v>
      </c>
    </row>
    <row r="960" spans="1:5" ht="16.5" thickBot="1">
      <c r="A960" s="122" t="s">
        <v>1209</v>
      </c>
      <c r="B960" s="2084" t="s">
        <v>1360</v>
      </c>
      <c r="C960" s="2085"/>
      <c r="D960" s="2085"/>
      <c r="E960" s="2086"/>
    </row>
    <row r="961" spans="1:5" ht="27" thickBot="1">
      <c r="A961" s="123" t="s">
        <v>1210</v>
      </c>
      <c r="B961" s="1201" t="s">
        <v>1107</v>
      </c>
      <c r="C961" s="293" t="s">
        <v>1108</v>
      </c>
      <c r="D961" s="293" t="s">
        <v>1113</v>
      </c>
      <c r="E961" s="293" t="s">
        <v>1126</v>
      </c>
    </row>
    <row r="962" spans="1:5" ht="12.75">
      <c r="A962" s="35" t="s">
        <v>1211</v>
      </c>
      <c r="B962" s="14"/>
      <c r="C962" s="24"/>
      <c r="D962" s="36"/>
      <c r="E962" s="24"/>
    </row>
    <row r="963" spans="1:5" ht="12.75">
      <c r="A963" s="37" t="s">
        <v>1212</v>
      </c>
      <c r="B963" s="162">
        <f>B857+B910+B327</f>
        <v>693929</v>
      </c>
      <c r="C963" s="155">
        <f aca="true" t="shared" si="22" ref="B963:D965">C857+C910+C327</f>
        <v>962604</v>
      </c>
      <c r="D963" s="162">
        <f t="shared" si="22"/>
        <v>945089</v>
      </c>
      <c r="E963" s="409">
        <f>D963/C963</f>
        <v>0.9818045634549617</v>
      </c>
    </row>
    <row r="964" spans="1:5" ht="12.75">
      <c r="A964" s="5" t="s">
        <v>1213</v>
      </c>
      <c r="B964" s="162">
        <f t="shared" si="22"/>
        <v>218161</v>
      </c>
      <c r="C964" s="155">
        <f t="shared" si="22"/>
        <v>304654</v>
      </c>
      <c r="D964" s="162">
        <f t="shared" si="22"/>
        <v>295970</v>
      </c>
      <c r="E964" s="409">
        <f>D964/C964</f>
        <v>0.9714955326370243</v>
      </c>
    </row>
    <row r="965" spans="1:5" ht="12.75">
      <c r="A965" s="5" t="s">
        <v>1214</v>
      </c>
      <c r="B965" s="162">
        <f t="shared" si="22"/>
        <v>120577</v>
      </c>
      <c r="C965" s="155">
        <f t="shared" si="22"/>
        <v>304827</v>
      </c>
      <c r="D965" s="162">
        <f t="shared" si="22"/>
        <v>280470</v>
      </c>
      <c r="E965" s="409">
        <f>D965/C965</f>
        <v>0.9200956608174473</v>
      </c>
    </row>
    <row r="966" spans="1:5" ht="12.75">
      <c r="A966" s="1513" t="s">
        <v>1361</v>
      </c>
      <c r="B966" s="162"/>
      <c r="C966" s="155"/>
      <c r="D966" s="162"/>
      <c r="E966" s="409"/>
    </row>
    <row r="967" spans="1:5" ht="12.75">
      <c r="A967" s="5" t="s">
        <v>1215</v>
      </c>
      <c r="B967" s="162">
        <f aca="true" t="shared" si="23" ref="B967:D968">B861+B914+B331</f>
        <v>0</v>
      </c>
      <c r="C967" s="155">
        <f t="shared" si="23"/>
        <v>3942</v>
      </c>
      <c r="D967" s="162">
        <f t="shared" si="23"/>
        <v>3394</v>
      </c>
      <c r="E967" s="409">
        <f>D967/C967</f>
        <v>0.8609842719431761</v>
      </c>
    </row>
    <row r="968" spans="1:5" ht="12.75">
      <c r="A968" s="931" t="s">
        <v>1216</v>
      </c>
      <c r="B968" s="162">
        <f t="shared" si="23"/>
        <v>0</v>
      </c>
      <c r="C968" s="155">
        <f t="shared" si="23"/>
        <v>0</v>
      </c>
      <c r="D968" s="162">
        <f t="shared" si="23"/>
        <v>0</v>
      </c>
      <c r="E968" s="409">
        <v>0</v>
      </c>
    </row>
    <row r="969" spans="1:5" ht="12.75">
      <c r="A969" s="16" t="s">
        <v>1217</v>
      </c>
      <c r="B969" s="162"/>
      <c r="C969" s="155"/>
      <c r="D969" s="162"/>
      <c r="E969" s="409"/>
    </row>
    <row r="970" spans="1:5" ht="13.5" thickBot="1">
      <c r="A970" s="39" t="s">
        <v>1242</v>
      </c>
      <c r="B970" s="1569">
        <f>B864+B917+B334</f>
        <v>0</v>
      </c>
      <c r="C970" s="155">
        <f>C864+C917+C334</f>
        <v>0</v>
      </c>
      <c r="D970" s="162">
        <f>D864+D917+D334</f>
        <v>0</v>
      </c>
      <c r="E970" s="409">
        <v>0</v>
      </c>
    </row>
    <row r="971" spans="1:5" ht="13.5" thickBot="1">
      <c r="A971" s="21" t="s">
        <v>1243</v>
      </c>
      <c r="B971" s="151">
        <f>B963+B964+B965+B967+B968</f>
        <v>1032667</v>
      </c>
      <c r="C971" s="151">
        <f>C963+C964+C965+C967+C968</f>
        <v>1576027</v>
      </c>
      <c r="D971" s="151">
        <f>D963+D964+D965+D967+D968</f>
        <v>1524923</v>
      </c>
      <c r="E971" s="411">
        <f>D971/C971</f>
        <v>0.9675741595797533</v>
      </c>
    </row>
    <row r="972" spans="1:5" ht="12.75">
      <c r="A972" s="12"/>
      <c r="B972" s="317"/>
      <c r="C972" s="84"/>
      <c r="D972" s="77"/>
      <c r="E972" s="5"/>
    </row>
    <row r="973" spans="1:5" ht="12.75">
      <c r="A973" s="18" t="s">
        <v>1219</v>
      </c>
      <c r="B973" s="162"/>
      <c r="C973" s="76"/>
      <c r="D973" s="81"/>
      <c r="E973" s="16"/>
    </row>
    <row r="974" spans="1:5" ht="12.75">
      <c r="A974" s="5" t="s">
        <v>1220</v>
      </c>
      <c r="B974" s="162">
        <f aca="true" t="shared" si="24" ref="B974:D977">B921+B868+B338</f>
        <v>0</v>
      </c>
      <c r="C974" s="155">
        <f t="shared" si="24"/>
        <v>67336</v>
      </c>
      <c r="D974" s="162">
        <f t="shared" si="24"/>
        <v>42951</v>
      </c>
      <c r="E974" s="409">
        <f>D974/C974</f>
        <v>0.6378608767969586</v>
      </c>
    </row>
    <row r="975" spans="1:5" ht="12.75">
      <c r="A975" s="5" t="s">
        <v>1244</v>
      </c>
      <c r="B975" s="162">
        <f t="shared" si="24"/>
        <v>0</v>
      </c>
      <c r="C975" s="155">
        <f t="shared" si="24"/>
        <v>14216</v>
      </c>
      <c r="D975" s="162">
        <f t="shared" si="24"/>
        <v>13884</v>
      </c>
      <c r="E975" s="409">
        <f>D975/C975</f>
        <v>0.9766460326392797</v>
      </c>
    </row>
    <row r="976" spans="1:5" ht="12.75">
      <c r="A976" s="5" t="s">
        <v>1222</v>
      </c>
      <c r="B976" s="162">
        <f t="shared" si="24"/>
        <v>0</v>
      </c>
      <c r="C976" s="155">
        <f t="shared" si="24"/>
        <v>0</v>
      </c>
      <c r="D976" s="162">
        <f t="shared" si="24"/>
        <v>0</v>
      </c>
      <c r="E976" s="409">
        <v>0</v>
      </c>
    </row>
    <row r="977" spans="1:5" ht="12.75">
      <c r="A977" s="16" t="s">
        <v>1223</v>
      </c>
      <c r="B977" s="162">
        <f t="shared" si="24"/>
        <v>0</v>
      </c>
      <c r="C977" s="155">
        <f t="shared" si="24"/>
        <v>0</v>
      </c>
      <c r="D977" s="162">
        <f t="shared" si="24"/>
        <v>0</v>
      </c>
      <c r="E977" s="409">
        <v>0</v>
      </c>
    </row>
    <row r="978" spans="1:5" ht="13.5" thickBot="1">
      <c r="A978" s="19"/>
      <c r="B978" s="162"/>
      <c r="C978" s="89"/>
      <c r="D978" s="175"/>
      <c r="E978" s="6"/>
    </row>
    <row r="979" spans="1:5" ht="13.5" thickBot="1">
      <c r="A979" s="21" t="s">
        <v>1245</v>
      </c>
      <c r="B979" s="280">
        <f>B977+B976+B975+B974</f>
        <v>0</v>
      </c>
      <c r="C979" s="280">
        <f>C977+C976+C975+C974</f>
        <v>81552</v>
      </c>
      <c r="D979" s="280">
        <f>D977+D976+D975+D974</f>
        <v>56835</v>
      </c>
      <c r="E979" s="413">
        <f>D979/C979</f>
        <v>0.6969173042966451</v>
      </c>
    </row>
    <row r="980" spans="1:5" ht="12.75">
      <c r="A980" s="12"/>
      <c r="B980" s="159"/>
      <c r="C980" s="84"/>
      <c r="D980" s="77"/>
      <c r="E980" s="5"/>
    </row>
    <row r="981" spans="1:5" ht="12.75">
      <c r="A981" s="18" t="s">
        <v>1246</v>
      </c>
      <c r="B981" s="162"/>
      <c r="C981" s="76"/>
      <c r="D981" s="81"/>
      <c r="E981" s="16"/>
    </row>
    <row r="982" spans="1:5" ht="12.75">
      <c r="A982" s="27" t="s">
        <v>1225</v>
      </c>
      <c r="B982" s="161">
        <f aca="true" t="shared" si="25" ref="B982:D983">B929+B876+B346</f>
        <v>0</v>
      </c>
      <c r="C982" s="160">
        <f t="shared" si="25"/>
        <v>3982</v>
      </c>
      <c r="D982" s="161">
        <f t="shared" si="25"/>
        <v>3982</v>
      </c>
      <c r="E982" s="409">
        <f>D982/C982</f>
        <v>1</v>
      </c>
    </row>
    <row r="983" spans="1:5" ht="13.5" thickBot="1">
      <c r="A983" s="41" t="s">
        <v>1226</v>
      </c>
      <c r="B983" s="161">
        <f t="shared" si="25"/>
        <v>0</v>
      </c>
      <c r="C983" s="157">
        <f t="shared" si="25"/>
        <v>0</v>
      </c>
      <c r="D983" s="161">
        <f t="shared" si="25"/>
        <v>0</v>
      </c>
      <c r="E983" s="410">
        <v>0</v>
      </c>
    </row>
    <row r="984" spans="1:5" ht="13.5" thickBot="1">
      <c r="A984" s="28" t="s">
        <v>1247</v>
      </c>
      <c r="B984" s="620">
        <f>SUM(B982:B983)</f>
        <v>0</v>
      </c>
      <c r="C984" s="620">
        <f>SUM(C982:C983)</f>
        <v>3982</v>
      </c>
      <c r="D984" s="620">
        <f>SUM(D982:D983)</f>
        <v>3982</v>
      </c>
      <c r="E984" s="413">
        <f>D984/C984</f>
        <v>1</v>
      </c>
    </row>
    <row r="985" spans="1:5" ht="12.75">
      <c r="A985" s="34"/>
      <c r="B985" s="161"/>
      <c r="C985" s="84"/>
      <c r="D985" s="77"/>
      <c r="E985" s="5"/>
    </row>
    <row r="986" spans="1:5" ht="12.75">
      <c r="A986" s="313" t="s">
        <v>1248</v>
      </c>
      <c r="B986" s="161"/>
      <c r="C986" s="76"/>
      <c r="D986" s="81"/>
      <c r="E986" s="16"/>
    </row>
    <row r="987" spans="1:5" ht="12.75">
      <c r="A987" s="27" t="s">
        <v>1225</v>
      </c>
      <c r="B987" s="161">
        <f aca="true" t="shared" si="26" ref="B987:D988">B934+B881+B351</f>
        <v>0</v>
      </c>
      <c r="C987" s="160">
        <f t="shared" si="26"/>
        <v>0</v>
      </c>
      <c r="D987" s="161">
        <f t="shared" si="26"/>
        <v>0</v>
      </c>
      <c r="E987" s="409">
        <v>0</v>
      </c>
    </row>
    <row r="988" spans="1:5" ht="13.5" thickBot="1">
      <c r="A988" s="42" t="s">
        <v>1226</v>
      </c>
      <c r="B988" s="161">
        <f t="shared" si="26"/>
        <v>0</v>
      </c>
      <c r="C988" s="157">
        <f t="shared" si="26"/>
        <v>0</v>
      </c>
      <c r="D988" s="161">
        <f t="shared" si="26"/>
        <v>0</v>
      </c>
      <c r="E988" s="410">
        <v>0</v>
      </c>
    </row>
    <row r="989" spans="1:5" ht="13.5" thickBot="1">
      <c r="A989" s="28" t="s">
        <v>1249</v>
      </c>
      <c r="B989" s="620">
        <f>SUM(B987:B988)</f>
        <v>0</v>
      </c>
      <c r="C989" s="620">
        <f>SUM(C987:C988)</f>
        <v>0</v>
      </c>
      <c r="D989" s="620">
        <f>SUM(D987:D988)</f>
        <v>0</v>
      </c>
      <c r="E989" s="413">
        <v>0</v>
      </c>
    </row>
    <row r="990" spans="1:5" ht="12.75">
      <c r="A990" s="34"/>
      <c r="B990" s="161"/>
      <c r="C990" s="84"/>
      <c r="D990" s="77"/>
      <c r="E990" s="5"/>
    </row>
    <row r="991" spans="1:5" ht="12.75">
      <c r="A991" s="18" t="s">
        <v>1227</v>
      </c>
      <c r="B991" s="161"/>
      <c r="C991" s="76"/>
      <c r="D991" s="81"/>
      <c r="E991" s="16"/>
    </row>
    <row r="992" spans="1:5" ht="12.75">
      <c r="A992" s="37" t="s">
        <v>1250</v>
      </c>
      <c r="B992" s="161">
        <f aca="true" t="shared" si="27" ref="B992:D993">B939+B886+B356</f>
        <v>0</v>
      </c>
      <c r="C992" s="160">
        <f t="shared" si="27"/>
        <v>0</v>
      </c>
      <c r="D992" s="161">
        <f t="shared" si="27"/>
        <v>0</v>
      </c>
      <c r="E992" s="409">
        <v>0</v>
      </c>
    </row>
    <row r="993" spans="1:5" ht="13.5" thickBot="1">
      <c r="A993" s="43" t="s">
        <v>1251</v>
      </c>
      <c r="B993" s="161">
        <f t="shared" si="27"/>
        <v>0</v>
      </c>
      <c r="C993" s="157">
        <f t="shared" si="27"/>
        <v>0</v>
      </c>
      <c r="D993" s="161">
        <f t="shared" si="27"/>
        <v>0</v>
      </c>
      <c r="E993" s="410">
        <v>0</v>
      </c>
    </row>
    <row r="994" spans="1:5" ht="13.5" thickBot="1">
      <c r="A994" s="12" t="s">
        <v>1252</v>
      </c>
      <c r="B994" s="620">
        <f>SUM(B992:B993)</f>
        <v>0</v>
      </c>
      <c r="C994" s="620">
        <f>SUM(C992:C993)</f>
        <v>0</v>
      </c>
      <c r="D994" s="620">
        <f>SUM(D992:D993)</f>
        <v>0</v>
      </c>
      <c r="E994" s="413">
        <v>0</v>
      </c>
    </row>
    <row r="995" spans="1:5" ht="12.75">
      <c r="A995" s="12"/>
      <c r="B995" s="161"/>
      <c r="C995" s="83"/>
      <c r="D995" s="80"/>
      <c r="E995" s="5"/>
    </row>
    <row r="996" spans="1:5" ht="12.75">
      <c r="A996" s="18" t="s">
        <v>1231</v>
      </c>
      <c r="B996" s="161"/>
      <c r="C996" s="76"/>
      <c r="D996" s="81"/>
      <c r="E996" s="16"/>
    </row>
    <row r="997" spans="1:5" ht="12.75">
      <c r="A997" s="37" t="s">
        <v>1232</v>
      </c>
      <c r="B997" s="161">
        <f aca="true" t="shared" si="28" ref="B997:D998">B944+B891+B361</f>
        <v>0</v>
      </c>
      <c r="C997" s="160">
        <f t="shared" si="28"/>
        <v>0</v>
      </c>
      <c r="D997" s="161">
        <f t="shared" si="28"/>
        <v>0</v>
      </c>
      <c r="E997" s="409">
        <v>0</v>
      </c>
    </row>
    <row r="998" spans="1:5" ht="13.5" thickBot="1">
      <c r="A998" s="15" t="s">
        <v>1233</v>
      </c>
      <c r="B998" s="161">
        <f t="shared" si="28"/>
        <v>0</v>
      </c>
      <c r="C998" s="157">
        <f t="shared" si="28"/>
        <v>0</v>
      </c>
      <c r="D998" s="161">
        <f t="shared" si="28"/>
        <v>0</v>
      </c>
      <c r="E998" s="410">
        <v>0</v>
      </c>
    </row>
    <row r="999" spans="1:5" ht="13.5" thickBot="1">
      <c r="A999" s="21" t="s">
        <v>1234</v>
      </c>
      <c r="B999" s="620">
        <f>SUM(B997:B998)</f>
        <v>0</v>
      </c>
      <c r="C999" s="620">
        <f>SUM(C997:C998)</f>
        <v>0</v>
      </c>
      <c r="D999" s="620">
        <f>SUM(D997:D998)</f>
        <v>0</v>
      </c>
      <c r="E999" s="413">
        <v>0</v>
      </c>
    </row>
    <row r="1000" spans="1:5" ht="13.5" thickBot="1">
      <c r="A1000" s="21"/>
      <c r="B1000" s="159"/>
      <c r="C1000" s="78"/>
      <c r="D1000" s="80"/>
      <c r="E1000" s="19"/>
    </row>
    <row r="1001" spans="1:5" ht="13.5" thickBot="1">
      <c r="A1001" s="314" t="s">
        <v>1235</v>
      </c>
      <c r="B1001" s="620">
        <f>B999+B994+B989+B984+B979+B971</f>
        <v>1032667</v>
      </c>
      <c r="C1001" s="620">
        <f>C999+C994+C989+C984+C979+C971</f>
        <v>1661561</v>
      </c>
      <c r="D1001" s="620">
        <f>D999+D994+D989+D984+D979+D971</f>
        <v>1585740</v>
      </c>
      <c r="E1001" s="411">
        <f>D1001/C1001</f>
        <v>0.9543676097356643</v>
      </c>
    </row>
    <row r="1002" spans="1:5" ht="13.5" thickBot="1">
      <c r="A1002" s="61"/>
      <c r="B1002" s="159"/>
      <c r="C1002" s="78"/>
      <c r="D1002" s="80"/>
      <c r="E1002" s="19"/>
    </row>
    <row r="1003" spans="1:5" ht="13.5" thickBot="1">
      <c r="A1003" s="26" t="s">
        <v>1236</v>
      </c>
      <c r="B1003" s="620">
        <f>B950+B897+B367</f>
        <v>0</v>
      </c>
      <c r="C1003" s="620">
        <f>C950+C897+C367</f>
        <v>0</v>
      </c>
      <c r="D1003" s="620">
        <f>D950+D897+D367</f>
        <v>0</v>
      </c>
      <c r="E1003" s="411">
        <v>0</v>
      </c>
    </row>
    <row r="1004" spans="1:5" ht="13.5" thickBot="1">
      <c r="A1004" s="22"/>
      <c r="B1004" s="159"/>
      <c r="C1004" s="78"/>
      <c r="D1004" s="80"/>
      <c r="E1004" s="19"/>
    </row>
    <row r="1005" spans="1:5" ht="13.5" thickBot="1">
      <c r="A1005" s="315" t="s">
        <v>1300</v>
      </c>
      <c r="B1005" s="404">
        <f>B1003+B1001</f>
        <v>1032667</v>
      </c>
      <c r="C1005" s="404">
        <f>C1003+C1001</f>
        <v>1661561</v>
      </c>
      <c r="D1005" s="404">
        <f>D1003+D1001</f>
        <v>1585740</v>
      </c>
      <c r="E1005" s="411">
        <f>D1005/C1005</f>
        <v>0.9543676097356643</v>
      </c>
    </row>
    <row r="1013" ht="16.5" customHeight="1"/>
    <row r="1066" ht="16.5" customHeight="1"/>
  </sheetData>
  <sheetProtection/>
  <mergeCells count="94">
    <mergeCell ref="A266:E266"/>
    <mergeCell ref="A162:E162"/>
    <mergeCell ref="A322:E322"/>
    <mergeCell ref="B59:E59"/>
    <mergeCell ref="A59:A60"/>
    <mergeCell ref="A214:E214"/>
    <mergeCell ref="A108:E108"/>
    <mergeCell ref="A106:E106"/>
    <mergeCell ref="A268:E268"/>
    <mergeCell ref="A163:E163"/>
    <mergeCell ref="A213:E213"/>
    <mergeCell ref="A267:E267"/>
    <mergeCell ref="A2:E2"/>
    <mergeCell ref="A3:E3"/>
    <mergeCell ref="B111:E111"/>
    <mergeCell ref="B166:E166"/>
    <mergeCell ref="A109:E109"/>
    <mergeCell ref="A53:E53"/>
    <mergeCell ref="A107:E107"/>
    <mergeCell ref="A160:E160"/>
    <mergeCell ref="A161:E161"/>
    <mergeCell ref="A425:E425"/>
    <mergeCell ref="B6:E6"/>
    <mergeCell ref="A215:E215"/>
    <mergeCell ref="A269:E269"/>
    <mergeCell ref="A319:E319"/>
    <mergeCell ref="A56:E56"/>
    <mergeCell ref="A55:E55"/>
    <mergeCell ref="A216:E216"/>
    <mergeCell ref="B218:E218"/>
    <mergeCell ref="B271:E271"/>
    <mergeCell ref="A320:E320"/>
    <mergeCell ref="A321:E321"/>
    <mergeCell ref="B378:E378"/>
    <mergeCell ref="A424:E424"/>
    <mergeCell ref="A375:E375"/>
    <mergeCell ref="B324:E324"/>
    <mergeCell ref="A374:E374"/>
    <mergeCell ref="A372:E372"/>
    <mergeCell ref="B483:E483"/>
    <mergeCell ref="B537:E537"/>
    <mergeCell ref="A531:E531"/>
    <mergeCell ref="A533:E533"/>
    <mergeCell ref="A532:E532"/>
    <mergeCell ref="A587:E587"/>
    <mergeCell ref="A584:E584"/>
    <mergeCell ref="A585:E585"/>
    <mergeCell ref="A586:E586"/>
    <mergeCell ref="A54:E54"/>
    <mergeCell ref="A534:E534"/>
    <mergeCell ref="A430:A431"/>
    <mergeCell ref="B430:E430"/>
    <mergeCell ref="A477:E477"/>
    <mergeCell ref="A478:E478"/>
    <mergeCell ref="A427:E427"/>
    <mergeCell ref="A479:E479"/>
    <mergeCell ref="A480:E480"/>
    <mergeCell ref="A426:E426"/>
    <mergeCell ref="A798:E798"/>
    <mergeCell ref="A797:E797"/>
    <mergeCell ref="A690:E690"/>
    <mergeCell ref="A691:E691"/>
    <mergeCell ref="A639:E639"/>
    <mergeCell ref="A640:E640"/>
    <mergeCell ref="B642:E642"/>
    <mergeCell ref="A746:E746"/>
    <mergeCell ref="B748:E748"/>
    <mergeCell ref="A796:E796"/>
    <mergeCell ref="B589:E589"/>
    <mergeCell ref="A638:E638"/>
    <mergeCell ref="A637:E637"/>
    <mergeCell ref="A799:E799"/>
    <mergeCell ref="A692:E692"/>
    <mergeCell ref="A693:E693"/>
    <mergeCell ref="B695:E695"/>
    <mergeCell ref="A743:E743"/>
    <mergeCell ref="A744:E744"/>
    <mergeCell ref="A745:E745"/>
    <mergeCell ref="B960:E960"/>
    <mergeCell ref="B801:E801"/>
    <mergeCell ref="A849:E849"/>
    <mergeCell ref="A850:E850"/>
    <mergeCell ref="A851:E851"/>
    <mergeCell ref="A905:E905"/>
    <mergeCell ref="A956:E956"/>
    <mergeCell ref="A957:E957"/>
    <mergeCell ref="A852:E852"/>
    <mergeCell ref="A902:E902"/>
    <mergeCell ref="A955:E955"/>
    <mergeCell ref="A958:E958"/>
    <mergeCell ref="B854:E854"/>
    <mergeCell ref="A903:E903"/>
    <mergeCell ref="A904:E904"/>
    <mergeCell ref="B907:E90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88"/>
  <sheetViews>
    <sheetView zoomScalePageLayoutView="0" workbookViewId="0" topLeftCell="A842">
      <selection activeCell="I858" sqref="I858:I859"/>
    </sheetView>
  </sheetViews>
  <sheetFormatPr defaultColWidth="9.140625" defaultRowHeight="12.75"/>
  <cols>
    <col min="1" max="1" width="18.8515625" style="0" customWidth="1"/>
    <col min="2" max="2" width="8.421875" style="0" customWidth="1"/>
    <col min="4" max="4" width="9.00390625" style="0" customWidth="1"/>
    <col min="6" max="6" width="8.7109375" style="0" customWidth="1"/>
    <col min="7" max="7" width="8.421875" style="0" customWidth="1"/>
    <col min="8" max="8" width="8.28125" style="0" customWidth="1"/>
    <col min="9" max="9" width="7.7109375" style="0" customWidth="1"/>
  </cols>
  <sheetData>
    <row r="1" spans="1:9" ht="15">
      <c r="A1" s="2073"/>
      <c r="B1" s="2073"/>
      <c r="C1" s="2073"/>
      <c r="D1" s="2073"/>
      <c r="E1" s="2073"/>
      <c r="F1" s="190"/>
      <c r="G1" s="2060" t="s">
        <v>246</v>
      </c>
      <c r="H1" s="2060"/>
      <c r="I1" s="190"/>
    </row>
    <row r="2" spans="1:9" ht="15.75">
      <c r="A2" s="2094" t="s">
        <v>1477</v>
      </c>
      <c r="B2" s="2094"/>
      <c r="C2" s="2094"/>
      <c r="D2" s="2094"/>
      <c r="E2" s="2094"/>
      <c r="F2" s="2060"/>
      <c r="G2" s="2060"/>
      <c r="H2" s="2060"/>
      <c r="I2" s="2060"/>
    </row>
    <row r="3" spans="1:9" ht="13.5" customHeight="1">
      <c r="A3" s="2059" t="s">
        <v>1267</v>
      </c>
      <c r="B3" s="2059"/>
      <c r="C3" s="2059"/>
      <c r="D3" s="2059"/>
      <c r="E3" s="2059"/>
      <c r="F3" s="2060"/>
      <c r="G3" s="2060"/>
      <c r="H3" s="2060"/>
      <c r="I3" s="2060"/>
    </row>
    <row r="4" spans="1:12" ht="13.5" customHeight="1" thickBot="1">
      <c r="A4" s="190"/>
      <c r="B4" s="190"/>
      <c r="C4" s="190"/>
      <c r="D4" s="190"/>
      <c r="E4" s="486"/>
      <c r="F4" s="190"/>
      <c r="G4" s="190"/>
      <c r="H4" s="486" t="s">
        <v>1239</v>
      </c>
      <c r="I4" s="664"/>
      <c r="J4" s="296"/>
      <c r="K4" s="296"/>
      <c r="L4" s="296"/>
    </row>
    <row r="5" spans="1:12" ht="13.5" customHeight="1" thickBot="1">
      <c r="A5" s="2098" t="s">
        <v>1304</v>
      </c>
      <c r="B5" s="2078" t="s">
        <v>747</v>
      </c>
      <c r="C5" s="2109"/>
      <c r="D5" s="2109"/>
      <c r="E5" s="2110"/>
      <c r="F5" s="2078" t="s">
        <v>1305</v>
      </c>
      <c r="G5" s="2062"/>
      <c r="H5" s="2062"/>
      <c r="I5" s="2063"/>
      <c r="J5" s="288"/>
      <c r="K5" s="288"/>
      <c r="L5" s="288"/>
    </row>
    <row r="6" spans="1:12" s="57" customFormat="1" ht="33.75" customHeight="1" thickBot="1">
      <c r="A6" s="2099"/>
      <c r="B6" s="665" t="s">
        <v>1107</v>
      </c>
      <c r="C6" s="665" t="s">
        <v>1108</v>
      </c>
      <c r="D6" s="666" t="s">
        <v>1113</v>
      </c>
      <c r="E6" s="667" t="s">
        <v>382</v>
      </c>
      <c r="F6" s="665" t="s">
        <v>1107</v>
      </c>
      <c r="G6" s="665" t="s">
        <v>1108</v>
      </c>
      <c r="H6" s="666" t="s">
        <v>1113</v>
      </c>
      <c r="I6" s="667" t="s">
        <v>1072</v>
      </c>
      <c r="J6" s="232"/>
      <c r="K6" s="232"/>
      <c r="L6" s="232"/>
    </row>
    <row r="7" spans="1:12" ht="12.75">
      <c r="A7" s="668" t="s">
        <v>1211</v>
      </c>
      <c r="B7" s="670"/>
      <c r="C7" s="671"/>
      <c r="D7" s="670"/>
      <c r="E7" s="671"/>
      <c r="F7" s="670"/>
      <c r="G7" s="671"/>
      <c r="H7" s="670"/>
      <c r="I7" s="670"/>
      <c r="J7" s="14"/>
      <c r="K7" s="14"/>
      <c r="L7" s="97"/>
    </row>
    <row r="8" spans="1:12" ht="14.25">
      <c r="A8" s="672" t="s">
        <v>1212</v>
      </c>
      <c r="B8" s="144">
        <v>0</v>
      </c>
      <c r="C8" s="267">
        <v>0</v>
      </c>
      <c r="D8" s="142"/>
      <c r="E8" s="674">
        <v>0</v>
      </c>
      <c r="F8" s="142">
        <v>0</v>
      </c>
      <c r="G8" s="142">
        <v>0</v>
      </c>
      <c r="H8" s="142">
        <v>0</v>
      </c>
      <c r="I8" s="574">
        <v>0</v>
      </c>
      <c r="J8" s="95"/>
      <c r="K8" s="95"/>
      <c r="L8" s="95"/>
    </row>
    <row r="9" spans="1:12" ht="15.75">
      <c r="A9" s="797" t="s">
        <v>1213</v>
      </c>
      <c r="B9" s="144">
        <v>0</v>
      </c>
      <c r="C9" s="144">
        <v>0</v>
      </c>
      <c r="D9" s="142"/>
      <c r="E9" s="674">
        <v>0</v>
      </c>
      <c r="F9" s="142">
        <v>0</v>
      </c>
      <c r="G9" s="142">
        <v>0</v>
      </c>
      <c r="H9" s="142">
        <v>0</v>
      </c>
      <c r="I9" s="574">
        <v>0</v>
      </c>
      <c r="J9" s="296"/>
      <c r="K9" s="296"/>
      <c r="L9" s="296"/>
    </row>
    <row r="10" spans="1:12" ht="15.75">
      <c r="A10" s="672" t="s">
        <v>1214</v>
      </c>
      <c r="B10" s="144">
        <v>534</v>
      </c>
      <c r="C10" s="144">
        <v>4132</v>
      </c>
      <c r="D10" s="144">
        <v>4131</v>
      </c>
      <c r="E10" s="674">
        <f>D10/C10</f>
        <v>0.999757986447241</v>
      </c>
      <c r="F10" s="142">
        <v>32549</v>
      </c>
      <c r="G10" s="267">
        <v>28972</v>
      </c>
      <c r="H10" s="142">
        <v>28972</v>
      </c>
      <c r="I10" s="574">
        <f>H10/G10</f>
        <v>1</v>
      </c>
      <c r="J10" s="288"/>
      <c r="K10" s="288"/>
      <c r="L10" s="288"/>
    </row>
    <row r="11" spans="1:12" ht="15.75">
      <c r="A11" s="673" t="s">
        <v>771</v>
      </c>
      <c r="B11" s="144">
        <v>0</v>
      </c>
      <c r="C11" s="144">
        <v>-1749</v>
      </c>
      <c r="D11" s="144">
        <v>-1749</v>
      </c>
      <c r="E11" s="674">
        <f>D11/C11</f>
        <v>1</v>
      </c>
      <c r="F11" s="142">
        <v>0</v>
      </c>
      <c r="G11" s="267"/>
      <c r="H11" s="142"/>
      <c r="I11" s="574"/>
      <c r="J11" s="288"/>
      <c r="K11" s="288"/>
      <c r="L11" s="288"/>
    </row>
    <row r="12" spans="1:12" ht="12.75">
      <c r="A12" s="797" t="s">
        <v>1215</v>
      </c>
      <c r="B12" s="144">
        <v>0</v>
      </c>
      <c r="C12" s="144">
        <v>0</v>
      </c>
      <c r="D12" s="144">
        <v>0</v>
      </c>
      <c r="E12" s="674">
        <v>0</v>
      </c>
      <c r="F12" s="142">
        <v>0</v>
      </c>
      <c r="G12" s="142">
        <v>0</v>
      </c>
      <c r="H12" s="142">
        <v>0</v>
      </c>
      <c r="I12" s="574">
        <v>0</v>
      </c>
      <c r="J12" s="63"/>
      <c r="K12" s="63"/>
      <c r="L12" s="63"/>
    </row>
    <row r="13" spans="1:12" ht="12.75">
      <c r="A13" s="798" t="s">
        <v>1216</v>
      </c>
      <c r="B13" s="144">
        <v>0</v>
      </c>
      <c r="C13" s="144">
        <v>0</v>
      </c>
      <c r="D13" s="144">
        <v>0</v>
      </c>
      <c r="E13" s="674">
        <v>0</v>
      </c>
      <c r="F13" s="142">
        <v>0</v>
      </c>
      <c r="G13" s="142">
        <v>0</v>
      </c>
      <c r="H13" s="142">
        <v>0</v>
      </c>
      <c r="I13" s="574">
        <v>0</v>
      </c>
      <c r="L13" s="11"/>
    </row>
    <row r="14" spans="1:9" s="118" customFormat="1" ht="13.5" thickBot="1">
      <c r="A14" s="799" t="s">
        <v>772</v>
      </c>
      <c r="B14" s="144">
        <v>0</v>
      </c>
      <c r="C14" s="144">
        <v>0</v>
      </c>
      <c r="D14" s="144">
        <v>0</v>
      </c>
      <c r="E14" s="674">
        <v>0</v>
      </c>
      <c r="F14" s="142">
        <v>0</v>
      </c>
      <c r="G14" s="142">
        <v>0</v>
      </c>
      <c r="H14" s="142">
        <v>0</v>
      </c>
      <c r="I14" s="574">
        <v>0</v>
      </c>
    </row>
    <row r="15" spans="1:9" ht="13.5" thickBot="1">
      <c r="A15" s="800" t="s">
        <v>1268</v>
      </c>
      <c r="B15" s="525">
        <f>B8+B9+B10+B13+B12</f>
        <v>534</v>
      </c>
      <c r="C15" s="676">
        <f>C8+C9+C10+C13+C12+C11</f>
        <v>2383</v>
      </c>
      <c r="D15" s="525">
        <f>D8+D9+D10+D13+D12+D11</f>
        <v>2382</v>
      </c>
      <c r="E15" s="677">
        <f>D15/C15</f>
        <v>0.9995803608896349</v>
      </c>
      <c r="F15" s="525">
        <f>F8+F9+F10+F13+F12</f>
        <v>32549</v>
      </c>
      <c r="G15" s="676">
        <f>G8+G9+G10+G13+G12</f>
        <v>28972</v>
      </c>
      <c r="H15" s="525">
        <f>H8+H9+H10+H13+H12</f>
        <v>28972</v>
      </c>
      <c r="I15" s="728">
        <f>H15/G15</f>
        <v>1</v>
      </c>
    </row>
    <row r="16" spans="1:9" ht="9.75" customHeight="1">
      <c r="A16" s="678"/>
      <c r="B16" s="680"/>
      <c r="C16" s="537"/>
      <c r="D16" s="680"/>
      <c r="E16" s="597"/>
      <c r="F16" s="681"/>
      <c r="G16" s="537"/>
      <c r="H16" s="680"/>
      <c r="I16" s="569"/>
    </row>
    <row r="17" spans="1:9" ht="12.75">
      <c r="A17" s="801" t="s">
        <v>1219</v>
      </c>
      <c r="B17" s="144"/>
      <c r="C17" s="578"/>
      <c r="D17" s="144"/>
      <c r="E17" s="682"/>
      <c r="F17" s="144"/>
      <c r="G17" s="578"/>
      <c r="H17" s="144"/>
      <c r="I17" s="568"/>
    </row>
    <row r="18" spans="1:9" ht="12.75">
      <c r="A18" s="672" t="s">
        <v>1220</v>
      </c>
      <c r="B18" s="144">
        <v>0</v>
      </c>
      <c r="C18" s="144">
        <v>0</v>
      </c>
      <c r="D18" s="144">
        <v>0</v>
      </c>
      <c r="E18" s="682">
        <v>0</v>
      </c>
      <c r="F18" s="144">
        <v>0</v>
      </c>
      <c r="G18" s="1542">
        <f>'4.sz. melléklet'!C106</f>
        <v>9360</v>
      </c>
      <c r="H18" s="578">
        <f>'4.sz. melléklet'!D106</f>
        <v>9358</v>
      </c>
      <c r="I18" s="568">
        <f>H18/G18</f>
        <v>0.9997863247863248</v>
      </c>
    </row>
    <row r="19" spans="1:9" ht="12.75">
      <c r="A19" s="802" t="s">
        <v>1221</v>
      </c>
      <c r="B19" s="144">
        <v>0</v>
      </c>
      <c r="C19" s="144">
        <v>0</v>
      </c>
      <c r="D19" s="144">
        <v>0</v>
      </c>
      <c r="E19" s="674">
        <v>0</v>
      </c>
      <c r="F19" s="142">
        <f>'3.sz. melléklet'!B24</f>
        <v>12472</v>
      </c>
      <c r="G19" s="142">
        <f>'3.sz. melléklet'!C24</f>
        <v>25154</v>
      </c>
      <c r="H19" s="142">
        <f>'3.sz. melléklet'!D24</f>
        <v>25152</v>
      </c>
      <c r="I19" s="574">
        <f>H19/G19</f>
        <v>0.9999204897829371</v>
      </c>
    </row>
    <row r="20" spans="1:9" s="118" customFormat="1" ht="12.75">
      <c r="A20" s="672" t="s">
        <v>1222</v>
      </c>
      <c r="B20" s="144">
        <v>0</v>
      </c>
      <c r="C20" s="144">
        <v>0</v>
      </c>
      <c r="D20" s="144">
        <v>0</v>
      </c>
      <c r="E20" s="674">
        <v>0</v>
      </c>
      <c r="F20" s="144">
        <v>0</v>
      </c>
      <c r="G20" s="267"/>
      <c r="H20" s="142"/>
      <c r="I20" s="574">
        <v>0</v>
      </c>
    </row>
    <row r="21" spans="1:9" s="118" customFormat="1" ht="13.5" thickBot="1">
      <c r="A21" s="683" t="s">
        <v>1223</v>
      </c>
      <c r="B21" s="144">
        <v>0</v>
      </c>
      <c r="C21" s="144">
        <f>-C11</f>
        <v>1749</v>
      </c>
      <c r="D21" s="144">
        <f>-D11</f>
        <v>1749</v>
      </c>
      <c r="E21" s="674">
        <f>D21/C21</f>
        <v>1</v>
      </c>
      <c r="F21" s="144">
        <v>0</v>
      </c>
      <c r="G21" s="267"/>
      <c r="H21" s="142"/>
      <c r="I21" s="574"/>
    </row>
    <row r="22" spans="1:9" ht="13.5" thickBot="1">
      <c r="A22" s="800" t="s">
        <v>1245</v>
      </c>
      <c r="B22" s="525">
        <f>B18+B19+B20+B21</f>
        <v>0</v>
      </c>
      <c r="C22" s="676">
        <f>C18+C19+C20+C21</f>
        <v>1749</v>
      </c>
      <c r="D22" s="525">
        <f>D18+D19+D20+D21</f>
        <v>1749</v>
      </c>
      <c r="E22" s="677">
        <f>D22/C22</f>
        <v>1</v>
      </c>
      <c r="F22" s="525">
        <f>F18+F19+F20+F21</f>
        <v>12472</v>
      </c>
      <c r="G22" s="676">
        <f>G18+G19+G20+G21</f>
        <v>34514</v>
      </c>
      <c r="H22" s="525">
        <f>H18+H19+H20+H21</f>
        <v>34510</v>
      </c>
      <c r="I22" s="741">
        <f>H22/G22</f>
        <v>0.9998841050008692</v>
      </c>
    </row>
    <row r="23" spans="1:9" ht="9.75" customHeight="1">
      <c r="A23" s="678"/>
      <c r="B23" s="141"/>
      <c r="C23" s="596"/>
      <c r="D23" s="141"/>
      <c r="E23" s="597"/>
      <c r="F23" s="141"/>
      <c r="G23" s="596"/>
      <c r="H23" s="141"/>
      <c r="I23" s="569"/>
    </row>
    <row r="24" spans="1:9" ht="12.75">
      <c r="A24" s="801" t="s">
        <v>1224</v>
      </c>
      <c r="B24" s="141"/>
      <c r="C24" s="578"/>
      <c r="D24" s="144"/>
      <c r="E24" s="682"/>
      <c r="F24" s="144"/>
      <c r="G24" s="578"/>
      <c r="H24" s="144"/>
      <c r="I24" s="568"/>
    </row>
    <row r="25" spans="1:9" ht="12.75">
      <c r="A25" s="684" t="s">
        <v>1225</v>
      </c>
      <c r="B25" s="142">
        <v>0</v>
      </c>
      <c r="C25" s="142">
        <v>0</v>
      </c>
      <c r="D25" s="142">
        <v>0</v>
      </c>
      <c r="E25" s="682">
        <v>0</v>
      </c>
      <c r="F25" s="142">
        <v>0</v>
      </c>
      <c r="G25" s="142">
        <v>0</v>
      </c>
      <c r="H25" s="142">
        <v>0</v>
      </c>
      <c r="I25" s="568">
        <v>0</v>
      </c>
    </row>
    <row r="26" spans="1:9" ht="13.5" thickBot="1">
      <c r="A26" s="685" t="s">
        <v>1226</v>
      </c>
      <c r="B26" s="141">
        <v>0</v>
      </c>
      <c r="C26" s="141">
        <v>0</v>
      </c>
      <c r="D26" s="141">
        <v>0</v>
      </c>
      <c r="E26" s="687">
        <v>0</v>
      </c>
      <c r="F26" s="141">
        <v>0</v>
      </c>
      <c r="G26" s="141">
        <v>0</v>
      </c>
      <c r="H26" s="141">
        <v>0</v>
      </c>
      <c r="I26" s="598">
        <v>0</v>
      </c>
    </row>
    <row r="27" spans="1:9" ht="13.5" thickBot="1">
      <c r="A27" s="688" t="s">
        <v>1148</v>
      </c>
      <c r="B27" s="525">
        <f>B25+B26</f>
        <v>0</v>
      </c>
      <c r="C27" s="676">
        <f>C25+C26</f>
        <v>0</v>
      </c>
      <c r="D27" s="525">
        <f>D25+D26</f>
        <v>0</v>
      </c>
      <c r="E27" s="677">
        <v>0</v>
      </c>
      <c r="F27" s="525">
        <f>F25+F26</f>
        <v>0</v>
      </c>
      <c r="G27" s="676">
        <f>G25+G26</f>
        <v>0</v>
      </c>
      <c r="H27" s="525">
        <f>H25+H26</f>
        <v>0</v>
      </c>
      <c r="I27" s="588">
        <v>0</v>
      </c>
    </row>
    <row r="28" spans="1:9" ht="9.75" customHeight="1">
      <c r="A28" s="678"/>
      <c r="B28" s="141"/>
      <c r="C28" s="596"/>
      <c r="D28" s="141"/>
      <c r="E28" s="597"/>
      <c r="F28" s="141"/>
      <c r="G28" s="596"/>
      <c r="H28" s="141"/>
      <c r="I28" s="569"/>
    </row>
    <row r="29" spans="1:9" ht="12.75">
      <c r="A29" s="689" t="s">
        <v>1248</v>
      </c>
      <c r="B29" s="144"/>
      <c r="C29" s="578"/>
      <c r="D29" s="144"/>
      <c r="E29" s="682"/>
      <c r="F29" s="144"/>
      <c r="G29" s="578"/>
      <c r="H29" s="144"/>
      <c r="I29" s="568"/>
    </row>
    <row r="30" spans="1:9" ht="12.75">
      <c r="A30" s="690" t="s">
        <v>1225</v>
      </c>
      <c r="B30" s="142">
        <v>0</v>
      </c>
      <c r="C30" s="142">
        <v>0</v>
      </c>
      <c r="D30" s="142">
        <v>0</v>
      </c>
      <c r="E30" s="682">
        <v>0</v>
      </c>
      <c r="F30" s="142">
        <v>0</v>
      </c>
      <c r="G30" s="142">
        <v>0</v>
      </c>
      <c r="H30" s="142">
        <v>0</v>
      </c>
      <c r="I30" s="568">
        <v>0</v>
      </c>
    </row>
    <row r="31" spans="1:9" ht="13.5" thickBot="1">
      <c r="A31" s="685" t="s">
        <v>1226</v>
      </c>
      <c r="B31" s="141">
        <v>0</v>
      </c>
      <c r="C31" s="141">
        <v>0</v>
      </c>
      <c r="D31" s="141">
        <v>0</v>
      </c>
      <c r="E31" s="687">
        <v>0</v>
      </c>
      <c r="F31" s="141">
        <v>0</v>
      </c>
      <c r="G31" s="141">
        <v>0</v>
      </c>
      <c r="H31" s="141">
        <v>0</v>
      </c>
      <c r="I31" s="598">
        <v>0</v>
      </c>
    </row>
    <row r="32" spans="1:9" ht="13.5" thickBot="1">
      <c r="A32" s="688" t="s">
        <v>1149</v>
      </c>
      <c r="B32" s="525">
        <f>B30+B31</f>
        <v>0</v>
      </c>
      <c r="C32" s="676">
        <f>C30+C31</f>
        <v>0</v>
      </c>
      <c r="D32" s="525">
        <f>D30+D31</f>
        <v>0</v>
      </c>
      <c r="E32" s="677">
        <v>0</v>
      </c>
      <c r="F32" s="525">
        <f>F30+F31</f>
        <v>0</v>
      </c>
      <c r="G32" s="676">
        <f>G30+G31</f>
        <v>0</v>
      </c>
      <c r="H32" s="525">
        <f>H30+H31</f>
        <v>0</v>
      </c>
      <c r="I32" s="588">
        <v>0</v>
      </c>
    </row>
    <row r="33" spans="1:9" ht="9.75" customHeight="1">
      <c r="A33" s="678"/>
      <c r="B33" s="141"/>
      <c r="C33" s="596"/>
      <c r="D33" s="141"/>
      <c r="E33" s="597"/>
      <c r="F33" s="535"/>
      <c r="G33" s="596"/>
      <c r="H33" s="141"/>
      <c r="I33" s="569"/>
    </row>
    <row r="34" spans="1:9" ht="12.75">
      <c r="A34" s="801" t="s">
        <v>1227</v>
      </c>
      <c r="B34" s="144"/>
      <c r="C34" s="578"/>
      <c r="D34" s="144"/>
      <c r="E34" s="682"/>
      <c r="F34" s="144"/>
      <c r="G34" s="578"/>
      <c r="H34" s="144"/>
      <c r="I34" s="568"/>
    </row>
    <row r="35" spans="1:9" ht="12.75">
      <c r="A35" s="691" t="s">
        <v>1250</v>
      </c>
      <c r="B35" s="142">
        <v>0</v>
      </c>
      <c r="C35" s="142">
        <v>0</v>
      </c>
      <c r="D35" s="142">
        <v>0</v>
      </c>
      <c r="E35" s="682">
        <v>0</v>
      </c>
      <c r="F35" s="142">
        <v>0</v>
      </c>
      <c r="G35" s="142">
        <v>0</v>
      </c>
      <c r="H35" s="142">
        <v>0</v>
      </c>
      <c r="I35" s="568">
        <v>0</v>
      </c>
    </row>
    <row r="36" spans="1:9" ht="13.5" thickBot="1">
      <c r="A36" s="692" t="s">
        <v>1269</v>
      </c>
      <c r="B36" s="141">
        <v>0</v>
      </c>
      <c r="C36" s="141">
        <v>0</v>
      </c>
      <c r="D36" s="141">
        <v>0</v>
      </c>
      <c r="E36" s="687">
        <v>0</v>
      </c>
      <c r="F36" s="141">
        <v>0</v>
      </c>
      <c r="G36" s="141">
        <v>0</v>
      </c>
      <c r="H36" s="141">
        <v>0</v>
      </c>
      <c r="I36" s="598">
        <v>0</v>
      </c>
    </row>
    <row r="37" spans="1:9" ht="13.5" thickBot="1">
      <c r="A37" s="688" t="s">
        <v>1150</v>
      </c>
      <c r="B37" s="525">
        <f>B36+B35</f>
        <v>0</v>
      </c>
      <c r="C37" s="676">
        <f>C36+C35</f>
        <v>0</v>
      </c>
      <c r="D37" s="525">
        <f>D36+D35</f>
        <v>0</v>
      </c>
      <c r="E37" s="677">
        <v>0</v>
      </c>
      <c r="F37" s="525">
        <f>F36+F35</f>
        <v>0</v>
      </c>
      <c r="G37" s="676">
        <f>G36+G35</f>
        <v>0</v>
      </c>
      <c r="H37" s="525">
        <f>H36+H35</f>
        <v>0</v>
      </c>
      <c r="I37" s="588">
        <v>0</v>
      </c>
    </row>
    <row r="38" spans="1:9" ht="9.75" customHeight="1">
      <c r="A38" s="678"/>
      <c r="B38" s="535"/>
      <c r="C38" s="596"/>
      <c r="D38" s="141"/>
      <c r="E38" s="597"/>
      <c r="F38" s="535"/>
      <c r="G38" s="596"/>
      <c r="H38" s="141"/>
      <c r="I38" s="569"/>
    </row>
    <row r="39" spans="1:9" ht="12.75">
      <c r="A39" s="694" t="s">
        <v>1231</v>
      </c>
      <c r="B39" s="144"/>
      <c r="C39" s="578"/>
      <c r="D39" s="144"/>
      <c r="E39" s="682"/>
      <c r="F39" s="144"/>
      <c r="G39" s="578"/>
      <c r="H39" s="144"/>
      <c r="I39" s="568"/>
    </row>
    <row r="40" spans="1:9" ht="12.75">
      <c r="A40" s="695" t="s">
        <v>1270</v>
      </c>
      <c r="B40" s="142">
        <v>0</v>
      </c>
      <c r="C40" s="142">
        <v>0</v>
      </c>
      <c r="D40" s="142">
        <v>0</v>
      </c>
      <c r="E40" s="682">
        <v>0</v>
      </c>
      <c r="F40" s="142">
        <v>0</v>
      </c>
      <c r="G40" s="142">
        <v>0</v>
      </c>
      <c r="H40" s="142">
        <v>0</v>
      </c>
      <c r="I40" s="568">
        <v>0</v>
      </c>
    </row>
    <row r="41" spans="1:9" ht="13.5" thickBot="1">
      <c r="A41" s="695" t="s">
        <v>1271</v>
      </c>
      <c r="B41" s="141">
        <v>0</v>
      </c>
      <c r="C41" s="141">
        <v>0</v>
      </c>
      <c r="D41" s="141">
        <v>0</v>
      </c>
      <c r="E41" s="687">
        <v>0</v>
      </c>
      <c r="F41" s="141">
        <v>0</v>
      </c>
      <c r="G41" s="141">
        <v>0</v>
      </c>
      <c r="H41" s="141">
        <v>0</v>
      </c>
      <c r="I41" s="598">
        <v>0</v>
      </c>
    </row>
    <row r="42" spans="1:10" ht="13.5" thickBot="1">
      <c r="A42" s="697" t="s">
        <v>1151</v>
      </c>
      <c r="B42" s="525">
        <f>B41+B40</f>
        <v>0</v>
      </c>
      <c r="C42" s="676">
        <f aca="true" t="shared" si="0" ref="C42:H42">C41+C40</f>
        <v>0</v>
      </c>
      <c r="D42" s="525">
        <f t="shared" si="0"/>
        <v>0</v>
      </c>
      <c r="E42" s="677">
        <v>0</v>
      </c>
      <c r="F42" s="525">
        <f t="shared" si="0"/>
        <v>0</v>
      </c>
      <c r="G42" s="676">
        <f t="shared" si="0"/>
        <v>0</v>
      </c>
      <c r="H42" s="525">
        <f t="shared" si="0"/>
        <v>0</v>
      </c>
      <c r="I42" s="588">
        <v>0</v>
      </c>
      <c r="J42" s="327"/>
    </row>
    <row r="43" spans="1:9" ht="13.5" customHeight="1" thickBot="1">
      <c r="A43" s="678"/>
      <c r="B43" s="535"/>
      <c r="C43" s="596"/>
      <c r="D43" s="141"/>
      <c r="E43" s="597"/>
      <c r="F43" s="207"/>
      <c r="G43" s="596"/>
      <c r="H43" s="141"/>
      <c r="I43" s="569"/>
    </row>
    <row r="44" spans="1:9" ht="27.75" customHeight="1" thickBot="1">
      <c r="A44" s="803" t="s">
        <v>1303</v>
      </c>
      <c r="B44" s="207">
        <f>B42+B37+B32+B27+B22+B15</f>
        <v>534</v>
      </c>
      <c r="C44" s="698">
        <f aca="true" t="shared" si="1" ref="C44:H44">C42+C37+C32+C27+C22+C15</f>
        <v>4132</v>
      </c>
      <c r="D44" s="207">
        <f t="shared" si="1"/>
        <v>4131</v>
      </c>
      <c r="E44" s="677">
        <f>D44/C44</f>
        <v>0.999757986447241</v>
      </c>
      <c r="F44" s="207">
        <f t="shared" si="1"/>
        <v>45021</v>
      </c>
      <c r="G44" s="698">
        <f t="shared" si="1"/>
        <v>63486</v>
      </c>
      <c r="H44" s="207">
        <f t="shared" si="1"/>
        <v>63482</v>
      </c>
      <c r="I44" s="588">
        <f>H44/G44</f>
        <v>0.9999369939829253</v>
      </c>
    </row>
    <row r="45" spans="1:9" ht="13.5" customHeight="1">
      <c r="A45" s="804"/>
      <c r="B45" s="699"/>
      <c r="C45" s="700"/>
      <c r="D45" s="141"/>
      <c r="E45" s="597"/>
      <c r="F45" s="699"/>
      <c r="G45" s="700"/>
      <c r="H45" s="141"/>
      <c r="I45" s="569"/>
    </row>
    <row r="46" spans="1:9" ht="12.75">
      <c r="A46" s="701" t="s">
        <v>1313</v>
      </c>
      <c r="B46" s="702"/>
      <c r="C46" s="703"/>
      <c r="D46" s="144"/>
      <c r="E46" s="682"/>
      <c r="F46" s="702"/>
      <c r="G46" s="703"/>
      <c r="H46" s="144"/>
      <c r="I46" s="568"/>
    </row>
    <row r="47" spans="1:9" ht="12.75">
      <c r="A47" s="805" t="s">
        <v>1152</v>
      </c>
      <c r="B47" s="142"/>
      <c r="C47" s="142">
        <v>0</v>
      </c>
      <c r="D47" s="142">
        <v>0</v>
      </c>
      <c r="E47" s="682">
        <v>0</v>
      </c>
      <c r="F47" s="142">
        <v>0</v>
      </c>
      <c r="G47" s="142">
        <v>0</v>
      </c>
      <c r="H47" s="142">
        <v>0</v>
      </c>
      <c r="I47" s="568">
        <v>0</v>
      </c>
    </row>
    <row r="48" spans="1:9" s="118" customFormat="1" ht="13.5" thickBot="1">
      <c r="A48" s="686" t="s">
        <v>1154</v>
      </c>
      <c r="B48" s="141">
        <v>0</v>
      </c>
      <c r="C48" s="141">
        <v>0</v>
      </c>
      <c r="D48" s="141">
        <v>0</v>
      </c>
      <c r="E48" s="687">
        <v>0</v>
      </c>
      <c r="F48" s="141">
        <v>0</v>
      </c>
      <c r="G48" s="141">
        <v>98057</v>
      </c>
      <c r="H48" s="141">
        <v>98057</v>
      </c>
      <c r="I48" s="598">
        <v>0</v>
      </c>
    </row>
    <row r="49" spans="1:9" ht="13.5" thickBot="1">
      <c r="A49" s="800" t="s">
        <v>1153</v>
      </c>
      <c r="B49" s="207">
        <f>SUM(B47:B48)</f>
        <v>0</v>
      </c>
      <c r="C49" s="698">
        <f>SUM(C47:C48)</f>
        <v>0</v>
      </c>
      <c r="D49" s="207">
        <f>SUM(D47:D48)</f>
        <v>0</v>
      </c>
      <c r="E49" s="677">
        <v>0</v>
      </c>
      <c r="F49" s="207">
        <f>SUM(F47:F48)</f>
        <v>0</v>
      </c>
      <c r="G49" s="698">
        <f>SUM(G47:G48)</f>
        <v>98057</v>
      </c>
      <c r="H49" s="207">
        <f>SUM(H47:H48)</f>
        <v>98057</v>
      </c>
      <c r="I49" s="588">
        <v>0</v>
      </c>
    </row>
    <row r="50" spans="1:9" s="118" customFormat="1" ht="15.75" customHeight="1" thickBot="1">
      <c r="A50" s="697"/>
      <c r="B50" s="177"/>
      <c r="C50" s="596"/>
      <c r="D50" s="141"/>
      <c r="E50" s="597"/>
      <c r="F50" s="207"/>
      <c r="G50" s="596"/>
      <c r="H50" s="141"/>
      <c r="I50" s="569"/>
    </row>
    <row r="51" spans="1:9" ht="13.5" thickBot="1">
      <c r="A51" s="806" t="s">
        <v>1299</v>
      </c>
      <c r="B51" s="207">
        <f>B44+B49</f>
        <v>534</v>
      </c>
      <c r="C51" s="698">
        <f>C44+C49</f>
        <v>4132</v>
      </c>
      <c r="D51" s="207">
        <f>D44+D49</f>
        <v>4131</v>
      </c>
      <c r="E51" s="677">
        <f>D51/C51</f>
        <v>0.999757986447241</v>
      </c>
      <c r="F51" s="207">
        <f>F44+F49</f>
        <v>45021</v>
      </c>
      <c r="G51" s="698">
        <f>G44+G49</f>
        <v>161543</v>
      </c>
      <c r="H51" s="207">
        <f>H44+H49</f>
        <v>161539</v>
      </c>
      <c r="I51" s="728">
        <f>H51/G51</f>
        <v>0.9999752387909102</v>
      </c>
    </row>
    <row r="52" spans="1:9" s="14" customFormat="1" ht="12.75" customHeight="1">
      <c r="A52" s="704"/>
      <c r="B52" s="704"/>
      <c r="C52" s="704"/>
      <c r="D52" s="704"/>
      <c r="E52" s="704"/>
      <c r="F52" s="705"/>
      <c r="G52" s="2060" t="s">
        <v>246</v>
      </c>
      <c r="H52" s="2060"/>
      <c r="I52" s="705"/>
    </row>
    <row r="53" spans="1:9" s="14" customFormat="1" ht="12" customHeight="1">
      <c r="A53" s="2058">
        <v>2</v>
      </c>
      <c r="B53" s="2058"/>
      <c r="C53" s="2058"/>
      <c r="D53" s="2058"/>
      <c r="E53" s="2058"/>
      <c r="F53" s="2070"/>
      <c r="G53" s="2070"/>
      <c r="H53" s="2070"/>
      <c r="I53" s="2070"/>
    </row>
    <row r="54" spans="1:9" s="14" customFormat="1" ht="13.5" customHeight="1">
      <c r="A54" s="2094" t="s">
        <v>1477</v>
      </c>
      <c r="B54" s="2094"/>
      <c r="C54" s="2094"/>
      <c r="D54" s="2094"/>
      <c r="E54" s="2094"/>
      <c r="F54" s="2060"/>
      <c r="G54" s="2060"/>
      <c r="H54" s="2060"/>
      <c r="I54" s="2060"/>
    </row>
    <row r="55" spans="1:9" s="14" customFormat="1" ht="13.5" customHeight="1">
      <c r="A55" s="2059" t="s">
        <v>1267</v>
      </c>
      <c r="B55" s="2059"/>
      <c r="C55" s="2059"/>
      <c r="D55" s="2059"/>
      <c r="E55" s="2059"/>
      <c r="F55" s="2060"/>
      <c r="G55" s="2060"/>
      <c r="H55" s="2060"/>
      <c r="I55" s="2060"/>
    </row>
    <row r="56" spans="1:9" s="14" customFormat="1" ht="12.75" customHeight="1" thickBot="1">
      <c r="A56" s="2106"/>
      <c r="B56" s="2106"/>
      <c r="C56" s="2106"/>
      <c r="D56" s="2106"/>
      <c r="E56" s="2106"/>
      <c r="F56" s="705"/>
      <c r="G56" s="2097" t="s">
        <v>1239</v>
      </c>
      <c r="H56" s="2097"/>
      <c r="I56" s="663"/>
    </row>
    <row r="57" spans="1:9" s="14" customFormat="1" ht="13.5" thickBot="1">
      <c r="A57" s="2098" t="s">
        <v>1304</v>
      </c>
      <c r="B57" s="2078" t="s">
        <v>1306</v>
      </c>
      <c r="C57" s="2109"/>
      <c r="D57" s="2109"/>
      <c r="E57" s="2110"/>
      <c r="F57" s="2078" t="s">
        <v>748</v>
      </c>
      <c r="G57" s="2062"/>
      <c r="H57" s="2062"/>
      <c r="I57" s="2063"/>
    </row>
    <row r="58" spans="1:9" s="14" customFormat="1" ht="31.5" customHeight="1" thickBot="1">
      <c r="A58" s="2099"/>
      <c r="B58" s="665" t="s">
        <v>1107</v>
      </c>
      <c r="C58" s="665" t="s">
        <v>1108</v>
      </c>
      <c r="D58" s="666" t="s">
        <v>1113</v>
      </c>
      <c r="E58" s="667" t="s">
        <v>1138</v>
      </c>
      <c r="F58" s="665" t="s">
        <v>1107</v>
      </c>
      <c r="G58" s="665" t="s">
        <v>1108</v>
      </c>
      <c r="H58" s="666" t="s">
        <v>1113</v>
      </c>
      <c r="I58" s="667" t="s">
        <v>1072</v>
      </c>
    </row>
    <row r="59" spans="1:9" s="14" customFormat="1" ht="12.75">
      <c r="A59" s="668" t="s">
        <v>1211</v>
      </c>
      <c r="B59" s="191"/>
      <c r="C59" s="191"/>
      <c r="D59" s="670"/>
      <c r="E59" s="670"/>
      <c r="F59" s="706"/>
      <c r="G59" s="670"/>
      <c r="H59" s="706"/>
      <c r="I59" s="670"/>
    </row>
    <row r="60" spans="1:9" s="14" customFormat="1" ht="12.75">
      <c r="A60" s="672" t="s">
        <v>1212</v>
      </c>
      <c r="B60" s="571">
        <v>0</v>
      </c>
      <c r="C60" s="571">
        <v>0</v>
      </c>
      <c r="D60" s="144">
        <v>0</v>
      </c>
      <c r="E60" s="574">
        <v>0</v>
      </c>
      <c r="F60" s="578">
        <v>0</v>
      </c>
      <c r="G60" s="144">
        <v>0</v>
      </c>
      <c r="H60" s="578">
        <v>0</v>
      </c>
      <c r="I60" s="574">
        <v>0</v>
      </c>
    </row>
    <row r="61" spans="1:9" s="14" customFormat="1" ht="12.75">
      <c r="A61" s="797" t="s">
        <v>1213</v>
      </c>
      <c r="B61" s="571">
        <v>0</v>
      </c>
      <c r="C61" s="571">
        <v>0</v>
      </c>
      <c r="D61" s="144">
        <v>0</v>
      </c>
      <c r="E61" s="574">
        <v>0</v>
      </c>
      <c r="F61" s="578">
        <v>0</v>
      </c>
      <c r="G61" s="144">
        <v>0</v>
      </c>
      <c r="H61" s="578">
        <v>0</v>
      </c>
      <c r="I61" s="574">
        <v>0</v>
      </c>
    </row>
    <row r="62" spans="1:9" s="14" customFormat="1" ht="12.75">
      <c r="A62" s="672" t="s">
        <v>1214</v>
      </c>
      <c r="B62" s="571">
        <v>300</v>
      </c>
      <c r="C62" s="571">
        <v>0</v>
      </c>
      <c r="D62" s="142">
        <v>0</v>
      </c>
      <c r="E62" s="574">
        <v>0</v>
      </c>
      <c r="F62" s="578">
        <v>22284</v>
      </c>
      <c r="G62" s="142">
        <v>12004</v>
      </c>
      <c r="H62" s="267">
        <v>12003</v>
      </c>
      <c r="I62" s="574">
        <f>H62/G62</f>
        <v>0.9999166944351883</v>
      </c>
    </row>
    <row r="63" spans="1:9" s="14" customFormat="1" ht="12.75">
      <c r="A63" s="673" t="s">
        <v>773</v>
      </c>
      <c r="B63" s="571">
        <v>0</v>
      </c>
      <c r="C63" s="571"/>
      <c r="D63" s="144"/>
      <c r="E63" s="574"/>
      <c r="F63" s="578">
        <v>0</v>
      </c>
      <c r="G63" s="144"/>
      <c r="H63" s="578"/>
      <c r="I63" s="574"/>
    </row>
    <row r="64" spans="1:9" s="14" customFormat="1" ht="12.75">
      <c r="A64" s="797" t="s">
        <v>1215</v>
      </c>
      <c r="B64" s="571">
        <v>0</v>
      </c>
      <c r="C64" s="571">
        <v>0</v>
      </c>
      <c r="D64" s="144">
        <v>0</v>
      </c>
      <c r="E64" s="574">
        <v>0</v>
      </c>
      <c r="F64" s="578">
        <v>0</v>
      </c>
      <c r="G64" s="144">
        <v>0</v>
      </c>
      <c r="H64" s="578">
        <v>0</v>
      </c>
      <c r="I64" s="574">
        <v>0</v>
      </c>
    </row>
    <row r="65" spans="1:9" s="14" customFormat="1" ht="12.75">
      <c r="A65" s="798" t="s">
        <v>1216</v>
      </c>
      <c r="B65" s="571">
        <v>0</v>
      </c>
      <c r="C65" s="571">
        <v>0</v>
      </c>
      <c r="D65" s="144">
        <v>0</v>
      </c>
      <c r="E65" s="574">
        <v>0</v>
      </c>
      <c r="F65" s="578">
        <v>0</v>
      </c>
      <c r="G65" s="144">
        <v>0</v>
      </c>
      <c r="H65" s="578">
        <v>0</v>
      </c>
      <c r="I65" s="574">
        <v>0</v>
      </c>
    </row>
    <row r="66" spans="1:9" s="14" customFormat="1" ht="13.5" thickBot="1">
      <c r="A66" s="807" t="s">
        <v>772</v>
      </c>
      <c r="B66" s="573">
        <v>0</v>
      </c>
      <c r="C66" s="573">
        <v>0</v>
      </c>
      <c r="D66" s="530">
        <v>0</v>
      </c>
      <c r="E66" s="574">
        <v>0</v>
      </c>
      <c r="F66" s="570">
        <v>0</v>
      </c>
      <c r="G66" s="530">
        <v>0</v>
      </c>
      <c r="H66" s="570">
        <v>0</v>
      </c>
      <c r="I66" s="574">
        <v>0</v>
      </c>
    </row>
    <row r="67" spans="1:9" s="14" customFormat="1" ht="13.5" thickBot="1">
      <c r="A67" s="800" t="s">
        <v>1268</v>
      </c>
      <c r="B67" s="587">
        <f>B60+B61+B62+B65+B64</f>
        <v>300</v>
      </c>
      <c r="C67" s="525">
        <f>C60+C61+C62+C65+C64</f>
        <v>0</v>
      </c>
      <c r="D67" s="676">
        <f>D60+D61+D62+D65+D64</f>
        <v>0</v>
      </c>
      <c r="E67" s="588">
        <v>0</v>
      </c>
      <c r="F67" s="676">
        <f>F60+F61+F62+F65+F64</f>
        <v>22284</v>
      </c>
      <c r="G67" s="525">
        <f>G60+G61+G62+G65+G64</f>
        <v>12004</v>
      </c>
      <c r="H67" s="676">
        <f>H60+H61+H62+H65+H64</f>
        <v>12003</v>
      </c>
      <c r="I67" s="728">
        <f>H67/G67</f>
        <v>0.9999166944351883</v>
      </c>
    </row>
    <row r="68" spans="1:9" s="14" customFormat="1" ht="12.75">
      <c r="A68" s="678"/>
      <c r="B68" s="707"/>
      <c r="C68" s="680"/>
      <c r="D68" s="537"/>
      <c r="E68" s="569"/>
      <c r="F68" s="537"/>
      <c r="G68" s="680"/>
      <c r="H68" s="537"/>
      <c r="I68" s="569"/>
    </row>
    <row r="69" spans="1:9" s="14" customFormat="1" ht="12.75">
      <c r="A69" s="801" t="s">
        <v>1219</v>
      </c>
      <c r="B69" s="571"/>
      <c r="C69" s="144"/>
      <c r="D69" s="578"/>
      <c r="E69" s="568"/>
      <c r="F69" s="578"/>
      <c r="G69" s="144"/>
      <c r="H69" s="578"/>
      <c r="I69" s="568"/>
    </row>
    <row r="70" spans="1:9" s="14" customFormat="1" ht="12.75">
      <c r="A70" s="672" t="s">
        <v>1220</v>
      </c>
      <c r="B70" s="571">
        <v>0</v>
      </c>
      <c r="C70" s="571">
        <v>0</v>
      </c>
      <c r="D70" s="571">
        <v>0</v>
      </c>
      <c r="E70" s="568">
        <v>0</v>
      </c>
      <c r="F70" s="571">
        <v>0</v>
      </c>
      <c r="G70" s="571">
        <f>'4.sz. melléklet'!C116</f>
        <v>2100</v>
      </c>
      <c r="H70" s="571">
        <f>'4.sz. melléklet'!D116</f>
        <v>2100</v>
      </c>
      <c r="I70" s="568">
        <f>H70/G70</f>
        <v>1</v>
      </c>
    </row>
    <row r="71" spans="1:9" s="14" customFormat="1" ht="12.75">
      <c r="A71" s="802" t="s">
        <v>1221</v>
      </c>
      <c r="B71" s="571">
        <v>0</v>
      </c>
      <c r="C71" s="571">
        <v>0</v>
      </c>
      <c r="D71" s="571">
        <v>0</v>
      </c>
      <c r="E71" s="574">
        <v>0</v>
      </c>
      <c r="F71" s="571">
        <v>0</v>
      </c>
      <c r="G71" s="571">
        <v>0</v>
      </c>
      <c r="H71" s="571">
        <v>0</v>
      </c>
      <c r="I71" s="574">
        <v>0</v>
      </c>
    </row>
    <row r="72" spans="1:9" s="14" customFormat="1" ht="12.75">
      <c r="A72" s="672" t="s">
        <v>1222</v>
      </c>
      <c r="B72" s="571">
        <v>0</v>
      </c>
      <c r="C72" s="571">
        <v>0</v>
      </c>
      <c r="D72" s="571">
        <v>0</v>
      </c>
      <c r="E72" s="574">
        <v>0</v>
      </c>
      <c r="F72" s="571">
        <v>0</v>
      </c>
      <c r="G72" s="571">
        <v>0</v>
      </c>
      <c r="H72" s="571">
        <v>0</v>
      </c>
      <c r="I72" s="574">
        <v>0</v>
      </c>
    </row>
    <row r="73" spans="1:9" s="14" customFormat="1" ht="13.5" thickBot="1">
      <c r="A73" s="808" t="s">
        <v>1223</v>
      </c>
      <c r="B73" s="708">
        <v>0</v>
      </c>
      <c r="C73" s="527"/>
      <c r="D73" s="570"/>
      <c r="E73" s="598"/>
      <c r="F73" s="267">
        <v>0</v>
      </c>
      <c r="G73" s="527"/>
      <c r="H73" s="570"/>
      <c r="I73" s="598"/>
    </row>
    <row r="74" spans="1:9" s="14" customFormat="1" ht="13.5" thickBot="1">
      <c r="A74" s="800" t="s">
        <v>1245</v>
      </c>
      <c r="B74" s="587">
        <f>B70+B71+B72+B73</f>
        <v>0</v>
      </c>
      <c r="C74" s="525">
        <f>C70+C71+C72+C73</f>
        <v>0</v>
      </c>
      <c r="D74" s="676">
        <f>D70+D71+D72+D73</f>
        <v>0</v>
      </c>
      <c r="E74" s="588">
        <v>0</v>
      </c>
      <c r="F74" s="676">
        <f>F70+F71+F72+F73</f>
        <v>0</v>
      </c>
      <c r="G74" s="525">
        <f>G70+G71+G72+G73</f>
        <v>2100</v>
      </c>
      <c r="H74" s="676">
        <f>H70+H71+H72+H73</f>
        <v>2100</v>
      </c>
      <c r="I74" s="588">
        <v>0</v>
      </c>
    </row>
    <row r="75" spans="1:9" s="14" customFormat="1" ht="12.75">
      <c r="A75" s="678"/>
      <c r="B75" s="709"/>
      <c r="C75" s="141"/>
      <c r="D75" s="596"/>
      <c r="E75" s="569"/>
      <c r="F75" s="596"/>
      <c r="G75" s="141"/>
      <c r="H75" s="596"/>
      <c r="I75" s="569"/>
    </row>
    <row r="76" spans="1:9" s="14" customFormat="1" ht="12.75">
      <c r="A76" s="801" t="s">
        <v>1224</v>
      </c>
      <c r="B76" s="709"/>
      <c r="C76" s="144"/>
      <c r="D76" s="578"/>
      <c r="E76" s="568"/>
      <c r="F76" s="578"/>
      <c r="G76" s="144"/>
      <c r="H76" s="578"/>
      <c r="I76" s="568"/>
    </row>
    <row r="77" spans="1:9" s="14" customFormat="1" ht="12.75">
      <c r="A77" s="684" t="s">
        <v>1225</v>
      </c>
      <c r="B77" s="142">
        <v>0</v>
      </c>
      <c r="C77" s="142">
        <v>0</v>
      </c>
      <c r="D77" s="142">
        <v>0</v>
      </c>
      <c r="E77" s="682">
        <v>0</v>
      </c>
      <c r="F77" s="142"/>
      <c r="G77" s="142"/>
      <c r="H77" s="142">
        <f>'1.e-f.sz.melléklet'!D86</f>
        <v>0</v>
      </c>
      <c r="I77" s="568">
        <v>0</v>
      </c>
    </row>
    <row r="78" spans="1:9" s="14" customFormat="1" ht="13.5" thickBot="1">
      <c r="A78" s="685" t="s">
        <v>1226</v>
      </c>
      <c r="B78" s="141">
        <v>0</v>
      </c>
      <c r="C78" s="141">
        <v>0</v>
      </c>
      <c r="D78" s="141">
        <v>0</v>
      </c>
      <c r="E78" s="687">
        <v>0</v>
      </c>
      <c r="F78" s="141"/>
      <c r="G78" s="141"/>
      <c r="H78" s="141"/>
      <c r="I78" s="598">
        <v>0</v>
      </c>
    </row>
    <row r="79" spans="1:9" s="14" customFormat="1" ht="13.5" thickBot="1">
      <c r="A79" s="688" t="s">
        <v>1148</v>
      </c>
      <c r="B79" s="587">
        <f>B77+B78</f>
        <v>0</v>
      </c>
      <c r="C79" s="525">
        <f>C77+C78</f>
        <v>0</v>
      </c>
      <c r="D79" s="676">
        <f>D77+D78</f>
        <v>0</v>
      </c>
      <c r="E79" s="588">
        <v>0</v>
      </c>
      <c r="F79" s="676">
        <f>F77+F78</f>
        <v>0</v>
      </c>
      <c r="G79" s="525">
        <f>G77+G78</f>
        <v>0</v>
      </c>
      <c r="H79" s="676">
        <f>H77+H78</f>
        <v>0</v>
      </c>
      <c r="I79" s="588">
        <v>0</v>
      </c>
    </row>
    <row r="80" spans="1:9" s="14" customFormat="1" ht="12.75">
      <c r="A80" s="678"/>
      <c r="B80" s="709"/>
      <c r="C80" s="535"/>
      <c r="D80" s="596"/>
      <c r="E80" s="569"/>
      <c r="F80" s="710"/>
      <c r="G80" s="535"/>
      <c r="H80" s="596"/>
      <c r="I80" s="569"/>
    </row>
    <row r="81" spans="1:9" s="14" customFormat="1" ht="13.5" customHeight="1">
      <c r="A81" s="689" t="s">
        <v>1248</v>
      </c>
      <c r="B81" s="571"/>
      <c r="C81" s="144"/>
      <c r="D81" s="578"/>
      <c r="E81" s="568"/>
      <c r="F81" s="578"/>
      <c r="G81" s="144"/>
      <c r="H81" s="578"/>
      <c r="I81" s="568"/>
    </row>
    <row r="82" spans="1:9" s="14" customFormat="1" ht="12.75">
      <c r="A82" s="690" t="s">
        <v>1225</v>
      </c>
      <c r="B82" s="142">
        <v>0</v>
      </c>
      <c r="C82" s="142">
        <v>0</v>
      </c>
      <c r="D82" s="142">
        <v>0</v>
      </c>
      <c r="E82" s="682">
        <v>0</v>
      </c>
      <c r="F82" s="142">
        <f>'1.e-f.sz.melléklet'!B87</f>
        <v>1000</v>
      </c>
      <c r="G82" s="142">
        <f>'1.e-f.sz.melléklet'!C87</f>
        <v>1000</v>
      </c>
      <c r="H82" s="142">
        <f>'1.e-f.sz.melléklet'!D87</f>
        <v>0</v>
      </c>
      <c r="I82" s="568">
        <v>0</v>
      </c>
    </row>
    <row r="83" spans="1:9" s="14" customFormat="1" ht="13.5" thickBot="1">
      <c r="A83" s="685" t="s">
        <v>1226</v>
      </c>
      <c r="B83" s="141">
        <v>0</v>
      </c>
      <c r="C83" s="141">
        <v>0</v>
      </c>
      <c r="D83" s="141">
        <v>0</v>
      </c>
      <c r="E83" s="687">
        <v>0</v>
      </c>
      <c r="F83" s="141">
        <f>'1.e-f.sz.melléklet'!B98</f>
        <v>300</v>
      </c>
      <c r="G83" s="141">
        <f>'1.e-f.sz.melléklet'!C98</f>
        <v>342</v>
      </c>
      <c r="H83" s="141">
        <f>'1.e-f.sz.melléklet'!D98</f>
        <v>342</v>
      </c>
      <c r="I83" s="598">
        <f>H83/G83</f>
        <v>1</v>
      </c>
    </row>
    <row r="84" spans="1:9" s="14" customFormat="1" ht="13.5" thickBot="1">
      <c r="A84" s="688" t="s">
        <v>1149</v>
      </c>
      <c r="B84" s="587">
        <f>B82+B83</f>
        <v>0</v>
      </c>
      <c r="C84" s="525">
        <f>C82+C83</f>
        <v>0</v>
      </c>
      <c r="D84" s="676">
        <f>D82+D83</f>
        <v>0</v>
      </c>
      <c r="E84" s="588">
        <v>0</v>
      </c>
      <c r="F84" s="676">
        <f>F82+F83</f>
        <v>1300</v>
      </c>
      <c r="G84" s="525">
        <f>G82+G83</f>
        <v>1342</v>
      </c>
      <c r="H84" s="676">
        <f>H82+H83</f>
        <v>342</v>
      </c>
      <c r="I84" s="588">
        <f>H84/G84</f>
        <v>0.2548435171385991</v>
      </c>
    </row>
    <row r="85" spans="1:9" s="14" customFormat="1" ht="12.75">
      <c r="A85" s="678"/>
      <c r="B85" s="711"/>
      <c r="C85" s="535"/>
      <c r="D85" s="596"/>
      <c r="E85" s="569"/>
      <c r="F85" s="596"/>
      <c r="G85" s="535"/>
      <c r="H85" s="596"/>
      <c r="I85" s="569"/>
    </row>
    <row r="86" spans="1:9" s="14" customFormat="1" ht="12.75">
      <c r="A86" s="801" t="s">
        <v>1227</v>
      </c>
      <c r="B86" s="571"/>
      <c r="C86" s="144"/>
      <c r="D86" s="578"/>
      <c r="E86" s="568"/>
      <c r="F86" s="578"/>
      <c r="G86" s="144"/>
      <c r="H86" s="578"/>
      <c r="I86" s="568"/>
    </row>
    <row r="87" spans="1:9" s="14" customFormat="1" ht="12.75">
      <c r="A87" s="691" t="s">
        <v>1250</v>
      </c>
      <c r="B87" s="142">
        <v>0</v>
      </c>
      <c r="C87" s="142">
        <v>0</v>
      </c>
      <c r="D87" s="142">
        <v>0</v>
      </c>
      <c r="E87" s="682">
        <v>0</v>
      </c>
      <c r="F87" s="142">
        <v>0</v>
      </c>
      <c r="G87" s="142">
        <v>0</v>
      </c>
      <c r="H87" s="142">
        <v>0</v>
      </c>
      <c r="I87" s="568">
        <v>0</v>
      </c>
    </row>
    <row r="88" spans="1:9" s="14" customFormat="1" ht="13.5" thickBot="1">
      <c r="A88" s="692" t="s">
        <v>1269</v>
      </c>
      <c r="B88" s="141">
        <v>0</v>
      </c>
      <c r="C88" s="141">
        <v>0</v>
      </c>
      <c r="D88" s="141">
        <v>0</v>
      </c>
      <c r="E88" s="687">
        <v>0</v>
      </c>
      <c r="F88" s="141">
        <v>0</v>
      </c>
      <c r="G88" s="141">
        <v>0</v>
      </c>
      <c r="H88" s="141">
        <v>0</v>
      </c>
      <c r="I88" s="598">
        <v>0</v>
      </c>
    </row>
    <row r="89" spans="1:9" s="14" customFormat="1" ht="13.5" thickBot="1">
      <c r="A89" s="688" t="s">
        <v>1150</v>
      </c>
      <c r="B89" s="587">
        <f>B88+B87</f>
        <v>0</v>
      </c>
      <c r="C89" s="525">
        <f>C88+C87</f>
        <v>0</v>
      </c>
      <c r="D89" s="676">
        <f>D88+D87</f>
        <v>0</v>
      </c>
      <c r="E89" s="588">
        <v>0</v>
      </c>
      <c r="F89" s="676">
        <f>F88+F87</f>
        <v>0</v>
      </c>
      <c r="G89" s="525">
        <f>G88+G87</f>
        <v>0</v>
      </c>
      <c r="H89" s="676">
        <f>H88+H87</f>
        <v>0</v>
      </c>
      <c r="I89" s="588">
        <v>0</v>
      </c>
    </row>
    <row r="90" spans="1:9" s="14" customFormat="1" ht="12" customHeight="1">
      <c r="A90" s="678"/>
      <c r="B90" s="711"/>
      <c r="C90" s="535"/>
      <c r="D90" s="596"/>
      <c r="E90" s="569"/>
      <c r="F90" s="710"/>
      <c r="G90" s="535"/>
      <c r="H90" s="596"/>
      <c r="I90" s="569"/>
    </row>
    <row r="91" spans="1:9" s="14" customFormat="1" ht="12.75">
      <c r="A91" s="694" t="s">
        <v>1231</v>
      </c>
      <c r="B91" s="709"/>
      <c r="C91" s="144"/>
      <c r="D91" s="578"/>
      <c r="E91" s="568"/>
      <c r="F91" s="578"/>
      <c r="G91" s="144"/>
      <c r="H91" s="578"/>
      <c r="I91" s="568"/>
    </row>
    <row r="92" spans="1:9" s="14" customFormat="1" ht="12.75">
      <c r="A92" s="695" t="s">
        <v>1270</v>
      </c>
      <c r="B92" s="142">
        <v>0</v>
      </c>
      <c r="C92" s="142">
        <v>0</v>
      </c>
      <c r="D92" s="142">
        <v>0</v>
      </c>
      <c r="E92" s="682">
        <v>0</v>
      </c>
      <c r="F92" s="142">
        <v>0</v>
      </c>
      <c r="G92" s="142">
        <v>0</v>
      </c>
      <c r="H92" s="142">
        <v>0</v>
      </c>
      <c r="I92" s="568">
        <v>0</v>
      </c>
    </row>
    <row r="93" spans="1:9" s="14" customFormat="1" ht="13.5" thickBot="1">
      <c r="A93" s="695" t="s">
        <v>1271</v>
      </c>
      <c r="B93" s="141">
        <v>0</v>
      </c>
      <c r="C93" s="141">
        <v>0</v>
      </c>
      <c r="D93" s="141">
        <v>0</v>
      </c>
      <c r="E93" s="687">
        <v>0</v>
      </c>
      <c r="F93" s="141">
        <v>0</v>
      </c>
      <c r="G93" s="141">
        <v>0</v>
      </c>
      <c r="H93" s="141">
        <v>0</v>
      </c>
      <c r="I93" s="598">
        <v>0</v>
      </c>
    </row>
    <row r="94" spans="1:9" s="14" customFormat="1" ht="13.5" thickBot="1">
      <c r="A94" s="697" t="s">
        <v>1151</v>
      </c>
      <c r="B94" s="587">
        <f>B93+B92</f>
        <v>0</v>
      </c>
      <c r="C94" s="525">
        <f>C93+C92</f>
        <v>0</v>
      </c>
      <c r="D94" s="676">
        <f>D93+D92</f>
        <v>0</v>
      </c>
      <c r="E94" s="588">
        <v>0</v>
      </c>
      <c r="F94" s="525">
        <f>F93+F92</f>
        <v>0</v>
      </c>
      <c r="G94" s="525">
        <f>G93+G92</f>
        <v>0</v>
      </c>
      <c r="H94" s="676">
        <f>H93+H92</f>
        <v>0</v>
      </c>
      <c r="I94" s="588">
        <v>0</v>
      </c>
    </row>
    <row r="95" spans="1:9" s="14" customFormat="1" ht="12" customHeight="1" thickBot="1">
      <c r="A95" s="678"/>
      <c r="B95" s="711"/>
      <c r="C95" s="141"/>
      <c r="D95" s="596"/>
      <c r="E95" s="569"/>
      <c r="F95" s="710"/>
      <c r="G95" s="141"/>
      <c r="H95" s="596"/>
      <c r="I95" s="569"/>
    </row>
    <row r="96" spans="1:9" s="14" customFormat="1" ht="27.75" customHeight="1" thickBot="1">
      <c r="A96" s="803" t="s">
        <v>1303</v>
      </c>
      <c r="B96" s="712">
        <f>B94+B89+B84+B79+B74+B67</f>
        <v>300</v>
      </c>
      <c r="C96" s="207">
        <f>C94+C89+C84+C79+C74+C67</f>
        <v>0</v>
      </c>
      <c r="D96" s="698">
        <f>D94+D89+D84+D79+D74+D67</f>
        <v>0</v>
      </c>
      <c r="E96" s="588">
        <v>0</v>
      </c>
      <c r="F96" s="698">
        <f>F94+F89+F84+F79+F74+F67</f>
        <v>23584</v>
      </c>
      <c r="G96" s="207">
        <f>G94+G89+G84+G79+G74+G67</f>
        <v>15446</v>
      </c>
      <c r="H96" s="698">
        <f>H94+H89+H84+H79+H74+H67</f>
        <v>14445</v>
      </c>
      <c r="I96" s="728">
        <f>H96/G96</f>
        <v>0.9351935776252751</v>
      </c>
    </row>
    <row r="97" spans="1:9" s="14" customFormat="1" ht="12.75">
      <c r="A97" s="804"/>
      <c r="B97" s="535"/>
      <c r="C97" s="699"/>
      <c r="D97" s="596"/>
      <c r="E97" s="713"/>
      <c r="F97" s="710"/>
      <c r="G97" s="699"/>
      <c r="H97" s="596"/>
      <c r="I97" s="713"/>
    </row>
    <row r="98" spans="1:9" s="14" customFormat="1" ht="12.75">
      <c r="A98" s="701" t="s">
        <v>1313</v>
      </c>
      <c r="B98" s="141"/>
      <c r="C98" s="702"/>
      <c r="D98" s="578"/>
      <c r="E98" s="568"/>
      <c r="F98" s="578"/>
      <c r="G98" s="702"/>
      <c r="H98" s="578"/>
      <c r="I98" s="568"/>
    </row>
    <row r="99" spans="1:9" s="14" customFormat="1" ht="13.5" customHeight="1">
      <c r="A99" s="805" t="s">
        <v>1152</v>
      </c>
      <c r="B99" s="142">
        <v>0</v>
      </c>
      <c r="C99" s="142">
        <v>0</v>
      </c>
      <c r="D99" s="142">
        <v>0</v>
      </c>
      <c r="E99" s="682">
        <v>0</v>
      </c>
      <c r="F99" s="142">
        <v>0</v>
      </c>
      <c r="G99" s="142">
        <v>0</v>
      </c>
      <c r="H99" s="142">
        <v>0</v>
      </c>
      <c r="I99" s="568">
        <v>0</v>
      </c>
    </row>
    <row r="100" spans="1:9" s="14" customFormat="1" ht="13.5" thickBot="1">
      <c r="A100" s="715" t="s">
        <v>1154</v>
      </c>
      <c r="B100" s="141">
        <v>0</v>
      </c>
      <c r="C100" s="141">
        <v>0</v>
      </c>
      <c r="D100" s="141">
        <v>0</v>
      </c>
      <c r="E100" s="687">
        <v>0</v>
      </c>
      <c r="F100" s="141">
        <v>0</v>
      </c>
      <c r="G100" s="141">
        <v>0</v>
      </c>
      <c r="H100" s="141">
        <v>0</v>
      </c>
      <c r="I100" s="598">
        <v>0</v>
      </c>
    </row>
    <row r="101" spans="1:9" s="14" customFormat="1" ht="13.5" thickBot="1">
      <c r="A101" s="800" t="s">
        <v>1153</v>
      </c>
      <c r="B101" s="207">
        <f>B99+B100</f>
        <v>0</v>
      </c>
      <c r="C101" s="207">
        <f>C99+C100</f>
        <v>0</v>
      </c>
      <c r="D101" s="698">
        <f>D99+D100</f>
        <v>0</v>
      </c>
      <c r="E101" s="588">
        <v>0</v>
      </c>
      <c r="F101" s="698">
        <f>SUM(F99:F100)</f>
        <v>0</v>
      </c>
      <c r="G101" s="207">
        <f>SUM(G99:G100)</f>
        <v>0</v>
      </c>
      <c r="H101" s="698">
        <f>SUM(H99:H100)</f>
        <v>0</v>
      </c>
      <c r="I101" s="588">
        <v>0</v>
      </c>
    </row>
    <row r="102" spans="1:9" s="14" customFormat="1" ht="13.5" thickBot="1">
      <c r="A102" s="697"/>
      <c r="B102" s="177"/>
      <c r="C102" s="141"/>
      <c r="D102" s="596"/>
      <c r="E102" s="569"/>
      <c r="F102" s="716"/>
      <c r="G102" s="141"/>
      <c r="H102" s="596"/>
      <c r="I102" s="569"/>
    </row>
    <row r="103" spans="1:9" s="14" customFormat="1" ht="13.5" thickBot="1">
      <c r="A103" s="806" t="s">
        <v>1299</v>
      </c>
      <c r="B103" s="712">
        <f>B96+B101</f>
        <v>300</v>
      </c>
      <c r="C103" s="207">
        <f>C96+C101</f>
        <v>0</v>
      </c>
      <c r="D103" s="698">
        <f>D96+D101</f>
        <v>0</v>
      </c>
      <c r="E103" s="588">
        <v>0</v>
      </c>
      <c r="F103" s="698">
        <f>F96+F101</f>
        <v>23584</v>
      </c>
      <c r="G103" s="207">
        <f>G96+G101</f>
        <v>15446</v>
      </c>
      <c r="H103" s="698">
        <f>H96+H101</f>
        <v>14445</v>
      </c>
      <c r="I103" s="728">
        <f>H103/G103</f>
        <v>0.9351935776252751</v>
      </c>
    </row>
    <row r="104" spans="1:9" s="14" customFormat="1" ht="12.75" customHeight="1">
      <c r="A104" s="704"/>
      <c r="B104" s="704"/>
      <c r="C104" s="704"/>
      <c r="D104" s="704"/>
      <c r="E104" s="704"/>
      <c r="F104" s="705"/>
      <c r="G104" s="2060" t="s">
        <v>246</v>
      </c>
      <c r="H104" s="2060"/>
      <c r="I104" s="705"/>
    </row>
    <row r="105" spans="1:9" s="14" customFormat="1" ht="12.75" customHeight="1">
      <c r="A105" s="2058">
        <v>3</v>
      </c>
      <c r="B105" s="2058"/>
      <c r="C105" s="2058"/>
      <c r="D105" s="2058"/>
      <c r="E105" s="2058"/>
      <c r="F105" s="2070"/>
      <c r="G105" s="2070"/>
      <c r="H105" s="2070"/>
      <c r="I105" s="2070"/>
    </row>
    <row r="106" spans="1:9" s="14" customFormat="1" ht="12.75" customHeight="1">
      <c r="A106" s="2094" t="s">
        <v>1477</v>
      </c>
      <c r="B106" s="2094"/>
      <c r="C106" s="2094"/>
      <c r="D106" s="2094"/>
      <c r="E106" s="2094"/>
      <c r="F106" s="2060"/>
      <c r="G106" s="2060"/>
      <c r="H106" s="2060"/>
      <c r="I106" s="2060"/>
    </row>
    <row r="107" spans="1:9" s="14" customFormat="1" ht="12.75" customHeight="1">
      <c r="A107" s="2059" t="s">
        <v>1267</v>
      </c>
      <c r="B107" s="2059"/>
      <c r="C107" s="2059"/>
      <c r="D107" s="2059"/>
      <c r="E107" s="2059"/>
      <c r="F107" s="2060"/>
      <c r="G107" s="2060"/>
      <c r="H107" s="2060"/>
      <c r="I107" s="2060"/>
    </row>
    <row r="108" spans="1:9" s="14" customFormat="1" ht="12.75" customHeight="1" thickBot="1">
      <c r="A108" s="2106"/>
      <c r="B108" s="2106"/>
      <c r="C108" s="2106"/>
      <c r="D108" s="2106"/>
      <c r="E108" s="2106"/>
      <c r="F108" s="705"/>
      <c r="G108" s="2097" t="s">
        <v>1239</v>
      </c>
      <c r="H108" s="2097"/>
      <c r="I108" s="663"/>
    </row>
    <row r="109" spans="1:9" s="14" customFormat="1" ht="13.5" thickBot="1">
      <c r="A109" s="2098" t="s">
        <v>1304</v>
      </c>
      <c r="B109" s="2078" t="s">
        <v>1128</v>
      </c>
      <c r="C109" s="2109"/>
      <c r="D109" s="2109"/>
      <c r="E109" s="2110"/>
      <c r="F109" s="2078" t="s">
        <v>749</v>
      </c>
      <c r="G109" s="2062"/>
      <c r="H109" s="2062"/>
      <c r="I109" s="2063"/>
    </row>
    <row r="110" spans="1:9" s="14" customFormat="1" ht="21.75" thickBot="1">
      <c r="A110" s="2099"/>
      <c r="B110" s="665" t="s">
        <v>1107</v>
      </c>
      <c r="C110" s="665" t="s">
        <v>1108</v>
      </c>
      <c r="D110" s="666" t="s">
        <v>1113</v>
      </c>
      <c r="E110" s="667" t="s">
        <v>1138</v>
      </c>
      <c r="F110" s="665" t="s">
        <v>1107</v>
      </c>
      <c r="G110" s="665" t="s">
        <v>1108</v>
      </c>
      <c r="H110" s="666" t="s">
        <v>1113</v>
      </c>
      <c r="I110" s="667" t="s">
        <v>1072</v>
      </c>
    </row>
    <row r="111" spans="1:9" s="14" customFormat="1" ht="12.75">
      <c r="A111" s="668" t="s">
        <v>1211</v>
      </c>
      <c r="B111" s="670"/>
      <c r="C111" s="193"/>
      <c r="D111" s="191"/>
      <c r="E111" s="670"/>
      <c r="F111" s="143"/>
      <c r="G111" s="706"/>
      <c r="H111" s="670"/>
      <c r="I111" s="670"/>
    </row>
    <row r="112" spans="1:9" s="14" customFormat="1" ht="12.75">
      <c r="A112" s="672" t="s">
        <v>1212</v>
      </c>
      <c r="B112" s="142">
        <v>33065</v>
      </c>
      <c r="C112" s="142">
        <v>33520</v>
      </c>
      <c r="D112" s="142">
        <v>33349</v>
      </c>
      <c r="E112" s="574">
        <f>D112/C112</f>
        <v>0.994898568019093</v>
      </c>
      <c r="F112" s="144">
        <v>206956</v>
      </c>
      <c r="G112" s="267">
        <v>230288</v>
      </c>
      <c r="H112" s="142">
        <v>194872</v>
      </c>
      <c r="I112" s="574">
        <f>H112/G112</f>
        <v>0.8462099631765442</v>
      </c>
    </row>
    <row r="113" spans="1:9" s="14" customFormat="1" ht="12.75">
      <c r="A113" s="797" t="s">
        <v>1213</v>
      </c>
      <c r="B113" s="142">
        <v>10185</v>
      </c>
      <c r="C113" s="142">
        <v>10330</v>
      </c>
      <c r="D113" s="142">
        <v>10309</v>
      </c>
      <c r="E113" s="574">
        <f>D113/C113</f>
        <v>0.9979670861568248</v>
      </c>
      <c r="F113" s="142">
        <v>64767</v>
      </c>
      <c r="G113" s="267">
        <v>67083</v>
      </c>
      <c r="H113" s="142">
        <v>58310</v>
      </c>
      <c r="I113" s="574">
        <f>H113/G113</f>
        <v>0.8692217104184369</v>
      </c>
    </row>
    <row r="114" spans="1:9" s="14" customFormat="1" ht="12.75">
      <c r="A114" s="672" t="s">
        <v>1214</v>
      </c>
      <c r="B114" s="142">
        <v>8270</v>
      </c>
      <c r="C114" s="573">
        <v>1977</v>
      </c>
      <c r="D114" s="573">
        <v>1953</v>
      </c>
      <c r="E114" s="574">
        <f>D114/C114</f>
        <v>0.9878603945371776</v>
      </c>
      <c r="F114" s="144">
        <v>171112</v>
      </c>
      <c r="G114" s="267">
        <v>275413</v>
      </c>
      <c r="H114" s="142">
        <v>274899</v>
      </c>
      <c r="I114" s="761">
        <f>H114/G114</f>
        <v>0.9981337119162857</v>
      </c>
    </row>
    <row r="115" spans="1:9" s="14" customFormat="1" ht="12.75">
      <c r="A115" s="673" t="s">
        <v>753</v>
      </c>
      <c r="B115" s="142">
        <v>0</v>
      </c>
      <c r="C115" s="573"/>
      <c r="D115" s="573"/>
      <c r="E115" s="574"/>
      <c r="F115" s="144">
        <v>0</v>
      </c>
      <c r="G115" s="578"/>
      <c r="H115" s="144"/>
      <c r="I115" s="574"/>
    </row>
    <row r="116" spans="1:9" s="14" customFormat="1" ht="12.75">
      <c r="A116" s="797" t="s">
        <v>1215</v>
      </c>
      <c r="B116" s="142">
        <v>0</v>
      </c>
      <c r="C116" s="142">
        <v>0</v>
      </c>
      <c r="D116" s="142">
        <v>0</v>
      </c>
      <c r="E116" s="574">
        <v>0</v>
      </c>
      <c r="F116" s="144">
        <v>0</v>
      </c>
      <c r="G116" s="578">
        <v>0</v>
      </c>
      <c r="H116" s="144">
        <v>0</v>
      </c>
      <c r="I116" s="574">
        <v>0</v>
      </c>
    </row>
    <row r="117" spans="1:9" s="14" customFormat="1" ht="12.75">
      <c r="A117" s="798" t="s">
        <v>1216</v>
      </c>
      <c r="B117" s="142">
        <v>0</v>
      </c>
      <c r="C117" s="142">
        <v>0</v>
      </c>
      <c r="D117" s="142">
        <v>0</v>
      </c>
      <c r="E117" s="574">
        <v>0</v>
      </c>
      <c r="F117" s="142">
        <v>0</v>
      </c>
      <c r="G117" s="267">
        <v>0</v>
      </c>
      <c r="H117" s="142">
        <v>0</v>
      </c>
      <c r="I117" s="574">
        <v>0</v>
      </c>
    </row>
    <row r="118" spans="1:9" s="14" customFormat="1" ht="13.5" thickBot="1">
      <c r="A118" s="799" t="s">
        <v>754</v>
      </c>
      <c r="B118" s="527">
        <v>0</v>
      </c>
      <c r="C118" s="527">
        <v>0</v>
      </c>
      <c r="D118" s="527">
        <v>0</v>
      </c>
      <c r="E118" s="574">
        <v>0</v>
      </c>
      <c r="F118" s="530">
        <v>0</v>
      </c>
      <c r="G118" s="267">
        <v>0</v>
      </c>
      <c r="H118" s="530">
        <v>0</v>
      </c>
      <c r="I118" s="574">
        <v>0</v>
      </c>
    </row>
    <row r="119" spans="1:9" s="14" customFormat="1" ht="13.5" thickBot="1">
      <c r="A119" s="800" t="s">
        <v>1268</v>
      </c>
      <c r="B119" s="525">
        <f>B112+B113+B114+B117+B116</f>
        <v>51520</v>
      </c>
      <c r="C119" s="587">
        <f>C112+C113+C114+C117+C116</f>
        <v>45827</v>
      </c>
      <c r="D119" s="587">
        <f>D112+D113+D114+D117+D116</f>
        <v>45611</v>
      </c>
      <c r="E119" s="728">
        <f>D119/C119</f>
        <v>0.9952866214240513</v>
      </c>
      <c r="F119" s="676">
        <f>SUM(F112:F117)</f>
        <v>442835</v>
      </c>
      <c r="G119" s="525">
        <f>G112+G113+G114+G117+G116</f>
        <v>572784</v>
      </c>
      <c r="H119" s="676">
        <f>H112+H113+H114+H117+H116</f>
        <v>528081</v>
      </c>
      <c r="I119" s="728">
        <f>H119/G119</f>
        <v>0.9219548730411464</v>
      </c>
    </row>
    <row r="120" spans="1:9" s="14" customFormat="1" ht="12.75">
      <c r="A120" s="678"/>
      <c r="B120" s="717"/>
      <c r="C120" s="681"/>
      <c r="D120" s="537"/>
      <c r="E120" s="569"/>
      <c r="F120" s="710"/>
      <c r="G120" s="681"/>
      <c r="H120" s="537"/>
      <c r="I120" s="569"/>
    </row>
    <row r="121" spans="1:9" s="14" customFormat="1" ht="12.75">
      <c r="A121" s="801" t="s">
        <v>1219</v>
      </c>
      <c r="B121" s="571"/>
      <c r="C121" s="144"/>
      <c r="D121" s="578"/>
      <c r="E121" s="568"/>
      <c r="F121" s="578"/>
      <c r="G121" s="144"/>
      <c r="H121" s="578"/>
      <c r="I121" s="568"/>
    </row>
    <row r="122" spans="1:9" s="14" customFormat="1" ht="12.75">
      <c r="A122" s="672" t="s">
        <v>1220</v>
      </c>
      <c r="B122" s="571">
        <v>0</v>
      </c>
      <c r="C122" s="571">
        <v>0</v>
      </c>
      <c r="D122" s="571">
        <v>0</v>
      </c>
      <c r="E122" s="568">
        <v>0</v>
      </c>
      <c r="F122" s="571">
        <f>'4.sz. melléklet'!B128</f>
        <v>13554</v>
      </c>
      <c r="G122" s="571">
        <f>'4.sz. melléklet'!C128</f>
        <v>22086</v>
      </c>
      <c r="H122" s="571">
        <f>'4.sz. melléklet'!D128</f>
        <v>16516</v>
      </c>
      <c r="I122" s="568">
        <f>H122/G122</f>
        <v>0.7478040387575839</v>
      </c>
    </row>
    <row r="123" spans="1:9" s="14" customFormat="1" ht="12.75">
      <c r="A123" s="802" t="s">
        <v>1221</v>
      </c>
      <c r="B123" s="573">
        <v>0</v>
      </c>
      <c r="C123" s="573">
        <v>0</v>
      </c>
      <c r="D123" s="573">
        <v>0</v>
      </c>
      <c r="E123" s="574">
        <v>0</v>
      </c>
      <c r="F123" s="573">
        <v>0</v>
      </c>
      <c r="G123" s="573">
        <v>0</v>
      </c>
      <c r="H123" s="573">
        <v>0</v>
      </c>
      <c r="I123" s="574">
        <v>0</v>
      </c>
    </row>
    <row r="124" spans="1:9" s="14" customFormat="1" ht="12.75">
      <c r="A124" s="672" t="s">
        <v>1222</v>
      </c>
      <c r="B124" s="573">
        <v>0</v>
      </c>
      <c r="C124" s="573">
        <v>0</v>
      </c>
      <c r="D124" s="573">
        <v>0</v>
      </c>
      <c r="E124" s="574">
        <v>0</v>
      </c>
      <c r="F124" s="573">
        <f>'1.g-h.sz. melléklet'!B33</f>
        <v>1500</v>
      </c>
      <c r="G124" s="573">
        <f>'1.g-h.sz. melléklet'!C33</f>
        <v>59500</v>
      </c>
      <c r="H124" s="573">
        <f>'1.g-h.sz. melléklet'!D33</f>
        <v>58500</v>
      </c>
      <c r="I124" s="574">
        <f>H124/G124</f>
        <v>0.9831932773109243</v>
      </c>
    </row>
    <row r="125" spans="1:9" s="14" customFormat="1" ht="13.5" thickBot="1">
      <c r="A125" s="808" t="s">
        <v>1223</v>
      </c>
      <c r="B125" s="573">
        <v>0</v>
      </c>
      <c r="C125" s="530"/>
      <c r="D125" s="570"/>
      <c r="E125" s="598"/>
      <c r="F125" s="578">
        <v>0</v>
      </c>
      <c r="G125" s="530"/>
      <c r="H125" s="570"/>
      <c r="I125" s="598"/>
    </row>
    <row r="126" spans="1:9" s="14" customFormat="1" ht="13.5" thickBot="1">
      <c r="A126" s="800" t="s">
        <v>1245</v>
      </c>
      <c r="B126" s="525">
        <f>B122+B123+B124+B125</f>
        <v>0</v>
      </c>
      <c r="C126" s="587">
        <f>C122+C123+C124+C125</f>
        <v>0</v>
      </c>
      <c r="D126" s="587">
        <f>D122+D123+D124+D125</f>
        <v>0</v>
      </c>
      <c r="E126" s="588">
        <v>0</v>
      </c>
      <c r="F126" s="676">
        <f>SUM(F122:F125)</f>
        <v>15054</v>
      </c>
      <c r="G126" s="525">
        <f>G122+G123+G124+G125</f>
        <v>81586</v>
      </c>
      <c r="H126" s="676">
        <f>H122+H123+H124+H125</f>
        <v>75016</v>
      </c>
      <c r="I126" s="588">
        <f>H126/G126</f>
        <v>0.9194714779496482</v>
      </c>
    </row>
    <row r="127" spans="1:9" s="14" customFormat="1" ht="12.75">
      <c r="A127" s="678"/>
      <c r="B127" s="709"/>
      <c r="C127" s="535"/>
      <c r="D127" s="596"/>
      <c r="E127" s="569"/>
      <c r="F127" s="596"/>
      <c r="G127" s="535"/>
      <c r="H127" s="596"/>
      <c r="I127" s="569"/>
    </row>
    <row r="128" spans="1:9" s="14" customFormat="1" ht="12.75">
      <c r="A128" s="801" t="s">
        <v>1224</v>
      </c>
      <c r="B128" s="709"/>
      <c r="C128" s="144"/>
      <c r="D128" s="578"/>
      <c r="E128" s="568"/>
      <c r="F128" s="578"/>
      <c r="G128" s="144"/>
      <c r="H128" s="578"/>
      <c r="I128" s="568"/>
    </row>
    <row r="129" spans="1:9" s="14" customFormat="1" ht="12.75">
      <c r="A129" s="684" t="s">
        <v>1225</v>
      </c>
      <c r="B129" s="142">
        <v>0</v>
      </c>
      <c r="C129" s="142">
        <v>0</v>
      </c>
      <c r="D129" s="142">
        <v>0</v>
      </c>
      <c r="E129" s="682">
        <v>0</v>
      </c>
      <c r="F129" s="142">
        <f>'1.e-f.sz.melléklet'!B22</f>
        <v>55720</v>
      </c>
      <c r="G129" s="142">
        <f>'1.e-f.sz.melléklet'!C22-'1.e-f.sz.melléklet'!C34-'1.e-f.sz.melléklet'!C31</f>
        <v>62971</v>
      </c>
      <c r="H129" s="142">
        <f>'1.e-f.sz.melléklet'!D22-'1.e-f.sz.melléklet'!D34-'1.e-f.sz.melléklet'!D31</f>
        <v>32613</v>
      </c>
      <c r="I129" s="568">
        <f>H129/G129</f>
        <v>0.5179050674119833</v>
      </c>
    </row>
    <row r="130" spans="1:9" s="14" customFormat="1" ht="13.5" thickBot="1">
      <c r="A130" s="685" t="s">
        <v>1226</v>
      </c>
      <c r="B130" s="141">
        <v>0</v>
      </c>
      <c r="C130" s="141">
        <v>0</v>
      </c>
      <c r="D130" s="141">
        <v>0</v>
      </c>
      <c r="E130" s="687">
        <v>0</v>
      </c>
      <c r="F130" s="141">
        <v>0</v>
      </c>
      <c r="G130" s="141">
        <v>0</v>
      </c>
      <c r="H130" s="141">
        <v>0</v>
      </c>
      <c r="I130" s="598">
        <v>0</v>
      </c>
    </row>
    <row r="131" spans="1:9" s="14" customFormat="1" ht="13.5" thickBot="1">
      <c r="A131" s="688" t="s">
        <v>1148</v>
      </c>
      <c r="B131" s="525">
        <f>B129+B130</f>
        <v>0</v>
      </c>
      <c r="C131" s="587">
        <f>C129+C130</f>
        <v>0</v>
      </c>
      <c r="D131" s="587">
        <f>D129+D130</f>
        <v>0</v>
      </c>
      <c r="E131" s="588">
        <v>0</v>
      </c>
      <c r="F131" s="676">
        <f>F129+F130</f>
        <v>55720</v>
      </c>
      <c r="G131" s="525">
        <f>G129+G130</f>
        <v>62971</v>
      </c>
      <c r="H131" s="676">
        <f>H129+H130</f>
        <v>32613</v>
      </c>
      <c r="I131" s="588">
        <f>H131/G131</f>
        <v>0.5179050674119833</v>
      </c>
    </row>
    <row r="132" spans="1:9" s="14" customFormat="1" ht="12.75">
      <c r="A132" s="678"/>
      <c r="B132" s="709"/>
      <c r="C132" s="535"/>
      <c r="D132" s="596"/>
      <c r="E132" s="713"/>
      <c r="F132" s="596"/>
      <c r="G132" s="535"/>
      <c r="H132" s="596"/>
      <c r="I132" s="713"/>
    </row>
    <row r="133" spans="1:9" s="14" customFormat="1" ht="12.75">
      <c r="A133" s="689" t="s">
        <v>1248</v>
      </c>
      <c r="B133" s="571"/>
      <c r="C133" s="144"/>
      <c r="D133" s="578"/>
      <c r="E133" s="568"/>
      <c r="F133" s="578"/>
      <c r="G133" s="144"/>
      <c r="H133" s="578"/>
      <c r="I133" s="568"/>
    </row>
    <row r="134" spans="1:9" s="14" customFormat="1" ht="12.75">
      <c r="A134" s="690" t="s">
        <v>1225</v>
      </c>
      <c r="B134" s="142">
        <v>0</v>
      </c>
      <c r="C134" s="142">
        <v>0</v>
      </c>
      <c r="D134" s="142">
        <v>0</v>
      </c>
      <c r="E134" s="682">
        <v>0</v>
      </c>
      <c r="F134" s="142">
        <v>0</v>
      </c>
      <c r="G134" s="142">
        <f>'1.e-f.sz.melléklet'!C89</f>
        <v>21992</v>
      </c>
      <c r="H134" s="142">
        <f>'1.e-f.sz.melléklet'!D89</f>
        <v>21992</v>
      </c>
      <c r="I134" s="568">
        <f>H134/G134</f>
        <v>1</v>
      </c>
    </row>
    <row r="135" spans="1:9" s="14" customFormat="1" ht="13.5" thickBot="1">
      <c r="A135" s="685" t="s">
        <v>1226</v>
      </c>
      <c r="B135" s="141">
        <v>0</v>
      </c>
      <c r="C135" s="141">
        <v>0</v>
      </c>
      <c r="D135" s="141">
        <v>0</v>
      </c>
      <c r="E135" s="687">
        <v>0</v>
      </c>
      <c r="F135" s="141">
        <v>0</v>
      </c>
      <c r="G135" s="141">
        <v>0</v>
      </c>
      <c r="H135" s="141">
        <v>0</v>
      </c>
      <c r="I135" s="598">
        <v>0</v>
      </c>
    </row>
    <row r="136" spans="1:9" s="14" customFormat="1" ht="13.5" thickBot="1">
      <c r="A136" s="688" t="s">
        <v>1149</v>
      </c>
      <c r="B136" s="525">
        <f>B134+B135</f>
        <v>0</v>
      </c>
      <c r="C136" s="587">
        <f>C134+C135</f>
        <v>0</v>
      </c>
      <c r="D136" s="587">
        <f>D134+D135</f>
        <v>0</v>
      </c>
      <c r="E136" s="588">
        <v>0</v>
      </c>
      <c r="F136" s="676">
        <f>F134+F135</f>
        <v>0</v>
      </c>
      <c r="G136" s="525">
        <f>G134+G135</f>
        <v>21992</v>
      </c>
      <c r="H136" s="676">
        <f>H134+H135</f>
        <v>21992</v>
      </c>
      <c r="I136" s="728">
        <f>H136/G136</f>
        <v>1</v>
      </c>
    </row>
    <row r="137" spans="1:9" s="14" customFormat="1" ht="12.75">
      <c r="A137" s="678"/>
      <c r="B137" s="709"/>
      <c r="C137" s="535"/>
      <c r="D137" s="596"/>
      <c r="E137" s="569"/>
      <c r="F137" s="718"/>
      <c r="G137" s="535"/>
      <c r="H137" s="596"/>
      <c r="I137" s="569"/>
    </row>
    <row r="138" spans="1:9" s="14" customFormat="1" ht="12.75">
      <c r="A138" s="801" t="s">
        <v>1227</v>
      </c>
      <c r="B138" s="571"/>
      <c r="C138" s="144"/>
      <c r="D138" s="578"/>
      <c r="E138" s="568"/>
      <c r="F138" s="578"/>
      <c r="G138" s="144"/>
      <c r="H138" s="578"/>
      <c r="I138" s="568"/>
    </row>
    <row r="139" spans="1:9" s="14" customFormat="1" ht="12.75">
      <c r="A139" s="691" t="s">
        <v>1250</v>
      </c>
      <c r="B139" s="142">
        <v>0</v>
      </c>
      <c r="C139" s="142">
        <v>0</v>
      </c>
      <c r="D139" s="142">
        <v>0</v>
      </c>
      <c r="E139" s="682">
        <v>0</v>
      </c>
      <c r="F139" s="142">
        <v>0</v>
      </c>
      <c r="G139" s="142">
        <v>0</v>
      </c>
      <c r="H139" s="142">
        <v>0</v>
      </c>
      <c r="I139" s="568">
        <v>0</v>
      </c>
    </row>
    <row r="140" spans="1:9" s="14" customFormat="1" ht="13.5" thickBot="1">
      <c r="A140" s="692" t="s">
        <v>1269</v>
      </c>
      <c r="B140" s="141">
        <v>0</v>
      </c>
      <c r="C140" s="141">
        <v>0</v>
      </c>
      <c r="D140" s="141">
        <v>0</v>
      </c>
      <c r="E140" s="687">
        <v>0</v>
      </c>
      <c r="F140" s="141">
        <v>0</v>
      </c>
      <c r="G140" s="141">
        <v>0</v>
      </c>
      <c r="H140" s="141">
        <v>0</v>
      </c>
      <c r="I140" s="598">
        <v>0</v>
      </c>
    </row>
    <row r="141" spans="1:9" s="14" customFormat="1" ht="13.5" customHeight="1" thickBot="1">
      <c r="A141" s="688" t="s">
        <v>1150</v>
      </c>
      <c r="B141" s="525">
        <f>B140+B139</f>
        <v>0</v>
      </c>
      <c r="C141" s="587">
        <f>C140+C139</f>
        <v>0</v>
      </c>
      <c r="D141" s="587">
        <f>D140+D139</f>
        <v>0</v>
      </c>
      <c r="E141" s="588">
        <v>0</v>
      </c>
      <c r="F141" s="676">
        <f>F139+F140</f>
        <v>0</v>
      </c>
      <c r="G141" s="145"/>
      <c r="H141" s="719"/>
      <c r="I141" s="588">
        <v>0</v>
      </c>
    </row>
    <row r="142" spans="1:9" s="14" customFormat="1" ht="12.75">
      <c r="A142" s="678"/>
      <c r="B142" s="709"/>
      <c r="C142" s="535"/>
      <c r="D142" s="596"/>
      <c r="E142" s="713"/>
      <c r="F142" s="718"/>
      <c r="G142" s="535"/>
      <c r="H142" s="596"/>
      <c r="I142" s="713"/>
    </row>
    <row r="143" spans="1:9" s="14" customFormat="1" ht="12.75">
      <c r="A143" s="694" t="s">
        <v>1231</v>
      </c>
      <c r="B143" s="571"/>
      <c r="C143" s="144"/>
      <c r="D143" s="578"/>
      <c r="E143" s="568"/>
      <c r="F143" s="578"/>
      <c r="G143" s="144"/>
      <c r="H143" s="578"/>
      <c r="I143" s="568"/>
    </row>
    <row r="144" spans="1:9" s="14" customFormat="1" ht="12.75">
      <c r="A144" s="695" t="s">
        <v>1270</v>
      </c>
      <c r="B144" s="142">
        <v>0</v>
      </c>
      <c r="C144" s="142">
        <v>0</v>
      </c>
      <c r="D144" s="142">
        <v>0</v>
      </c>
      <c r="E144" s="682">
        <v>0</v>
      </c>
      <c r="F144" s="142">
        <v>0</v>
      </c>
      <c r="G144" s="142">
        <v>0</v>
      </c>
      <c r="H144" s="142">
        <v>0</v>
      </c>
      <c r="I144" s="568">
        <v>0</v>
      </c>
    </row>
    <row r="145" spans="1:9" s="14" customFormat="1" ht="13.5" thickBot="1">
      <c r="A145" s="720" t="s">
        <v>1271</v>
      </c>
      <c r="B145" s="141">
        <v>0</v>
      </c>
      <c r="C145" s="141">
        <v>0</v>
      </c>
      <c r="D145" s="141">
        <v>0</v>
      </c>
      <c r="E145" s="687">
        <v>0</v>
      </c>
      <c r="F145" s="141">
        <v>0</v>
      </c>
      <c r="G145" s="141">
        <v>0</v>
      </c>
      <c r="H145" s="141">
        <v>0</v>
      </c>
      <c r="I145" s="598">
        <v>0</v>
      </c>
    </row>
    <row r="146" spans="1:9" s="14" customFormat="1" ht="13.5" customHeight="1" thickBot="1">
      <c r="A146" s="697" t="s">
        <v>1151</v>
      </c>
      <c r="B146" s="525">
        <f>B145+B144</f>
        <v>0</v>
      </c>
      <c r="C146" s="587">
        <f>C145+C144</f>
        <v>0</v>
      </c>
      <c r="D146" s="587">
        <f>D145+D144</f>
        <v>0</v>
      </c>
      <c r="E146" s="588">
        <v>0</v>
      </c>
      <c r="F146" s="676">
        <f>F144+F145</f>
        <v>0</v>
      </c>
      <c r="G146" s="525">
        <f>G145+G144</f>
        <v>0</v>
      </c>
      <c r="H146" s="676">
        <f>H145+H144</f>
        <v>0</v>
      </c>
      <c r="I146" s="588">
        <v>0</v>
      </c>
    </row>
    <row r="147" spans="1:9" s="14" customFormat="1" ht="12" customHeight="1" thickBot="1">
      <c r="A147" s="678"/>
      <c r="B147" s="141"/>
      <c r="C147" s="709"/>
      <c r="D147" s="709"/>
      <c r="E147" s="569"/>
      <c r="F147" s="710"/>
      <c r="G147" s="141"/>
      <c r="H147" s="596"/>
      <c r="I147" s="569"/>
    </row>
    <row r="148" spans="1:9" s="14" customFormat="1" ht="27.75" customHeight="1" thickBot="1">
      <c r="A148" s="803" t="s">
        <v>1303</v>
      </c>
      <c r="B148" s="207">
        <f>B146+B141+B136+B131+B126+B119</f>
        <v>51520</v>
      </c>
      <c r="C148" s="712">
        <f>C146+C141+C136+C131+C126+C119</f>
        <v>45827</v>
      </c>
      <c r="D148" s="712">
        <f>D146+D141+D136+D131+D126+D119</f>
        <v>45611</v>
      </c>
      <c r="E148" s="741">
        <f>D148/C148</f>
        <v>0.9952866214240513</v>
      </c>
      <c r="F148" s="698">
        <f>F146+F141+F136+F131+F126+F119</f>
        <v>513609</v>
      </c>
      <c r="G148" s="207">
        <f>G146+G141+G136+G131+G126+G119</f>
        <v>739333</v>
      </c>
      <c r="H148" s="698">
        <f>H146+H141+H136+H131+H126+H119</f>
        <v>657702</v>
      </c>
      <c r="I148" s="728">
        <f>H148/G148</f>
        <v>0.8895883181191696</v>
      </c>
    </row>
    <row r="149" spans="1:9" s="14" customFormat="1" ht="12.75">
      <c r="A149" s="1335"/>
      <c r="B149" s="710"/>
      <c r="C149" s="699"/>
      <c r="D149" s="596"/>
      <c r="E149" s="569"/>
      <c r="F149" s="721"/>
      <c r="G149" s="699"/>
      <c r="H149" s="596"/>
      <c r="I149" s="569"/>
    </row>
    <row r="150" spans="1:9" s="14" customFormat="1" ht="12.75">
      <c r="A150" s="694" t="s">
        <v>1313</v>
      </c>
      <c r="B150" s="578"/>
      <c r="C150" s="702"/>
      <c r="D150" s="578"/>
      <c r="E150" s="568"/>
      <c r="F150" s="703"/>
      <c r="G150" s="702"/>
      <c r="H150" s="578"/>
      <c r="I150" s="568"/>
    </row>
    <row r="151" spans="1:9" s="14" customFormat="1" ht="12.75">
      <c r="A151" s="1336" t="s">
        <v>1152</v>
      </c>
      <c r="B151" s="726">
        <v>0</v>
      </c>
      <c r="C151" s="142">
        <v>0</v>
      </c>
      <c r="D151" s="142">
        <v>0</v>
      </c>
      <c r="E151" s="682">
        <v>0</v>
      </c>
      <c r="F151" s="142"/>
      <c r="G151" s="142">
        <v>0</v>
      </c>
      <c r="H151" s="142">
        <v>0</v>
      </c>
      <c r="I151" s="568">
        <v>0</v>
      </c>
    </row>
    <row r="152" spans="1:9" s="14" customFormat="1" ht="13.5" thickBot="1">
      <c r="A152" s="691" t="s">
        <v>1154</v>
      </c>
      <c r="B152" s="762">
        <v>0</v>
      </c>
      <c r="C152" s="141">
        <v>0</v>
      </c>
      <c r="D152" s="141">
        <v>0</v>
      </c>
      <c r="E152" s="687">
        <v>0</v>
      </c>
      <c r="F152" s="141">
        <v>0</v>
      </c>
      <c r="G152" s="141">
        <v>0</v>
      </c>
      <c r="H152" s="141">
        <v>0</v>
      </c>
      <c r="I152" s="598">
        <v>0</v>
      </c>
    </row>
    <row r="153" spans="1:9" s="14" customFormat="1" ht="13.5" thickBot="1">
      <c r="A153" s="1337" t="s">
        <v>1153</v>
      </c>
      <c r="B153" s="722">
        <f>SUM(B151:B152)</f>
        <v>0</v>
      </c>
      <c r="C153" s="722">
        <f>SUM(C151:C152)</f>
        <v>0</v>
      </c>
      <c r="D153" s="722">
        <f>SUM(D151:D152)</f>
        <v>0</v>
      </c>
      <c r="E153" s="588">
        <v>0</v>
      </c>
      <c r="F153" s="676">
        <f>F151+F152</f>
        <v>0</v>
      </c>
      <c r="G153" s="525">
        <f>G151+G152</f>
        <v>0</v>
      </c>
      <c r="H153" s="525">
        <f>H151+H152</f>
        <v>0</v>
      </c>
      <c r="I153" s="588">
        <v>0</v>
      </c>
    </row>
    <row r="154" spans="1:9" s="14" customFormat="1" ht="13.5" thickBot="1">
      <c r="A154" s="688"/>
      <c r="B154" s="1130"/>
      <c r="C154" s="709"/>
      <c r="D154" s="709"/>
      <c r="E154" s="569"/>
      <c r="F154" s="596"/>
      <c r="G154" s="141"/>
      <c r="H154" s="596"/>
      <c r="I154" s="569"/>
    </row>
    <row r="155" spans="1:9" s="14" customFormat="1" ht="20.25" customHeight="1" thickBot="1">
      <c r="A155" s="1338" t="s">
        <v>1299</v>
      </c>
      <c r="B155" s="722">
        <f>B148+B153</f>
        <v>51520</v>
      </c>
      <c r="C155" s="207">
        <f>C148+C153</f>
        <v>45827</v>
      </c>
      <c r="D155" s="207">
        <f>D148+D153</f>
        <v>45611</v>
      </c>
      <c r="E155" s="741">
        <f>D155/C155</f>
        <v>0.9952866214240513</v>
      </c>
      <c r="F155" s="698">
        <f>F153+F148</f>
        <v>513609</v>
      </c>
      <c r="G155" s="207">
        <f>G153+G148</f>
        <v>739333</v>
      </c>
      <c r="H155" s="698">
        <f>H153+H148</f>
        <v>657702</v>
      </c>
      <c r="I155" s="741">
        <f>H155/G155</f>
        <v>0.8895883181191696</v>
      </c>
    </row>
    <row r="156" spans="1:9" s="14" customFormat="1" ht="15">
      <c r="A156" s="704"/>
      <c r="B156" s="704"/>
      <c r="C156" s="704"/>
      <c r="D156" s="704"/>
      <c r="E156" s="704"/>
      <c r="F156" s="705"/>
      <c r="G156" s="2060" t="s">
        <v>246</v>
      </c>
      <c r="H156" s="2060"/>
      <c r="I156" s="705"/>
    </row>
    <row r="157" spans="1:9" s="14" customFormat="1" ht="12.75">
      <c r="A157" s="2058">
        <v>4</v>
      </c>
      <c r="B157" s="2058"/>
      <c r="C157" s="2058"/>
      <c r="D157" s="2058"/>
      <c r="E157" s="2058"/>
      <c r="F157" s="2070"/>
      <c r="G157" s="2070"/>
      <c r="H157" s="2070"/>
      <c r="I157" s="2070"/>
    </row>
    <row r="158" spans="1:9" s="14" customFormat="1" ht="15.75">
      <c r="A158" s="2094" t="s">
        <v>1477</v>
      </c>
      <c r="B158" s="2094"/>
      <c r="C158" s="2094"/>
      <c r="D158" s="2094"/>
      <c r="E158" s="2094"/>
      <c r="F158" s="2060"/>
      <c r="G158" s="2060"/>
      <c r="H158" s="2060"/>
      <c r="I158" s="2060"/>
    </row>
    <row r="159" spans="1:9" s="14" customFormat="1" ht="12.75" customHeight="1">
      <c r="A159" s="2059" t="s">
        <v>1267</v>
      </c>
      <c r="B159" s="2059"/>
      <c r="C159" s="2059"/>
      <c r="D159" s="2059"/>
      <c r="E159" s="2059"/>
      <c r="F159" s="2060"/>
      <c r="G159" s="2060"/>
      <c r="H159" s="2060"/>
      <c r="I159" s="2060"/>
    </row>
    <row r="160" spans="1:9" s="14" customFormat="1" ht="16.5" thickBot="1">
      <c r="A160" s="723"/>
      <c r="B160" s="723"/>
      <c r="C160" s="723"/>
      <c r="D160" s="723"/>
      <c r="E160" s="723"/>
      <c r="F160" s="705"/>
      <c r="G160" s="2097" t="s">
        <v>1239</v>
      </c>
      <c r="H160" s="2097"/>
      <c r="I160" s="663"/>
    </row>
    <row r="161" spans="1:9" s="14" customFormat="1" ht="13.5" thickBot="1">
      <c r="A161" s="2098" t="s">
        <v>1304</v>
      </c>
      <c r="B161" s="2111" t="s">
        <v>750</v>
      </c>
      <c r="C161" s="2112"/>
      <c r="D161" s="2112"/>
      <c r="E161" s="2113"/>
      <c r="F161" s="2078" t="s">
        <v>751</v>
      </c>
      <c r="G161" s="2062"/>
      <c r="H161" s="2062"/>
      <c r="I161" s="2063"/>
    </row>
    <row r="162" spans="1:9" s="14" customFormat="1" ht="31.5" customHeight="1" thickBot="1">
      <c r="A162" s="2099"/>
      <c r="B162" s="665" t="s">
        <v>1107</v>
      </c>
      <c r="C162" s="665" t="s">
        <v>1108</v>
      </c>
      <c r="D162" s="666" t="s">
        <v>1113</v>
      </c>
      <c r="E162" s="667" t="s">
        <v>1143</v>
      </c>
      <c r="F162" s="665" t="s">
        <v>1107</v>
      </c>
      <c r="G162" s="665" t="s">
        <v>1108</v>
      </c>
      <c r="H162" s="666" t="s">
        <v>1113</v>
      </c>
      <c r="I162" s="667" t="s">
        <v>301</v>
      </c>
    </row>
    <row r="163" spans="1:9" s="14" customFormat="1" ht="12.75">
      <c r="A163" s="668" t="s">
        <v>1211</v>
      </c>
      <c r="B163" s="143"/>
      <c r="C163" s="673"/>
      <c r="D163" s="669"/>
      <c r="E163" s="724"/>
      <c r="F163" s="566"/>
      <c r="G163" s="724"/>
      <c r="H163" s="725"/>
      <c r="I163" s="724"/>
    </row>
    <row r="164" spans="1:9" s="14" customFormat="1" ht="12.75">
      <c r="A164" s="672" t="s">
        <v>1212</v>
      </c>
      <c r="B164" s="142">
        <v>110</v>
      </c>
      <c r="C164" s="573">
        <v>560</v>
      </c>
      <c r="D164" s="573">
        <v>559</v>
      </c>
      <c r="E164" s="574">
        <f>D164/C164</f>
        <v>0.9982142857142857</v>
      </c>
      <c r="F164" s="578">
        <v>1189</v>
      </c>
      <c r="G164" s="144">
        <v>2842</v>
      </c>
      <c r="H164" s="578">
        <v>2842</v>
      </c>
      <c r="I164" s="574">
        <f>H164/G164</f>
        <v>1</v>
      </c>
    </row>
    <row r="165" spans="1:9" s="14" customFormat="1" ht="12.75">
      <c r="A165" s="797" t="s">
        <v>1213</v>
      </c>
      <c r="B165" s="142">
        <v>35</v>
      </c>
      <c r="C165" s="573">
        <v>85</v>
      </c>
      <c r="D165" s="573">
        <v>84</v>
      </c>
      <c r="E165" s="574">
        <f>D165/C165</f>
        <v>0.9882352941176471</v>
      </c>
      <c r="F165" s="578">
        <v>396</v>
      </c>
      <c r="G165" s="144">
        <v>510</v>
      </c>
      <c r="H165" s="578">
        <v>509</v>
      </c>
      <c r="I165" s="574">
        <f>H165/G165</f>
        <v>0.9980392156862745</v>
      </c>
    </row>
    <row r="166" spans="1:9" s="14" customFormat="1" ht="12.75">
      <c r="A166" s="672" t="s">
        <v>1214</v>
      </c>
      <c r="B166" s="142">
        <v>1289</v>
      </c>
      <c r="C166" s="573">
        <v>1837</v>
      </c>
      <c r="D166" s="573">
        <v>1825</v>
      </c>
      <c r="E166" s="574">
        <f>D166/C166</f>
        <v>0.9934676102340773</v>
      </c>
      <c r="F166" s="578">
        <v>3530</v>
      </c>
      <c r="G166" s="142">
        <v>3210</v>
      </c>
      <c r="H166" s="267">
        <v>3207</v>
      </c>
      <c r="I166" s="574">
        <f>H166/G166</f>
        <v>0.9990654205607477</v>
      </c>
    </row>
    <row r="167" spans="1:9" s="14" customFormat="1" ht="12.75">
      <c r="A167" s="673" t="s">
        <v>761</v>
      </c>
      <c r="B167" s="142">
        <v>0</v>
      </c>
      <c r="C167" s="573"/>
      <c r="D167" s="573"/>
      <c r="E167" s="574"/>
      <c r="F167" s="578"/>
      <c r="G167" s="142"/>
      <c r="H167" s="267"/>
      <c r="I167" s="574"/>
    </row>
    <row r="168" spans="1:9" s="14" customFormat="1" ht="12.75">
      <c r="A168" s="797" t="s">
        <v>1215</v>
      </c>
      <c r="B168" s="142">
        <v>0</v>
      </c>
      <c r="C168" s="142">
        <v>0</v>
      </c>
      <c r="D168" s="142">
        <v>0</v>
      </c>
      <c r="E168" s="574">
        <v>0</v>
      </c>
      <c r="F168" s="573"/>
      <c r="G168" s="142"/>
      <c r="H168" s="726"/>
      <c r="I168" s="574">
        <v>0</v>
      </c>
    </row>
    <row r="169" spans="1:9" s="14" customFormat="1" ht="12.75">
      <c r="A169" s="798" t="s">
        <v>1216</v>
      </c>
      <c r="B169" s="142">
        <v>0</v>
      </c>
      <c r="C169" s="142">
        <v>0</v>
      </c>
      <c r="D169" s="573"/>
      <c r="E169" s="574">
        <v>0</v>
      </c>
      <c r="F169" s="578">
        <v>0</v>
      </c>
      <c r="G169" s="144">
        <v>0</v>
      </c>
      <c r="H169" s="578">
        <v>0</v>
      </c>
      <c r="I169" s="574">
        <v>0</v>
      </c>
    </row>
    <row r="170" spans="1:9" s="14" customFormat="1" ht="13.5" thickBot="1">
      <c r="A170" s="807" t="s">
        <v>772</v>
      </c>
      <c r="B170" s="142">
        <v>0</v>
      </c>
      <c r="C170" s="142">
        <v>0</v>
      </c>
      <c r="D170" s="142">
        <v>0</v>
      </c>
      <c r="E170" s="574">
        <v>0</v>
      </c>
      <c r="F170" s="573">
        <v>0</v>
      </c>
      <c r="G170" s="530">
        <v>0</v>
      </c>
      <c r="H170" s="726">
        <v>0</v>
      </c>
      <c r="I170" s="574">
        <v>0</v>
      </c>
    </row>
    <row r="171" spans="1:9" s="14" customFormat="1" ht="13.5" thickBot="1">
      <c r="A171" s="800" t="s">
        <v>1268</v>
      </c>
      <c r="B171" s="525">
        <f>SUM(B164:B169)</f>
        <v>1434</v>
      </c>
      <c r="C171" s="587">
        <f>C164+C165+C166+C169+C168</f>
        <v>2482</v>
      </c>
      <c r="D171" s="587">
        <f>D164+D165+D166+D169+D168</f>
        <v>2468</v>
      </c>
      <c r="E171" s="588">
        <f>D171/C171</f>
        <v>0.9943593875906527</v>
      </c>
      <c r="F171" s="676">
        <f>SUM(F164:F170)</f>
        <v>5115</v>
      </c>
      <c r="G171" s="525">
        <f>G164+G165+G166+G169+G168</f>
        <v>6562</v>
      </c>
      <c r="H171" s="676">
        <f>H164+H165+H166+H169+H168</f>
        <v>6558</v>
      </c>
      <c r="I171" s="728">
        <f>H171/G171</f>
        <v>0.9993904297470283</v>
      </c>
    </row>
    <row r="172" spans="1:9" s="14" customFormat="1" ht="12.75">
      <c r="A172" s="678"/>
      <c r="B172" s="535"/>
      <c r="C172" s="681"/>
      <c r="D172" s="537"/>
      <c r="E172" s="569"/>
      <c r="F172" s="710"/>
      <c r="G172" s="681"/>
      <c r="H172" s="537"/>
      <c r="I172" s="569"/>
    </row>
    <row r="173" spans="1:9" s="14" customFormat="1" ht="12.75">
      <c r="A173" s="801" t="s">
        <v>1219</v>
      </c>
      <c r="B173" s="144"/>
      <c r="C173" s="144"/>
      <c r="D173" s="578"/>
      <c r="E173" s="568"/>
      <c r="F173" s="578"/>
      <c r="G173" s="144"/>
      <c r="H173" s="578"/>
      <c r="I173" s="568"/>
    </row>
    <row r="174" spans="1:9" s="14" customFormat="1" ht="12.75">
      <c r="A174" s="672" t="s">
        <v>1220</v>
      </c>
      <c r="B174" s="144">
        <v>0</v>
      </c>
      <c r="C174" s="144"/>
      <c r="D174" s="578"/>
      <c r="E174" s="568">
        <v>0</v>
      </c>
      <c r="F174" s="578">
        <v>0</v>
      </c>
      <c r="G174" s="144">
        <v>0</v>
      </c>
      <c r="H174" s="578">
        <v>0</v>
      </c>
      <c r="I174" s="568">
        <v>0</v>
      </c>
    </row>
    <row r="175" spans="1:9" s="14" customFormat="1" ht="12.75">
      <c r="A175" s="802" t="s">
        <v>1221</v>
      </c>
      <c r="B175" s="142">
        <v>0</v>
      </c>
      <c r="C175" s="142"/>
      <c r="D175" s="267">
        <v>0</v>
      </c>
      <c r="E175" s="568">
        <v>0</v>
      </c>
      <c r="F175" s="578">
        <v>0</v>
      </c>
      <c r="G175" s="144">
        <v>0</v>
      </c>
      <c r="H175" s="578">
        <v>0</v>
      </c>
      <c r="I175" s="568">
        <v>0</v>
      </c>
    </row>
    <row r="176" spans="1:9" s="14" customFormat="1" ht="12.75">
      <c r="A176" s="672" t="s">
        <v>1222</v>
      </c>
      <c r="B176" s="142">
        <v>0</v>
      </c>
      <c r="C176" s="142"/>
      <c r="D176" s="267"/>
      <c r="E176" s="568">
        <v>0</v>
      </c>
      <c r="F176" s="578">
        <v>0</v>
      </c>
      <c r="G176" s="144">
        <v>0</v>
      </c>
      <c r="H176" s="578">
        <v>0</v>
      </c>
      <c r="I176" s="568">
        <v>0</v>
      </c>
    </row>
    <row r="177" spans="1:9" s="14" customFormat="1" ht="13.5" thickBot="1">
      <c r="A177" s="683" t="s">
        <v>755</v>
      </c>
      <c r="B177" s="142">
        <v>0</v>
      </c>
      <c r="C177" s="142"/>
      <c r="D177" s="267"/>
      <c r="E177" s="727"/>
      <c r="F177" s="578">
        <v>0</v>
      </c>
      <c r="G177" s="144"/>
      <c r="H177" s="578"/>
      <c r="I177" s="568"/>
    </row>
    <row r="178" spans="1:9" s="14" customFormat="1" ht="13.5" thickBot="1">
      <c r="A178" s="800" t="s">
        <v>1245</v>
      </c>
      <c r="B178" s="525">
        <f>SUM(B174:B177)</f>
        <v>0</v>
      </c>
      <c r="C178" s="587">
        <f>C174+C175+C176+C177</f>
        <v>0</v>
      </c>
      <c r="D178" s="587">
        <f>D174+D175+D176+D177</f>
        <v>0</v>
      </c>
      <c r="E178" s="728">
        <v>0</v>
      </c>
      <c r="F178" s="676">
        <f>SUM(F174:F177)</f>
        <v>0</v>
      </c>
      <c r="G178" s="525">
        <f>G174+G175+G176+G177</f>
        <v>0</v>
      </c>
      <c r="H178" s="676">
        <f>H174+H175+H176+H177</f>
        <v>0</v>
      </c>
      <c r="I178" s="588">
        <v>0</v>
      </c>
    </row>
    <row r="179" spans="1:9" s="14" customFormat="1" ht="9.75" customHeight="1">
      <c r="A179" s="678"/>
      <c r="B179" s="141"/>
      <c r="C179" s="535"/>
      <c r="D179" s="596"/>
      <c r="E179" s="569"/>
      <c r="F179" s="535"/>
      <c r="G179" s="710"/>
      <c r="H179" s="535"/>
      <c r="I179" s="569"/>
    </row>
    <row r="180" spans="1:9" s="14" customFormat="1" ht="12.75">
      <c r="A180" s="801" t="s">
        <v>1224</v>
      </c>
      <c r="B180" s="141"/>
      <c r="C180" s="144"/>
      <c r="D180" s="578"/>
      <c r="E180" s="568"/>
      <c r="F180" s="144"/>
      <c r="G180" s="578"/>
      <c r="H180" s="144"/>
      <c r="I180" s="568"/>
    </row>
    <row r="181" spans="1:9" s="14" customFormat="1" ht="12.75">
      <c r="A181" s="684" t="s">
        <v>1225</v>
      </c>
      <c r="B181" s="142"/>
      <c r="C181" s="142"/>
      <c r="D181" s="578">
        <v>0</v>
      </c>
      <c r="E181" s="568">
        <v>0</v>
      </c>
      <c r="F181" s="144">
        <v>0</v>
      </c>
      <c r="G181" s="578">
        <v>0</v>
      </c>
      <c r="H181" s="144">
        <v>0</v>
      </c>
      <c r="I181" s="568">
        <v>0</v>
      </c>
    </row>
    <row r="182" spans="1:9" s="14" customFormat="1" ht="13.5" thickBot="1">
      <c r="A182" s="685" t="s">
        <v>1226</v>
      </c>
      <c r="B182" s="141">
        <v>0</v>
      </c>
      <c r="C182" s="141">
        <v>0</v>
      </c>
      <c r="D182" s="141">
        <v>0</v>
      </c>
      <c r="E182" s="598">
        <v>0</v>
      </c>
      <c r="F182" s="177">
        <v>0</v>
      </c>
      <c r="G182" s="596">
        <v>0</v>
      </c>
      <c r="H182" s="141">
        <v>0</v>
      </c>
      <c r="I182" s="598">
        <v>0</v>
      </c>
    </row>
    <row r="183" spans="1:9" s="14" customFormat="1" ht="13.5" thickBot="1">
      <c r="A183" s="688" t="s">
        <v>1148</v>
      </c>
      <c r="B183" s="525">
        <f>B181+B182</f>
        <v>0</v>
      </c>
      <c r="C183" s="587">
        <f>C181+C182</f>
        <v>0</v>
      </c>
      <c r="D183" s="587">
        <f>D181+D182</f>
        <v>0</v>
      </c>
      <c r="E183" s="588">
        <v>0</v>
      </c>
      <c r="F183" s="676">
        <f>F181+F182</f>
        <v>0</v>
      </c>
      <c r="G183" s="587">
        <f>G181+G182</f>
        <v>0</v>
      </c>
      <c r="H183" s="525">
        <f>H181+H182</f>
        <v>0</v>
      </c>
      <c r="I183" s="588">
        <v>0</v>
      </c>
    </row>
    <row r="184" spans="1:9" s="14" customFormat="1" ht="9.75" customHeight="1">
      <c r="A184" s="678"/>
      <c r="B184" s="141"/>
      <c r="C184" s="535"/>
      <c r="D184" s="596"/>
      <c r="E184" s="569"/>
      <c r="F184" s="596"/>
      <c r="G184" s="535"/>
      <c r="H184" s="596"/>
      <c r="I184" s="569"/>
    </row>
    <row r="185" spans="1:9" s="14" customFormat="1" ht="12.75">
      <c r="A185" s="689" t="s">
        <v>1248</v>
      </c>
      <c r="B185" s="144"/>
      <c r="C185" s="144"/>
      <c r="D185" s="578"/>
      <c r="E185" s="568"/>
      <c r="F185" s="578"/>
      <c r="G185" s="144"/>
      <c r="H185" s="578"/>
      <c r="I185" s="568"/>
    </row>
    <row r="186" spans="1:9" s="14" customFormat="1" ht="12.75">
      <c r="A186" s="690" t="s">
        <v>1225</v>
      </c>
      <c r="B186" s="144">
        <f>'1.e-f.sz.melléklet'!B84</f>
        <v>416</v>
      </c>
      <c r="C186" s="144">
        <f>'1.e-f.sz.melléklet'!C84+'1.e-f.sz.melléklet'!C77</f>
        <v>451</v>
      </c>
      <c r="D186" s="144">
        <f>'1.e-f.sz.melléklet'!D84+'1.e-f.sz.melléklet'!D77</f>
        <v>451</v>
      </c>
      <c r="E186" s="568">
        <f>D186/C186</f>
        <v>1</v>
      </c>
      <c r="F186" s="578">
        <v>0</v>
      </c>
      <c r="G186" s="144"/>
      <c r="H186" s="578">
        <v>0</v>
      </c>
      <c r="I186" s="568">
        <v>0</v>
      </c>
    </row>
    <row r="187" spans="1:9" s="14" customFormat="1" ht="13.5" thickBot="1">
      <c r="A187" s="685" t="s">
        <v>1226</v>
      </c>
      <c r="B187" s="141">
        <v>0</v>
      </c>
      <c r="C187" s="141">
        <v>0</v>
      </c>
      <c r="D187" s="141">
        <v>0</v>
      </c>
      <c r="E187" s="598">
        <v>0</v>
      </c>
      <c r="F187" s="596">
        <v>0</v>
      </c>
      <c r="G187" s="530">
        <v>0</v>
      </c>
      <c r="H187" s="570">
        <v>0</v>
      </c>
      <c r="I187" s="598">
        <v>0</v>
      </c>
    </row>
    <row r="188" spans="1:9" s="14" customFormat="1" ht="13.5" thickBot="1">
      <c r="A188" s="688" t="s">
        <v>1149</v>
      </c>
      <c r="B188" s="525">
        <f>B186+B187</f>
        <v>416</v>
      </c>
      <c r="C188" s="587">
        <f>C186+C187</f>
        <v>451</v>
      </c>
      <c r="D188" s="587">
        <f>D186+D187</f>
        <v>451</v>
      </c>
      <c r="E188" s="588">
        <v>0</v>
      </c>
      <c r="F188" s="676">
        <f>F186+F187</f>
        <v>0</v>
      </c>
      <c r="G188" s="525">
        <f>G186+G187</f>
        <v>0</v>
      </c>
      <c r="H188" s="676">
        <f>H186+H187</f>
        <v>0</v>
      </c>
      <c r="I188" s="588">
        <v>0</v>
      </c>
    </row>
    <row r="189" spans="1:9" s="14" customFormat="1" ht="12.75">
      <c r="A189" s="678"/>
      <c r="B189" s="680"/>
      <c r="C189" s="535"/>
      <c r="D189" s="596"/>
      <c r="E189" s="569"/>
      <c r="F189" s="537"/>
      <c r="G189" s="535"/>
      <c r="H189" s="596"/>
      <c r="I189" s="569"/>
    </row>
    <row r="190" spans="1:9" s="14" customFormat="1" ht="12.75">
      <c r="A190" s="801" t="s">
        <v>1227</v>
      </c>
      <c r="B190" s="144"/>
      <c r="C190" s="144"/>
      <c r="D190" s="578"/>
      <c r="E190" s="568"/>
      <c r="F190" s="578"/>
      <c r="G190" s="144"/>
      <c r="H190" s="578"/>
      <c r="I190" s="568"/>
    </row>
    <row r="191" spans="1:9" s="14" customFormat="1" ht="12.75">
      <c r="A191" s="691" t="s">
        <v>1250</v>
      </c>
      <c r="B191" s="142">
        <v>0</v>
      </c>
      <c r="C191" s="142">
        <v>0</v>
      </c>
      <c r="D191" s="142">
        <v>0</v>
      </c>
      <c r="E191" s="682">
        <v>0</v>
      </c>
      <c r="F191" s="142">
        <v>0</v>
      </c>
      <c r="G191" s="142">
        <v>0</v>
      </c>
      <c r="H191" s="142">
        <v>0</v>
      </c>
      <c r="I191" s="572">
        <v>0</v>
      </c>
    </row>
    <row r="192" spans="1:9" s="14" customFormat="1" ht="13.5" thickBot="1">
      <c r="A192" s="692" t="s">
        <v>1269</v>
      </c>
      <c r="B192" s="141">
        <v>0</v>
      </c>
      <c r="C192" s="141">
        <v>0</v>
      </c>
      <c r="D192" s="141">
        <v>0</v>
      </c>
      <c r="E192" s="687">
        <v>0</v>
      </c>
      <c r="F192" s="141">
        <v>0</v>
      </c>
      <c r="G192" s="141">
        <v>0</v>
      </c>
      <c r="H192" s="141">
        <v>0</v>
      </c>
      <c r="I192" s="739">
        <v>0</v>
      </c>
    </row>
    <row r="193" spans="1:9" s="14" customFormat="1" ht="13.5" thickBot="1">
      <c r="A193" s="688" t="s">
        <v>1150</v>
      </c>
      <c r="B193" s="525">
        <f>B191+B192</f>
        <v>0</v>
      </c>
      <c r="C193" s="587">
        <f>C192+C191</f>
        <v>0</v>
      </c>
      <c r="D193" s="587">
        <f>D192+D191</f>
        <v>0</v>
      </c>
      <c r="E193" s="588">
        <v>0</v>
      </c>
      <c r="F193" s="676">
        <f>F191+F192</f>
        <v>0</v>
      </c>
      <c r="G193" s="525">
        <f>G191+G192</f>
        <v>0</v>
      </c>
      <c r="H193" s="676">
        <f>H191+H192</f>
        <v>0</v>
      </c>
      <c r="I193" s="588">
        <v>0</v>
      </c>
    </row>
    <row r="194" spans="1:9" s="14" customFormat="1" ht="12.75">
      <c r="A194" s="1738"/>
      <c r="B194" s="537"/>
      <c r="C194" s="535"/>
      <c r="D194" s="596"/>
      <c r="E194" s="569"/>
      <c r="F194" s="537"/>
      <c r="G194" s="535"/>
      <c r="H194" s="596"/>
      <c r="I194" s="569"/>
    </row>
    <row r="195" spans="1:9" s="14" customFormat="1" ht="12.75">
      <c r="A195" s="694" t="s">
        <v>1231</v>
      </c>
      <c r="B195" s="578"/>
      <c r="C195" s="144"/>
      <c r="D195" s="578"/>
      <c r="E195" s="568"/>
      <c r="F195" s="578"/>
      <c r="G195" s="144"/>
      <c r="H195" s="578"/>
      <c r="I195" s="568"/>
    </row>
    <row r="196" spans="1:9" s="14" customFormat="1" ht="12" customHeight="1">
      <c r="A196" s="695" t="s">
        <v>1270</v>
      </c>
      <c r="B196" s="726">
        <v>0</v>
      </c>
      <c r="C196" s="142">
        <v>0</v>
      </c>
      <c r="D196" s="142">
        <v>0</v>
      </c>
      <c r="E196" s="682">
        <v>0</v>
      </c>
      <c r="F196" s="142">
        <v>0</v>
      </c>
      <c r="G196" s="142">
        <v>0</v>
      </c>
      <c r="H196" s="142">
        <v>0</v>
      </c>
      <c r="I196" s="572">
        <v>0</v>
      </c>
    </row>
    <row r="197" spans="1:9" s="14" customFormat="1" ht="12" customHeight="1" thickBot="1">
      <c r="A197" s="720" t="s">
        <v>1271</v>
      </c>
      <c r="B197" s="762">
        <v>0</v>
      </c>
      <c r="C197" s="141">
        <v>0</v>
      </c>
      <c r="D197" s="141">
        <v>0</v>
      </c>
      <c r="E197" s="687">
        <v>0</v>
      </c>
      <c r="F197" s="141">
        <v>0</v>
      </c>
      <c r="G197" s="141">
        <v>0</v>
      </c>
      <c r="H197" s="141">
        <v>0</v>
      </c>
      <c r="I197" s="739">
        <v>0</v>
      </c>
    </row>
    <row r="198" spans="1:9" s="14" customFormat="1" ht="13.5" thickBot="1">
      <c r="A198" s="697" t="s">
        <v>1151</v>
      </c>
      <c r="B198" s="525">
        <f>B196+B197</f>
        <v>0</v>
      </c>
      <c r="C198" s="587">
        <f>C197+C196</f>
        <v>0</v>
      </c>
      <c r="D198" s="587">
        <f>D197+D196</f>
        <v>0</v>
      </c>
      <c r="E198" s="588">
        <v>0</v>
      </c>
      <c r="F198" s="676">
        <f>F196+F197</f>
        <v>0</v>
      </c>
      <c r="G198" s="525">
        <f>G197+G196</f>
        <v>0</v>
      </c>
      <c r="H198" s="676">
        <f>H197+H196</f>
        <v>0</v>
      </c>
      <c r="I198" s="588">
        <v>0</v>
      </c>
    </row>
    <row r="199" spans="1:9" s="14" customFormat="1" ht="13.5" thickBot="1">
      <c r="A199" s="678"/>
      <c r="B199" s="535"/>
      <c r="C199" s="709"/>
      <c r="D199" s="709"/>
      <c r="E199" s="569"/>
      <c r="F199" s="710"/>
      <c r="G199" s="141"/>
      <c r="H199" s="596"/>
      <c r="I199" s="569"/>
    </row>
    <row r="200" spans="1:9" s="14" customFormat="1" ht="27.75" customHeight="1" thickBot="1">
      <c r="A200" s="803" t="s">
        <v>1303</v>
      </c>
      <c r="B200" s="207">
        <f>B198+B193+B188+B183+B178+B171</f>
        <v>1850</v>
      </c>
      <c r="C200" s="712">
        <f>C198+C193+C188+C183+C178+C171</f>
        <v>2933</v>
      </c>
      <c r="D200" s="712">
        <f>D198+D193+D188+D183+D178+D171</f>
        <v>2919</v>
      </c>
      <c r="E200" s="588">
        <f>D200/C200</f>
        <v>0.9952267303102625</v>
      </c>
      <c r="F200" s="698">
        <f>F198+F193+F188+F183+F178+F171</f>
        <v>5115</v>
      </c>
      <c r="G200" s="207">
        <f>G198+G193+G188+G183+G178+G171</f>
        <v>6562</v>
      </c>
      <c r="H200" s="698">
        <f>H198+H193+H188+H183+H178+H171</f>
        <v>6558</v>
      </c>
      <c r="I200" s="728">
        <f>H200/G200</f>
        <v>0.9993904297470283</v>
      </c>
    </row>
    <row r="201" spans="1:9" s="14" customFormat="1" ht="12.75">
      <c r="A201" s="804"/>
      <c r="B201" s="733"/>
      <c r="C201" s="699"/>
      <c r="D201" s="596"/>
      <c r="E201" s="569"/>
      <c r="F201" s="596"/>
      <c r="G201" s="699"/>
      <c r="H201" s="596"/>
      <c r="I201" s="569"/>
    </row>
    <row r="202" spans="1:9" s="14" customFormat="1" ht="13.5" customHeight="1">
      <c r="A202" s="701" t="s">
        <v>1313</v>
      </c>
      <c r="B202" s="702"/>
      <c r="C202" s="702"/>
      <c r="D202" s="578"/>
      <c r="E202" s="568"/>
      <c r="F202" s="578"/>
      <c r="G202" s="702"/>
      <c r="H202" s="578"/>
      <c r="I202" s="568"/>
    </row>
    <row r="203" spans="1:9" s="14" customFormat="1" ht="12.75">
      <c r="A203" s="805" t="s">
        <v>1152</v>
      </c>
      <c r="B203" s="702">
        <v>0</v>
      </c>
      <c r="C203" s="702">
        <v>0</v>
      </c>
      <c r="D203" s="578">
        <v>0</v>
      </c>
      <c r="E203" s="734">
        <v>0</v>
      </c>
      <c r="F203" s="578">
        <v>0</v>
      </c>
      <c r="G203" s="144">
        <v>0</v>
      </c>
      <c r="H203" s="578">
        <v>0</v>
      </c>
      <c r="I203" s="568">
        <v>0</v>
      </c>
    </row>
    <row r="204" spans="1:9" s="14" customFormat="1" ht="13.5" thickBot="1">
      <c r="A204" s="686" t="s">
        <v>1154</v>
      </c>
      <c r="B204" s="735">
        <v>0</v>
      </c>
      <c r="C204" s="736">
        <v>0</v>
      </c>
      <c r="D204" s="570">
        <v>0</v>
      </c>
      <c r="E204" s="598">
        <v>0</v>
      </c>
      <c r="F204" s="570">
        <v>0</v>
      </c>
      <c r="G204" s="530">
        <v>0</v>
      </c>
      <c r="H204" s="570">
        <v>0</v>
      </c>
      <c r="I204" s="598">
        <v>0</v>
      </c>
    </row>
    <row r="205" spans="1:9" s="14" customFormat="1" ht="13.5" thickBot="1">
      <c r="A205" s="800" t="s">
        <v>1153</v>
      </c>
      <c r="B205" s="712">
        <f>B203+B204</f>
        <v>0</v>
      </c>
      <c r="C205" s="712">
        <f>C203+C204</f>
        <v>0</v>
      </c>
      <c r="D205" s="712">
        <f>D203+D204</f>
        <v>0</v>
      </c>
      <c r="E205" s="588">
        <v>0</v>
      </c>
      <c r="F205" s="676">
        <f>F203+F204</f>
        <v>0</v>
      </c>
      <c r="G205" s="525">
        <f>G203+G204</f>
        <v>0</v>
      </c>
      <c r="H205" s="676">
        <f>H203+H204</f>
        <v>0</v>
      </c>
      <c r="I205" s="588">
        <v>0</v>
      </c>
    </row>
    <row r="206" spans="1:9" s="14" customFormat="1" ht="13.5" thickBot="1">
      <c r="A206" s="697"/>
      <c r="B206" s="142"/>
      <c r="C206" s="709"/>
      <c r="D206" s="709"/>
      <c r="E206" s="569"/>
      <c r="F206" s="710"/>
      <c r="G206" s="141"/>
      <c r="H206" s="596"/>
      <c r="I206" s="569"/>
    </row>
    <row r="207" spans="1:9" s="14" customFormat="1" ht="13.5" thickBot="1">
      <c r="A207" s="806" t="s">
        <v>1299</v>
      </c>
      <c r="B207" s="207">
        <f>B205+B200</f>
        <v>1850</v>
      </c>
      <c r="C207" s="207">
        <f>C205+C200</f>
        <v>2933</v>
      </c>
      <c r="D207" s="207">
        <f>D205+D200</f>
        <v>2919</v>
      </c>
      <c r="E207" s="728">
        <f>D207/C207</f>
        <v>0.9952267303102625</v>
      </c>
      <c r="F207" s="698">
        <f>F205+F200</f>
        <v>5115</v>
      </c>
      <c r="G207" s="207">
        <f>G205+G200</f>
        <v>6562</v>
      </c>
      <c r="H207" s="698">
        <f>H205+H200</f>
        <v>6558</v>
      </c>
      <c r="I207" s="728">
        <f>H207/G207</f>
        <v>0.9993904297470283</v>
      </c>
    </row>
    <row r="208" spans="1:9" s="14" customFormat="1" ht="15">
      <c r="A208" s="704"/>
      <c r="B208" s="704"/>
      <c r="C208" s="704"/>
      <c r="D208" s="704"/>
      <c r="E208" s="704"/>
      <c r="F208" s="705"/>
      <c r="G208" s="2105" t="s">
        <v>246</v>
      </c>
      <c r="H208" s="2105"/>
      <c r="I208" s="705"/>
    </row>
    <row r="209" spans="1:9" s="14" customFormat="1" ht="12.75">
      <c r="A209" s="2058">
        <v>5</v>
      </c>
      <c r="B209" s="2058"/>
      <c r="C209" s="2058"/>
      <c r="D209" s="2058"/>
      <c r="E209" s="2058"/>
      <c r="F209" s="2077"/>
      <c r="G209" s="2077"/>
      <c r="H209" s="2077"/>
      <c r="I209" s="2077"/>
    </row>
    <row r="210" spans="1:9" s="14" customFormat="1" ht="15.75">
      <c r="A210" s="2104" t="s">
        <v>1477</v>
      </c>
      <c r="B210" s="2104"/>
      <c r="C210" s="2104"/>
      <c r="D210" s="2104"/>
      <c r="E210" s="2104"/>
      <c r="F210" s="2105"/>
      <c r="G210" s="2105"/>
      <c r="H210" s="2105"/>
      <c r="I210" s="2105"/>
    </row>
    <row r="211" spans="1:9" s="14" customFormat="1" ht="15.75">
      <c r="A211" s="2106" t="s">
        <v>1267</v>
      </c>
      <c r="B211" s="2106"/>
      <c r="C211" s="2106"/>
      <c r="D211" s="2106"/>
      <c r="E211" s="2106"/>
      <c r="F211" s="2105"/>
      <c r="G211" s="2105"/>
      <c r="H211" s="2105"/>
      <c r="I211" s="2105"/>
    </row>
    <row r="212" spans="1:9" s="14" customFormat="1" ht="16.5" thickBot="1">
      <c r="A212" s="723"/>
      <c r="B212" s="723"/>
      <c r="C212" s="723"/>
      <c r="D212" s="723"/>
      <c r="E212" s="723"/>
      <c r="F212" s="705"/>
      <c r="G212" s="2108" t="s">
        <v>1239</v>
      </c>
      <c r="H212" s="2108"/>
      <c r="I212" s="1326"/>
    </row>
    <row r="213" spans="1:9" s="14" customFormat="1" ht="13.5" thickBot="1">
      <c r="A213" s="2098" t="s">
        <v>1304</v>
      </c>
      <c r="B213" s="2078" t="s">
        <v>752</v>
      </c>
      <c r="C213" s="2109"/>
      <c r="D213" s="2109"/>
      <c r="E213" s="2110"/>
      <c r="F213" s="2078" t="s">
        <v>756</v>
      </c>
      <c r="G213" s="2062"/>
      <c r="H213" s="2062"/>
      <c r="I213" s="2063"/>
    </row>
    <row r="214" spans="1:9" s="14" customFormat="1" ht="21.75" thickBot="1">
      <c r="A214" s="2099"/>
      <c r="B214" s="665" t="s">
        <v>1107</v>
      </c>
      <c r="C214" s="666" t="s">
        <v>1108</v>
      </c>
      <c r="D214" s="665" t="s">
        <v>1113</v>
      </c>
      <c r="E214" s="666" t="s">
        <v>1141</v>
      </c>
      <c r="F214" s="738" t="s">
        <v>1107</v>
      </c>
      <c r="G214" s="666" t="s">
        <v>303</v>
      </c>
      <c r="H214" s="667" t="s">
        <v>1113</v>
      </c>
      <c r="I214" s="667" t="s">
        <v>1072</v>
      </c>
    </row>
    <row r="215" spans="1:9" s="14" customFormat="1" ht="12.75">
      <c r="A215" s="668" t="s">
        <v>1211</v>
      </c>
      <c r="B215" s="143"/>
      <c r="C215" s="672"/>
      <c r="D215" s="669"/>
      <c r="E215" s="672"/>
      <c r="F215" s="143"/>
      <c r="G215" s="714"/>
      <c r="H215" s="725"/>
      <c r="I215" s="724"/>
    </row>
    <row r="216" spans="1:9" s="14" customFormat="1" ht="12.75">
      <c r="A216" s="672" t="s">
        <v>1212</v>
      </c>
      <c r="B216" s="144">
        <v>0</v>
      </c>
      <c r="C216" s="142">
        <v>0</v>
      </c>
      <c r="D216" s="573">
        <v>0</v>
      </c>
      <c r="E216" s="574">
        <v>0</v>
      </c>
      <c r="F216" s="142">
        <v>19944</v>
      </c>
      <c r="G216" s="726">
        <v>17404</v>
      </c>
      <c r="H216" s="267">
        <v>17290</v>
      </c>
      <c r="I216" s="574">
        <f>H216/G216</f>
        <v>0.9934497816593887</v>
      </c>
    </row>
    <row r="217" spans="1:9" s="14" customFormat="1" ht="12.75">
      <c r="A217" s="797" t="s">
        <v>1213</v>
      </c>
      <c r="B217" s="144">
        <v>0</v>
      </c>
      <c r="C217" s="142">
        <v>0</v>
      </c>
      <c r="D217" s="573">
        <v>0</v>
      </c>
      <c r="E217" s="574">
        <v>0</v>
      </c>
      <c r="F217" s="142">
        <v>6528</v>
      </c>
      <c r="G217" s="726">
        <v>5716</v>
      </c>
      <c r="H217" s="267">
        <v>5715</v>
      </c>
      <c r="I217" s="574">
        <f>H217/G217</f>
        <v>0.9998250524842547</v>
      </c>
    </row>
    <row r="218" spans="1:9" s="14" customFormat="1" ht="12.75">
      <c r="A218" s="672" t="s">
        <v>1214</v>
      </c>
      <c r="B218" s="144">
        <v>27009</v>
      </c>
      <c r="C218" s="142">
        <v>18776</v>
      </c>
      <c r="D218" s="573">
        <v>17767</v>
      </c>
      <c r="E218" s="574">
        <f>D218/C218</f>
        <v>0.9462611844908394</v>
      </c>
      <c r="F218" s="142">
        <v>112950</v>
      </c>
      <c r="G218" s="726">
        <v>83229</v>
      </c>
      <c r="H218" s="267">
        <v>83226</v>
      </c>
      <c r="I218" s="574">
        <f>H218/G218</f>
        <v>0.9999639548714991</v>
      </c>
    </row>
    <row r="219" spans="1:9" s="14" customFormat="1" ht="12.75">
      <c r="A219" s="673" t="s">
        <v>771</v>
      </c>
      <c r="B219" s="144">
        <v>-5113</v>
      </c>
      <c r="C219" s="144">
        <v>-5113</v>
      </c>
      <c r="D219" s="571">
        <v>-4107</v>
      </c>
      <c r="E219" s="574">
        <f>D219/C219</f>
        <v>0.8032466262468219</v>
      </c>
      <c r="F219" s="144">
        <v>0</v>
      </c>
      <c r="G219" s="730"/>
      <c r="H219" s="578">
        <v>0</v>
      </c>
      <c r="I219" s="574">
        <v>0</v>
      </c>
    </row>
    <row r="220" spans="1:9" s="14" customFormat="1" ht="12.75">
      <c r="A220" s="797" t="s">
        <v>1215</v>
      </c>
      <c r="B220" s="1292">
        <v>0</v>
      </c>
      <c r="C220" s="144">
        <v>0</v>
      </c>
      <c r="D220" s="144">
        <v>0</v>
      </c>
      <c r="E220" s="574">
        <v>0</v>
      </c>
      <c r="F220" s="144">
        <v>0</v>
      </c>
      <c r="G220" s="730">
        <v>0</v>
      </c>
      <c r="H220" s="144">
        <v>0</v>
      </c>
      <c r="I220" s="574">
        <v>0</v>
      </c>
    </row>
    <row r="221" spans="1:9" s="14" customFormat="1" ht="12.75">
      <c r="A221" s="1339" t="s">
        <v>1216</v>
      </c>
      <c r="B221" s="144">
        <v>0</v>
      </c>
      <c r="C221" s="144">
        <v>0</v>
      </c>
      <c r="D221" s="144">
        <v>0</v>
      </c>
      <c r="E221" s="574">
        <v>0</v>
      </c>
      <c r="F221" s="144">
        <v>0</v>
      </c>
      <c r="G221" s="730">
        <v>0</v>
      </c>
      <c r="H221" s="144">
        <v>0</v>
      </c>
      <c r="I221" s="574">
        <v>0</v>
      </c>
    </row>
    <row r="222" spans="1:9" s="14" customFormat="1" ht="13.5" customHeight="1">
      <c r="A222" s="673" t="s">
        <v>1217</v>
      </c>
      <c r="B222" s="141"/>
      <c r="C222" s="141"/>
      <c r="D222" s="141"/>
      <c r="E222" s="574"/>
      <c r="F222" s="141"/>
      <c r="G222" s="762"/>
      <c r="H222" s="141"/>
      <c r="I222" s="574"/>
    </row>
    <row r="223" spans="1:9" s="14" customFormat="1" ht="13.5" thickBot="1">
      <c r="A223" s="799" t="s">
        <v>1242</v>
      </c>
      <c r="B223" s="142">
        <v>0</v>
      </c>
      <c r="C223" s="142">
        <v>0</v>
      </c>
      <c r="D223" s="142">
        <v>0</v>
      </c>
      <c r="E223" s="574">
        <v>0</v>
      </c>
      <c r="F223" s="142">
        <v>0</v>
      </c>
      <c r="G223" s="726">
        <v>0</v>
      </c>
      <c r="H223" s="142">
        <v>0</v>
      </c>
      <c r="I223" s="574">
        <v>0</v>
      </c>
    </row>
    <row r="224" spans="1:9" s="14" customFormat="1" ht="13.5" thickBot="1">
      <c r="A224" s="800" t="s">
        <v>1268</v>
      </c>
      <c r="B224" s="525">
        <f>SUM(B216:B221)</f>
        <v>21896</v>
      </c>
      <c r="C224" s="525">
        <f>SUM(C216:C221)</f>
        <v>13663</v>
      </c>
      <c r="D224" s="525">
        <f>SUM(D216:D221)</f>
        <v>13660</v>
      </c>
      <c r="E224" s="728">
        <f>D224/C224</f>
        <v>0.9997804288955573</v>
      </c>
      <c r="F224" s="525">
        <f>SUM(F216:F221)</f>
        <v>139422</v>
      </c>
      <c r="G224" s="742">
        <f>G216+G217+G218+G221+G220</f>
        <v>106349</v>
      </c>
      <c r="H224" s="676">
        <f>H216+H217+H218+H221+H220</f>
        <v>106231</v>
      </c>
      <c r="I224" s="588">
        <f>H224/G224</f>
        <v>0.9988904456083273</v>
      </c>
    </row>
    <row r="225" spans="1:9" s="14" customFormat="1" ht="12.75">
      <c r="A225" s="678"/>
      <c r="B225" s="535"/>
      <c r="C225" s="681"/>
      <c r="D225" s="537"/>
      <c r="E225" s="569"/>
      <c r="F225" s="141"/>
      <c r="G225" s="743"/>
      <c r="H225" s="537"/>
      <c r="I225" s="569"/>
    </row>
    <row r="226" spans="1:9" s="14" customFormat="1" ht="12.75">
      <c r="A226" s="801" t="s">
        <v>1219</v>
      </c>
      <c r="B226" s="144"/>
      <c r="C226" s="144"/>
      <c r="D226" s="578"/>
      <c r="E226" s="568"/>
      <c r="F226" s="144"/>
      <c r="G226" s="730"/>
      <c r="H226" s="578"/>
      <c r="I226" s="568"/>
    </row>
    <row r="227" spans="1:9" s="14" customFormat="1" ht="12.75">
      <c r="A227" s="672" t="s">
        <v>1220</v>
      </c>
      <c r="B227" s="142">
        <v>0</v>
      </c>
      <c r="C227" s="142">
        <v>0</v>
      </c>
      <c r="D227" s="142">
        <v>0</v>
      </c>
      <c r="E227" s="579">
        <v>0</v>
      </c>
      <c r="F227" s="142">
        <f>'4.sz. melléklet'!B99</f>
        <v>145196</v>
      </c>
      <c r="G227" s="142">
        <f>'4.sz. melléklet'!C99</f>
        <v>284633</v>
      </c>
      <c r="H227" s="142">
        <f>'4.sz. melléklet'!D99</f>
        <v>148793</v>
      </c>
      <c r="I227" s="579">
        <f>H227/G227</f>
        <v>0.5227538619907038</v>
      </c>
    </row>
    <row r="228" spans="1:10" s="14" customFormat="1" ht="12.75">
      <c r="A228" s="802" t="s">
        <v>1221</v>
      </c>
      <c r="B228" s="142">
        <v>0</v>
      </c>
      <c r="C228" s="141">
        <v>0</v>
      </c>
      <c r="D228" s="141">
        <v>0</v>
      </c>
      <c r="E228" s="739">
        <v>0</v>
      </c>
      <c r="F228" s="141">
        <f>'3.sz. melléklet'!B32</f>
        <v>67564</v>
      </c>
      <c r="G228" s="141">
        <f>'3.sz. melléklet'!C32</f>
        <v>77025</v>
      </c>
      <c r="H228" s="141">
        <f>'3.sz. melléklet'!D32</f>
        <v>75023</v>
      </c>
      <c r="I228" s="579">
        <f>H228/G228</f>
        <v>0.9740084388185654</v>
      </c>
      <c r="J228" s="320"/>
    </row>
    <row r="229" spans="1:9" s="14" customFormat="1" ht="12.75">
      <c r="A229" s="672" t="s">
        <v>1222</v>
      </c>
      <c r="B229" s="144">
        <v>0</v>
      </c>
      <c r="C229" s="142">
        <v>0</v>
      </c>
      <c r="D229" s="267">
        <v>0</v>
      </c>
      <c r="E229" s="574">
        <v>0</v>
      </c>
      <c r="F229" s="142">
        <v>0</v>
      </c>
      <c r="G229" s="726">
        <v>0</v>
      </c>
      <c r="H229" s="267">
        <v>0</v>
      </c>
      <c r="I229" s="574">
        <v>0</v>
      </c>
    </row>
    <row r="230" spans="1:9" s="14" customFormat="1" ht="13.5" thickBot="1">
      <c r="A230" s="683" t="s">
        <v>1223</v>
      </c>
      <c r="B230" s="144">
        <f>-B219</f>
        <v>5113</v>
      </c>
      <c r="C230" s="144">
        <f>-C219</f>
        <v>5113</v>
      </c>
      <c r="D230" s="144">
        <f>-D219</f>
        <v>4107</v>
      </c>
      <c r="E230" s="574">
        <f>D230/C230</f>
        <v>0.8032466262468219</v>
      </c>
      <c r="F230" s="142">
        <f>-F219</f>
        <v>0</v>
      </c>
      <c r="G230" s="142">
        <f>-G219</f>
        <v>0</v>
      </c>
      <c r="H230" s="142">
        <f>-H219</f>
        <v>0</v>
      </c>
      <c r="I230" s="574">
        <v>0</v>
      </c>
    </row>
    <row r="231" spans="1:9" s="14" customFormat="1" ht="13.5" thickBot="1">
      <c r="A231" s="800" t="s">
        <v>1245</v>
      </c>
      <c r="B231" s="525">
        <f>SUM(B227:B230)</f>
        <v>5113</v>
      </c>
      <c r="C231" s="525">
        <f>C227+C228+C229+C230</f>
        <v>5113</v>
      </c>
      <c r="D231" s="587">
        <f>D227+D228+D229+D230</f>
        <v>4107</v>
      </c>
      <c r="E231" s="588">
        <v>0</v>
      </c>
      <c r="F231" s="525">
        <f>SUM(F227:F230)</f>
        <v>212760</v>
      </c>
      <c r="G231" s="742">
        <f>G227+G228+G229+G230</f>
        <v>361658</v>
      </c>
      <c r="H231" s="676">
        <f>H227+H228+H229+H230</f>
        <v>223816</v>
      </c>
      <c r="I231" s="588">
        <f>H231/G231</f>
        <v>0.618860912796067</v>
      </c>
    </row>
    <row r="232" spans="1:9" s="14" customFormat="1" ht="9.75" customHeight="1">
      <c r="A232" s="678"/>
      <c r="B232" s="141"/>
      <c r="C232" s="535"/>
      <c r="D232" s="596"/>
      <c r="E232" s="569"/>
      <c r="F232" s="141"/>
      <c r="G232" s="729"/>
      <c r="H232" s="596"/>
      <c r="I232" s="713"/>
    </row>
    <row r="233" spans="1:9" s="14" customFormat="1" ht="12.75">
      <c r="A233" s="801" t="s">
        <v>1224</v>
      </c>
      <c r="B233" s="141"/>
      <c r="C233" s="144"/>
      <c r="D233" s="578"/>
      <c r="E233" s="568"/>
      <c r="F233" s="144"/>
      <c r="G233" s="730"/>
      <c r="H233" s="578"/>
      <c r="I233" s="568"/>
    </row>
    <row r="234" spans="1:9" s="14" customFormat="1" ht="12.75">
      <c r="A234" s="684" t="s">
        <v>1225</v>
      </c>
      <c r="B234" s="142">
        <v>0</v>
      </c>
      <c r="C234" s="142">
        <v>0</v>
      </c>
      <c r="D234" s="142"/>
      <c r="E234" s="682">
        <v>0</v>
      </c>
      <c r="F234" s="142">
        <v>0</v>
      </c>
      <c r="G234" s="726">
        <v>0</v>
      </c>
      <c r="H234" s="142">
        <v>0</v>
      </c>
      <c r="I234" s="568">
        <v>0</v>
      </c>
    </row>
    <row r="235" spans="1:9" s="14" customFormat="1" ht="13.5" thickBot="1">
      <c r="A235" s="685" t="s">
        <v>1226</v>
      </c>
      <c r="B235" s="141">
        <v>0</v>
      </c>
      <c r="C235" s="141">
        <v>0</v>
      </c>
      <c r="D235" s="141">
        <v>0</v>
      </c>
      <c r="E235" s="687">
        <v>0</v>
      </c>
      <c r="F235" s="141">
        <v>0</v>
      </c>
      <c r="G235" s="762">
        <v>0</v>
      </c>
      <c r="H235" s="141">
        <v>0</v>
      </c>
      <c r="I235" s="770">
        <v>0</v>
      </c>
    </row>
    <row r="236" spans="1:9" s="14" customFormat="1" ht="13.5" thickBot="1">
      <c r="A236" s="688" t="s">
        <v>1148</v>
      </c>
      <c r="B236" s="525">
        <f>B234+B235</f>
        <v>0</v>
      </c>
      <c r="C236" s="525">
        <f>C234+C235</f>
        <v>0</v>
      </c>
      <c r="D236" s="587">
        <f>D234+D235</f>
        <v>0</v>
      </c>
      <c r="E236" s="588">
        <v>0</v>
      </c>
      <c r="F236" s="525">
        <f>F234+F235</f>
        <v>0</v>
      </c>
      <c r="G236" s="742">
        <f>G234+G235</f>
        <v>0</v>
      </c>
      <c r="H236" s="676">
        <f>H234+H235</f>
        <v>0</v>
      </c>
      <c r="I236" s="588">
        <v>0</v>
      </c>
    </row>
    <row r="237" spans="1:9" s="14" customFormat="1" ht="9.75" customHeight="1">
      <c r="A237" s="678"/>
      <c r="B237" s="141"/>
      <c r="C237" s="535"/>
      <c r="D237" s="596"/>
      <c r="E237" s="569"/>
      <c r="F237" s="141"/>
      <c r="G237" s="729"/>
      <c r="H237" s="596"/>
      <c r="I237" s="569"/>
    </row>
    <row r="238" spans="1:9" s="14" customFormat="1" ht="12.75">
      <c r="A238" s="689" t="s">
        <v>1248</v>
      </c>
      <c r="B238" s="144"/>
      <c r="C238" s="144"/>
      <c r="D238" s="578"/>
      <c r="E238" s="568"/>
      <c r="F238" s="144"/>
      <c r="G238" s="730"/>
      <c r="H238" s="578"/>
      <c r="I238" s="568"/>
    </row>
    <row r="239" spans="1:9" s="14" customFormat="1" ht="12.75">
      <c r="A239" s="690" t="s">
        <v>1225</v>
      </c>
      <c r="B239" s="142">
        <f>'1.e-f.sz.melléklet'!B70-'1.e-f.sz.melléklet'!B86-'1.e-f.sz.melléklet'!B87-'1.e-f.sz.melléklet'!B84-'1.e-f.sz.melléklet'!B78-'1.e-f.sz.melléklet'!B85</f>
        <v>158205</v>
      </c>
      <c r="C239" s="142">
        <f>'1.e-f.sz.melléklet'!C71+'1.e-f.sz.melléklet'!C72+'1.e-f.sz.melléklet'!C73+'1.e-f.sz.melléklet'!C74+'1.e-f.sz.melléklet'!C75+'1.e-f.sz.melléklet'!C76+'1.e-f.sz.melléklet'!C77+'1.e-f.sz.melléklet'!C80+'1.e-f.sz.melléklet'!C81+'1.e-f.sz.melléklet'!C82+'1.e-f.sz.melléklet'!C83+'1.e-f.sz.melléklet'!C88-'1.e-f.sz.melléklet'!C77</f>
        <v>168624</v>
      </c>
      <c r="D239" s="142">
        <f>'1.e-f.sz.melléklet'!D71+'1.e-f.sz.melléklet'!D72+'1.e-f.sz.melléklet'!D73+'1.e-f.sz.melléklet'!D74+'1.e-f.sz.melléklet'!D75+'1.e-f.sz.melléklet'!D76+'1.e-f.sz.melléklet'!D77+'1.e-f.sz.melléklet'!D80+'1.e-f.sz.melléklet'!D81+'1.e-f.sz.melléklet'!D82+'1.e-f.sz.melléklet'!D83+'1.e-f.sz.melléklet'!D88-'1.e-f.sz.melléklet'!D77</f>
        <v>153451</v>
      </c>
      <c r="E239" s="579">
        <f>D239/C239</f>
        <v>0.9100187399183983</v>
      </c>
      <c r="F239" s="144">
        <v>0</v>
      </c>
      <c r="G239" s="730"/>
      <c r="H239" s="578"/>
      <c r="I239" s="568">
        <v>0</v>
      </c>
    </row>
    <row r="240" spans="1:9" s="14" customFormat="1" ht="13.5" thickBot="1">
      <c r="A240" s="685" t="s">
        <v>1226</v>
      </c>
      <c r="B240" s="141">
        <f>'1.e-f.sz.melléklet'!B94+'1.e-f.sz.melléklet'!B97</f>
        <v>6000</v>
      </c>
      <c r="C240" s="141">
        <f>'1.e-f.sz.melléklet'!C94+'1.e-f.sz.melléklet'!C97+'1.e-f.sz.melléklet'!C95+'1.e-f.sz.melléklet'!C96</f>
        <v>6118</v>
      </c>
      <c r="D240" s="141">
        <f>'1.e-f.sz.melléklet'!D94+'1.e-f.sz.melléklet'!D97+'1.e-f.sz.melléklet'!D95+'1.e-f.sz.melléklet'!D96</f>
        <v>3868</v>
      </c>
      <c r="E240" s="579">
        <f>D240/C240</f>
        <v>0.6322327558025499</v>
      </c>
      <c r="F240" s="527">
        <v>0</v>
      </c>
      <c r="G240" s="756"/>
      <c r="H240" s="570"/>
      <c r="I240" s="598">
        <v>0</v>
      </c>
    </row>
    <row r="241" spans="1:9" s="14" customFormat="1" ht="13.5" thickBot="1">
      <c r="A241" s="688" t="s">
        <v>1149</v>
      </c>
      <c r="B241" s="525">
        <f>B239+B240</f>
        <v>164205</v>
      </c>
      <c r="C241" s="525">
        <f>C239+C240</f>
        <v>174742</v>
      </c>
      <c r="D241" s="587">
        <f>D239+D240</f>
        <v>157319</v>
      </c>
      <c r="E241" s="588">
        <f>D241/C241</f>
        <v>0.9002930033992973</v>
      </c>
      <c r="F241" s="525">
        <f>SUM(F239,F240)</f>
        <v>0</v>
      </c>
      <c r="G241" s="525">
        <f>G239+G240</f>
        <v>0</v>
      </c>
      <c r="H241" s="676">
        <f>H239+H240</f>
        <v>0</v>
      </c>
      <c r="I241" s="588">
        <v>0</v>
      </c>
    </row>
    <row r="242" spans="1:9" s="14" customFormat="1" ht="12.75">
      <c r="A242" s="678"/>
      <c r="B242" s="680"/>
      <c r="C242" s="535"/>
      <c r="D242" s="596"/>
      <c r="E242" s="569"/>
      <c r="F242" s="680"/>
      <c r="G242" s="535"/>
      <c r="H242" s="596"/>
      <c r="I242" s="569"/>
    </row>
    <row r="243" spans="1:9" s="14" customFormat="1" ht="12.75">
      <c r="A243" s="801" t="s">
        <v>1227</v>
      </c>
      <c r="B243" s="144"/>
      <c r="C243" s="144"/>
      <c r="D243" s="578"/>
      <c r="E243" s="568"/>
      <c r="F243" s="144"/>
      <c r="G243" s="144"/>
      <c r="H243" s="578"/>
      <c r="I243" s="568"/>
    </row>
    <row r="244" spans="1:9" s="14" customFormat="1" ht="12.75">
      <c r="A244" s="691" t="s">
        <v>1250</v>
      </c>
      <c r="B244" s="142">
        <f>'1.g-h.sz. melléklet'!B9</f>
        <v>1000</v>
      </c>
      <c r="C244" s="142">
        <f>'1.g-h.sz. melléklet'!C9</f>
        <v>1000</v>
      </c>
      <c r="D244" s="142">
        <f>'1.g-h.sz. melléklet'!D9</f>
        <v>170</v>
      </c>
      <c r="E244" s="579">
        <f>D244/C244</f>
        <v>0.17</v>
      </c>
      <c r="F244" s="144">
        <v>0</v>
      </c>
      <c r="G244" s="144"/>
      <c r="H244" s="578"/>
      <c r="I244" s="568">
        <v>0</v>
      </c>
    </row>
    <row r="245" spans="1:9" s="14" customFormat="1" ht="13.5" thickBot="1">
      <c r="A245" s="692" t="s">
        <v>1269</v>
      </c>
      <c r="B245" s="141">
        <f>'1.g-h.sz. melléklet'!B15</f>
        <v>5000</v>
      </c>
      <c r="C245" s="141">
        <f>'1.g-h.sz. melléklet'!C15</f>
        <v>5000</v>
      </c>
      <c r="D245" s="141">
        <f>'1.g-h.sz. melléklet'!D15</f>
        <v>3400</v>
      </c>
      <c r="E245" s="579">
        <f>D245/C245</f>
        <v>0.68</v>
      </c>
      <c r="F245" s="527">
        <v>0</v>
      </c>
      <c r="G245" s="527"/>
      <c r="H245" s="570"/>
      <c r="I245" s="598">
        <v>0</v>
      </c>
    </row>
    <row r="246" spans="1:9" s="14" customFormat="1" ht="13.5" thickBot="1">
      <c r="A246" s="688" t="s">
        <v>1150</v>
      </c>
      <c r="B246" s="525">
        <f>B244+B245</f>
        <v>6000</v>
      </c>
      <c r="C246" s="525">
        <f>C245+C244</f>
        <v>6000</v>
      </c>
      <c r="D246" s="587">
        <f>D245+D244</f>
        <v>3570</v>
      </c>
      <c r="E246" s="1438">
        <f>D246/C246</f>
        <v>0.595</v>
      </c>
      <c r="F246" s="525">
        <f>F244+F245</f>
        <v>0</v>
      </c>
      <c r="G246" s="525">
        <f>G244+G245</f>
        <v>0</v>
      </c>
      <c r="H246" s="676">
        <f>H244+H245</f>
        <v>0</v>
      </c>
      <c r="I246" s="588">
        <v>0</v>
      </c>
    </row>
    <row r="247" spans="1:9" s="14" customFormat="1" ht="12.75">
      <c r="A247" s="678"/>
      <c r="B247" s="680"/>
      <c r="C247" s="535"/>
      <c r="D247" s="596"/>
      <c r="E247" s="569"/>
      <c r="F247" s="680"/>
      <c r="G247" s="141"/>
      <c r="H247" s="596"/>
      <c r="I247" s="569"/>
    </row>
    <row r="248" spans="1:9" s="14" customFormat="1" ht="13.5" customHeight="1">
      <c r="A248" s="694" t="s">
        <v>1231</v>
      </c>
      <c r="B248" s="144"/>
      <c r="C248" s="144"/>
      <c r="D248" s="578"/>
      <c r="E248" s="568"/>
      <c r="F248" s="144"/>
      <c r="G248" s="144"/>
      <c r="H248" s="578"/>
      <c r="I248" s="568"/>
    </row>
    <row r="249" spans="1:9" s="14" customFormat="1" ht="12" customHeight="1">
      <c r="A249" s="695" t="s">
        <v>1270</v>
      </c>
      <c r="B249" s="142">
        <v>0</v>
      </c>
      <c r="C249" s="142">
        <v>0</v>
      </c>
      <c r="D249" s="142">
        <v>0</v>
      </c>
      <c r="E249" s="579">
        <v>0</v>
      </c>
      <c r="F249" s="144">
        <v>0</v>
      </c>
      <c r="G249" s="144">
        <v>0</v>
      </c>
      <c r="H249" s="578">
        <v>0</v>
      </c>
      <c r="I249" s="568">
        <v>0</v>
      </c>
    </row>
    <row r="250" spans="1:9" s="14" customFormat="1" ht="13.5" thickBot="1">
      <c r="A250" s="720" t="s">
        <v>1271</v>
      </c>
      <c r="B250" s="141">
        <v>0</v>
      </c>
      <c r="C250" s="141">
        <v>0</v>
      </c>
      <c r="D250" s="141">
        <v>0</v>
      </c>
      <c r="E250" s="739">
        <v>0</v>
      </c>
      <c r="F250" s="144">
        <v>0</v>
      </c>
      <c r="G250" s="177">
        <v>0</v>
      </c>
      <c r="H250" s="716">
        <v>0</v>
      </c>
      <c r="I250" s="598">
        <v>0</v>
      </c>
    </row>
    <row r="251" spans="1:9" s="14" customFormat="1" ht="13.5" thickBot="1">
      <c r="A251" s="697" t="s">
        <v>1151</v>
      </c>
      <c r="B251" s="525">
        <f>B249+B250</f>
        <v>0</v>
      </c>
      <c r="C251" s="525">
        <f>C250+C249</f>
        <v>0</v>
      </c>
      <c r="D251" s="587">
        <f>D250+D249</f>
        <v>0</v>
      </c>
      <c r="E251" s="588">
        <v>0</v>
      </c>
      <c r="F251" s="525">
        <f>F249+F250</f>
        <v>0</v>
      </c>
      <c r="G251" s="525">
        <f>G250+G249</f>
        <v>0</v>
      </c>
      <c r="H251" s="676">
        <f>H250+H249</f>
        <v>0</v>
      </c>
      <c r="I251" s="588">
        <v>0</v>
      </c>
    </row>
    <row r="252" spans="1:9" s="14" customFormat="1" ht="13.5" thickBot="1">
      <c r="A252" s="678"/>
      <c r="B252" s="535"/>
      <c r="C252" s="141"/>
      <c r="D252" s="709"/>
      <c r="E252" s="569"/>
      <c r="F252" s="141"/>
      <c r="G252" s="141"/>
      <c r="H252" s="596"/>
      <c r="I252" s="569"/>
    </row>
    <row r="253" spans="1:9" s="14" customFormat="1" ht="27.75" customHeight="1" thickBot="1">
      <c r="A253" s="803" t="s">
        <v>1303</v>
      </c>
      <c r="B253" s="207">
        <f>B251+B246+B241+B236+B231+B224</f>
        <v>197214</v>
      </c>
      <c r="C253" s="207">
        <f>C251+C246+C241+C236+C231+C224</f>
        <v>199518</v>
      </c>
      <c r="D253" s="712">
        <f>D251+D246+D241+D236+D231+D224</f>
        <v>178656</v>
      </c>
      <c r="E253" s="728">
        <f>D253/C253</f>
        <v>0.8954380055934803</v>
      </c>
      <c r="F253" s="207">
        <f>F251+F246+F241+F236+F231+F224</f>
        <v>352182</v>
      </c>
      <c r="G253" s="207">
        <f>G251+G246+G241+G236+G231+G224</f>
        <v>468007</v>
      </c>
      <c r="H253" s="698">
        <f>H251+H246+H241+H236+H231+H224</f>
        <v>330047</v>
      </c>
      <c r="I253" s="588">
        <f>H253/G253</f>
        <v>0.7052180843448923</v>
      </c>
    </row>
    <row r="254" spans="1:9" s="14" customFormat="1" ht="12.75">
      <c r="A254" s="701" t="s">
        <v>1313</v>
      </c>
      <c r="B254" s="144"/>
      <c r="C254" s="702"/>
      <c r="D254" s="578"/>
      <c r="E254" s="568"/>
      <c r="F254" s="144"/>
      <c r="G254" s="702"/>
      <c r="H254" s="578"/>
      <c r="I254" s="568"/>
    </row>
    <row r="255" spans="1:9" s="14" customFormat="1" ht="12.75">
      <c r="A255" s="805" t="s">
        <v>1152</v>
      </c>
      <c r="B255" s="142">
        <v>0</v>
      </c>
      <c r="C255" s="142">
        <v>0</v>
      </c>
      <c r="D255" s="142">
        <v>0</v>
      </c>
      <c r="E255" s="579">
        <v>0</v>
      </c>
      <c r="F255" s="142">
        <v>0</v>
      </c>
      <c r="G255" s="142">
        <v>0</v>
      </c>
      <c r="H255" s="726">
        <v>0</v>
      </c>
      <c r="I255" s="579">
        <v>0</v>
      </c>
    </row>
    <row r="256" spans="1:9" s="14" customFormat="1" ht="13.5" thickBot="1">
      <c r="A256" s="686" t="s">
        <v>1154</v>
      </c>
      <c r="B256" s="141">
        <v>25260</v>
      </c>
      <c r="C256" s="141"/>
      <c r="D256" s="141"/>
      <c r="E256" s="739">
        <v>0</v>
      </c>
      <c r="F256" s="527">
        <v>0</v>
      </c>
      <c r="G256" s="736">
        <v>25260</v>
      </c>
      <c r="H256" s="570">
        <v>25260</v>
      </c>
      <c r="I256" s="784">
        <f>H256/G256</f>
        <v>1</v>
      </c>
    </row>
    <row r="257" spans="1:9" s="14" customFormat="1" ht="13.5" thickBot="1">
      <c r="A257" s="800" t="s">
        <v>1153</v>
      </c>
      <c r="B257" s="525">
        <f>B255+B256</f>
        <v>25260</v>
      </c>
      <c r="C257" s="525">
        <f>C255+C256</f>
        <v>0</v>
      </c>
      <c r="D257" s="525">
        <f>D255+D256</f>
        <v>0</v>
      </c>
      <c r="E257" s="588">
        <v>0</v>
      </c>
      <c r="F257" s="525">
        <f>F255+F256</f>
        <v>0</v>
      </c>
      <c r="G257" s="525">
        <f>G255+G256</f>
        <v>25260</v>
      </c>
      <c r="H257" s="676">
        <f>H255+H256</f>
        <v>25260</v>
      </c>
      <c r="I257" s="741">
        <f>H257/G257</f>
        <v>1</v>
      </c>
    </row>
    <row r="258" spans="1:9" s="14" customFormat="1" ht="13.5" thickBot="1">
      <c r="A258" s="697"/>
      <c r="B258" s="145"/>
      <c r="C258" s="141"/>
      <c r="D258" s="709"/>
      <c r="E258" s="569"/>
      <c r="F258" s="141"/>
      <c r="G258" s="141"/>
      <c r="H258" s="596"/>
      <c r="I258" s="569"/>
    </row>
    <row r="259" spans="1:9" s="14" customFormat="1" ht="13.5" thickBot="1">
      <c r="A259" s="806" t="s">
        <v>1299</v>
      </c>
      <c r="B259" s="207">
        <f>B257+B253</f>
        <v>222474</v>
      </c>
      <c r="C259" s="207">
        <f>C257+C253</f>
        <v>199518</v>
      </c>
      <c r="D259" s="207">
        <f>D257+D253</f>
        <v>178656</v>
      </c>
      <c r="E259" s="728">
        <f>D259/C259</f>
        <v>0.8954380055934803</v>
      </c>
      <c r="F259" s="207">
        <f>F257+F253</f>
        <v>352182</v>
      </c>
      <c r="G259" s="207">
        <f>G257+G253</f>
        <v>493267</v>
      </c>
      <c r="H259" s="698">
        <f>H257+H253</f>
        <v>355307</v>
      </c>
      <c r="I259" s="588">
        <f>H259/G259</f>
        <v>0.7203137448886708</v>
      </c>
    </row>
    <row r="260" spans="1:9" s="14" customFormat="1" ht="15">
      <c r="A260" s="704"/>
      <c r="B260" s="704"/>
      <c r="C260" s="704"/>
      <c r="D260" s="704"/>
      <c r="E260" s="704"/>
      <c r="F260" s="705"/>
      <c r="G260" s="2105" t="s">
        <v>246</v>
      </c>
      <c r="H260" s="2105"/>
      <c r="I260" s="705"/>
    </row>
    <row r="261" spans="1:9" s="14" customFormat="1" ht="12.75">
      <c r="A261" s="2058">
        <v>6</v>
      </c>
      <c r="B261" s="2058"/>
      <c r="C261" s="2058"/>
      <c r="D261" s="2058"/>
      <c r="E261" s="2058"/>
      <c r="F261" s="2077"/>
      <c r="G261" s="2077"/>
      <c r="H261" s="2077"/>
      <c r="I261" s="2077"/>
    </row>
    <row r="262" spans="1:9" s="14" customFormat="1" ht="15.75">
      <c r="A262" s="2104" t="s">
        <v>1477</v>
      </c>
      <c r="B262" s="2104"/>
      <c r="C262" s="2104"/>
      <c r="D262" s="2104"/>
      <c r="E262" s="2104"/>
      <c r="F262" s="2105"/>
      <c r="G262" s="2105"/>
      <c r="H262" s="2105"/>
      <c r="I262" s="2105"/>
    </row>
    <row r="263" spans="1:9" s="14" customFormat="1" ht="15.75">
      <c r="A263" s="2106" t="s">
        <v>1267</v>
      </c>
      <c r="B263" s="2106"/>
      <c r="C263" s="2106"/>
      <c r="D263" s="2106"/>
      <c r="E263" s="2106"/>
      <c r="F263" s="2105"/>
      <c r="G263" s="2105"/>
      <c r="H263" s="2105"/>
      <c r="I263" s="2105"/>
    </row>
    <row r="264" spans="1:9" s="14" customFormat="1" ht="16.5" thickBot="1">
      <c r="A264" s="723"/>
      <c r="B264" s="723"/>
      <c r="C264" s="723"/>
      <c r="D264" s="723"/>
      <c r="E264" s="723"/>
      <c r="F264" s="705"/>
      <c r="G264" s="2108" t="s">
        <v>1239</v>
      </c>
      <c r="H264" s="2108"/>
      <c r="I264" s="1326"/>
    </row>
    <row r="265" spans="1:9" s="14" customFormat="1" ht="13.5" thickBot="1">
      <c r="A265" s="2098" t="s">
        <v>1304</v>
      </c>
      <c r="B265" s="2078" t="s">
        <v>757</v>
      </c>
      <c r="C265" s="2109"/>
      <c r="D265" s="2109"/>
      <c r="E265" s="2110"/>
      <c r="F265" s="2078" t="s">
        <v>1130</v>
      </c>
      <c r="G265" s="2062"/>
      <c r="H265" s="2062"/>
      <c r="I265" s="2063"/>
    </row>
    <row r="266" spans="1:9" s="14" customFormat="1" ht="21.75" thickBot="1">
      <c r="A266" s="2099"/>
      <c r="B266" s="665" t="s">
        <v>1107</v>
      </c>
      <c r="C266" s="665" t="s">
        <v>303</v>
      </c>
      <c r="D266" s="666" t="s">
        <v>1113</v>
      </c>
      <c r="E266" s="667" t="s">
        <v>1143</v>
      </c>
      <c r="F266" s="665" t="s">
        <v>1107</v>
      </c>
      <c r="G266" s="665" t="s">
        <v>1108</v>
      </c>
      <c r="H266" s="666" t="s">
        <v>1113</v>
      </c>
      <c r="I266" s="667" t="s">
        <v>304</v>
      </c>
    </row>
    <row r="267" spans="1:9" s="14" customFormat="1" ht="12.75">
      <c r="A267" s="668" t="s">
        <v>1211</v>
      </c>
      <c r="B267" s="143"/>
      <c r="C267" s="675"/>
      <c r="D267" s="669"/>
      <c r="E267" s="724"/>
      <c r="F267" s="566"/>
      <c r="G267" s="673"/>
      <c r="H267" s="669"/>
      <c r="I267" s="724"/>
    </row>
    <row r="268" spans="1:9" s="14" customFormat="1" ht="12.75">
      <c r="A268" s="672" t="s">
        <v>1212</v>
      </c>
      <c r="B268" s="144">
        <v>0</v>
      </c>
      <c r="C268" s="267"/>
      <c r="D268" s="573"/>
      <c r="E268" s="574">
        <v>0</v>
      </c>
      <c r="F268" s="142">
        <v>0</v>
      </c>
      <c r="G268" s="142"/>
      <c r="H268" s="142"/>
      <c r="I268" s="574">
        <v>0</v>
      </c>
    </row>
    <row r="269" spans="1:9" s="14" customFormat="1" ht="13.5" customHeight="1">
      <c r="A269" s="797" t="s">
        <v>1213</v>
      </c>
      <c r="B269" s="144">
        <v>0</v>
      </c>
      <c r="C269" s="267"/>
      <c r="D269" s="573"/>
      <c r="E269" s="574">
        <v>0</v>
      </c>
      <c r="F269" s="141">
        <v>0</v>
      </c>
      <c r="G269" s="141"/>
      <c r="H269" s="141"/>
      <c r="I269" s="598">
        <v>0</v>
      </c>
    </row>
    <row r="270" spans="1:9" s="14" customFormat="1" ht="12.75">
      <c r="A270" s="672" t="s">
        <v>1214</v>
      </c>
      <c r="B270" s="144">
        <v>1200</v>
      </c>
      <c r="C270" s="267">
        <v>908</v>
      </c>
      <c r="D270" s="573">
        <v>907</v>
      </c>
      <c r="E270" s="574">
        <f>D270/C270</f>
        <v>0.998898678414097</v>
      </c>
      <c r="F270" s="267">
        <v>46080</v>
      </c>
      <c r="G270" s="573">
        <v>34558</v>
      </c>
      <c r="H270" s="573">
        <v>34557</v>
      </c>
      <c r="I270" s="761">
        <f>H270/G270</f>
        <v>0.999971063140228</v>
      </c>
    </row>
    <row r="271" spans="1:9" s="14" customFormat="1" ht="12.75">
      <c r="A271" s="673" t="s">
        <v>761</v>
      </c>
      <c r="B271" s="144">
        <v>0</v>
      </c>
      <c r="C271" s="578"/>
      <c r="D271" s="571"/>
      <c r="E271" s="574"/>
      <c r="F271" s="578">
        <v>0</v>
      </c>
      <c r="G271" s="571"/>
      <c r="H271" s="571"/>
      <c r="I271" s="574"/>
    </row>
    <row r="272" spans="1:9" s="14" customFormat="1" ht="12.75">
      <c r="A272" s="797" t="s">
        <v>1215</v>
      </c>
      <c r="B272" s="144">
        <v>0</v>
      </c>
      <c r="C272" s="144">
        <v>0</v>
      </c>
      <c r="D272" s="144">
        <v>0</v>
      </c>
      <c r="E272" s="574">
        <v>0</v>
      </c>
      <c r="F272" s="144">
        <v>0</v>
      </c>
      <c r="G272" s="144"/>
      <c r="H272" s="144"/>
      <c r="I272" s="574">
        <v>0</v>
      </c>
    </row>
    <row r="273" spans="1:9" s="14" customFormat="1" ht="12.75">
      <c r="A273" s="797" t="s">
        <v>1216</v>
      </c>
      <c r="B273" s="144">
        <v>0</v>
      </c>
      <c r="C273" s="144">
        <v>0</v>
      </c>
      <c r="D273" s="144">
        <v>0</v>
      </c>
      <c r="E273" s="574">
        <v>0</v>
      </c>
      <c r="F273" s="144">
        <v>0</v>
      </c>
      <c r="G273" s="144"/>
      <c r="H273" s="144"/>
      <c r="I273" s="574">
        <v>0</v>
      </c>
    </row>
    <row r="274" spans="1:9" s="14" customFormat="1" ht="12.75">
      <c r="A274" s="673" t="s">
        <v>1217</v>
      </c>
      <c r="B274" s="141"/>
      <c r="C274" s="141"/>
      <c r="D274" s="141"/>
      <c r="E274" s="574"/>
      <c r="F274" s="141"/>
      <c r="G274" s="141"/>
      <c r="H274" s="141"/>
      <c r="I274" s="574"/>
    </row>
    <row r="275" spans="1:9" s="14" customFormat="1" ht="13.5" thickBot="1">
      <c r="A275" s="799" t="s">
        <v>1242</v>
      </c>
      <c r="B275" s="142">
        <v>0</v>
      </c>
      <c r="C275" s="142">
        <v>0</v>
      </c>
      <c r="D275" s="142">
        <v>0</v>
      </c>
      <c r="E275" s="574">
        <v>0</v>
      </c>
      <c r="F275" s="142">
        <v>0</v>
      </c>
      <c r="G275" s="142">
        <v>0</v>
      </c>
      <c r="H275" s="142">
        <v>0</v>
      </c>
      <c r="I275" s="574">
        <v>0</v>
      </c>
    </row>
    <row r="276" spans="1:9" s="14" customFormat="1" ht="13.5" thickBot="1">
      <c r="A276" s="800" t="s">
        <v>1268</v>
      </c>
      <c r="B276" s="525">
        <f>B268+B269+B270+B272+B273</f>
        <v>1200</v>
      </c>
      <c r="C276" s="676">
        <f>C268+C269+C270+C273+C272</f>
        <v>908</v>
      </c>
      <c r="D276" s="587">
        <f>D268+D269+D270+D273+D272</f>
        <v>907</v>
      </c>
      <c r="E276" s="588">
        <f>D276/C276</f>
        <v>0.998898678414097</v>
      </c>
      <c r="F276" s="742">
        <f>F268+F269+F270+F272+F273</f>
        <v>46080</v>
      </c>
      <c r="G276" s="525">
        <f>G268+G269+G270+G273+G272</f>
        <v>34558</v>
      </c>
      <c r="H276" s="587">
        <f>H268+H269+H270+H273+H272</f>
        <v>34557</v>
      </c>
      <c r="I276" s="728">
        <f>H276/G276</f>
        <v>0.999971063140228</v>
      </c>
    </row>
    <row r="277" spans="1:9" s="14" customFormat="1" ht="9.75" customHeight="1">
      <c r="A277" s="678"/>
      <c r="B277" s="535"/>
      <c r="C277" s="743"/>
      <c r="D277" s="537"/>
      <c r="E277" s="569"/>
      <c r="F277" s="596"/>
      <c r="G277" s="681"/>
      <c r="H277" s="537"/>
      <c r="I277" s="569"/>
    </row>
    <row r="278" spans="1:9" s="14" customFormat="1" ht="12.75">
      <c r="A278" s="809" t="s">
        <v>1219</v>
      </c>
      <c r="B278" s="142"/>
      <c r="C278" s="726"/>
      <c r="D278" s="267"/>
      <c r="E278" s="574"/>
      <c r="F278" s="142"/>
      <c r="G278" s="142"/>
      <c r="H278" s="142"/>
      <c r="I278" s="574"/>
    </row>
    <row r="279" spans="1:9" s="14" customFormat="1" ht="12.75">
      <c r="A279" s="672" t="s">
        <v>1220</v>
      </c>
      <c r="B279" s="144">
        <v>0</v>
      </c>
      <c r="C279" s="730"/>
      <c r="D279" s="578"/>
      <c r="E279" s="574">
        <v>0</v>
      </c>
      <c r="F279" s="141">
        <f>'4.sz. melléklet'!B119</f>
        <v>1922</v>
      </c>
      <c r="G279" s="141">
        <f>'4.sz. melléklet'!C119</f>
        <v>2306</v>
      </c>
      <c r="H279" s="141">
        <f>'4.sz. melléklet'!D119</f>
        <v>2304</v>
      </c>
      <c r="I279" s="598">
        <f>H279/G279</f>
        <v>0.9991326973113617</v>
      </c>
    </row>
    <row r="280" spans="1:9" s="14" customFormat="1" ht="12.75">
      <c r="A280" s="802" t="s">
        <v>1221</v>
      </c>
      <c r="B280" s="144">
        <f>'3.sz. melléklet'!B35</f>
        <v>15000</v>
      </c>
      <c r="C280" s="144">
        <f>'3.sz. melléklet'!C35</f>
        <v>15000</v>
      </c>
      <c r="D280" s="144">
        <f>'3.sz. melléklet'!D35</f>
        <v>6470</v>
      </c>
      <c r="E280" s="574">
        <f>D280/C280</f>
        <v>0.43133333333333335</v>
      </c>
      <c r="F280" s="267">
        <v>0</v>
      </c>
      <c r="G280" s="142"/>
      <c r="H280" s="267">
        <v>0</v>
      </c>
      <c r="I280" s="574">
        <v>0</v>
      </c>
    </row>
    <row r="281" spans="1:9" s="14" customFormat="1" ht="12.75">
      <c r="A281" s="672" t="s">
        <v>1222</v>
      </c>
      <c r="B281" s="144">
        <v>0</v>
      </c>
      <c r="C281" s="726">
        <v>0</v>
      </c>
      <c r="D281" s="267">
        <v>0</v>
      </c>
      <c r="E281" s="574">
        <v>0</v>
      </c>
      <c r="F281" s="267">
        <v>0</v>
      </c>
      <c r="G281" s="142">
        <v>0</v>
      </c>
      <c r="H281" s="267">
        <v>0</v>
      </c>
      <c r="I281" s="574">
        <v>0</v>
      </c>
    </row>
    <row r="282" spans="1:9" s="14" customFormat="1" ht="13.5" thickBot="1">
      <c r="A282" s="683" t="s">
        <v>1223</v>
      </c>
      <c r="B282" s="144">
        <v>0</v>
      </c>
      <c r="C282" s="726"/>
      <c r="D282" s="267"/>
      <c r="E282" s="574"/>
      <c r="F282" s="267">
        <v>0</v>
      </c>
      <c r="G282" s="142"/>
      <c r="H282" s="267"/>
      <c r="I282" s="574"/>
    </row>
    <row r="283" spans="1:9" s="14" customFormat="1" ht="13.5" thickBot="1">
      <c r="A283" s="800" t="s">
        <v>1245</v>
      </c>
      <c r="B283" s="525">
        <f>B279+B280+B281</f>
        <v>15000</v>
      </c>
      <c r="C283" s="676">
        <f>C279+C280+C281+C282</f>
        <v>15000</v>
      </c>
      <c r="D283" s="587">
        <f>D279+D280+D281+D282</f>
        <v>6470</v>
      </c>
      <c r="E283" s="588">
        <f>D283/C283</f>
        <v>0.43133333333333335</v>
      </c>
      <c r="F283" s="718">
        <f>F279+F280+F281</f>
        <v>1922</v>
      </c>
      <c r="G283" s="587">
        <f>G279+G280+G281+G282</f>
        <v>2306</v>
      </c>
      <c r="H283" s="587">
        <f>H279+H280+H281+H282</f>
        <v>2304</v>
      </c>
      <c r="I283" s="741">
        <f>H283/G283</f>
        <v>0.9991326973113617</v>
      </c>
    </row>
    <row r="284" spans="1:9" s="14" customFormat="1" ht="9.75" customHeight="1">
      <c r="A284" s="678"/>
      <c r="B284" s="141"/>
      <c r="C284" s="729"/>
      <c r="D284" s="596"/>
      <c r="E284" s="569"/>
      <c r="F284" s="710"/>
      <c r="G284" s="535"/>
      <c r="H284" s="596"/>
      <c r="I284" s="569"/>
    </row>
    <row r="285" spans="1:9" s="14" customFormat="1" ht="12.75">
      <c r="A285" s="809" t="s">
        <v>1224</v>
      </c>
      <c r="B285" s="142"/>
      <c r="C285" s="726"/>
      <c r="D285" s="267"/>
      <c r="E285" s="574"/>
      <c r="F285" s="267"/>
      <c r="G285" s="142"/>
      <c r="H285" s="267"/>
      <c r="I285" s="574"/>
    </row>
    <row r="286" spans="1:9" s="14" customFormat="1" ht="12.75">
      <c r="A286" s="684" t="s">
        <v>1225</v>
      </c>
      <c r="B286" s="142">
        <v>0</v>
      </c>
      <c r="C286" s="142">
        <v>0</v>
      </c>
      <c r="D286" s="142">
        <v>0</v>
      </c>
      <c r="E286" s="579">
        <v>0</v>
      </c>
      <c r="F286" s="142">
        <v>0</v>
      </c>
      <c r="G286" s="142">
        <v>0</v>
      </c>
      <c r="H286" s="142">
        <v>0</v>
      </c>
      <c r="I286" s="574">
        <v>0</v>
      </c>
    </row>
    <row r="287" spans="1:9" s="14" customFormat="1" ht="13.5" thickBot="1">
      <c r="A287" s="685" t="s">
        <v>1226</v>
      </c>
      <c r="B287" s="141">
        <v>0</v>
      </c>
      <c r="C287" s="141">
        <v>0</v>
      </c>
      <c r="D287" s="141">
        <v>0</v>
      </c>
      <c r="E287" s="739">
        <v>0</v>
      </c>
      <c r="F287" s="141">
        <v>0</v>
      </c>
      <c r="G287" s="141">
        <v>0</v>
      </c>
      <c r="H287" s="141">
        <v>0</v>
      </c>
      <c r="I287" s="598">
        <v>0</v>
      </c>
    </row>
    <row r="288" spans="1:9" s="14" customFormat="1" ht="13.5" thickBot="1">
      <c r="A288" s="688" t="s">
        <v>1148</v>
      </c>
      <c r="B288" s="525">
        <f>B286+B287</f>
        <v>0</v>
      </c>
      <c r="C288" s="676">
        <f>C286+C287</f>
        <v>0</v>
      </c>
      <c r="D288" s="587">
        <f>D286+D287</f>
        <v>0</v>
      </c>
      <c r="E288" s="588">
        <v>0</v>
      </c>
      <c r="F288" s="676">
        <f>F286+F287</f>
        <v>0</v>
      </c>
      <c r="G288" s="587">
        <f>G286+G287</f>
        <v>0</v>
      </c>
      <c r="H288" s="587">
        <f>H286+H287</f>
        <v>0</v>
      </c>
      <c r="I288" s="588">
        <v>0</v>
      </c>
    </row>
    <row r="289" spans="1:9" s="14" customFormat="1" ht="9.75" customHeight="1">
      <c r="A289" s="678"/>
      <c r="B289" s="141"/>
      <c r="C289" s="729"/>
      <c r="D289" s="596"/>
      <c r="E289" s="569"/>
      <c r="F289" s="596"/>
      <c r="G289" s="535"/>
      <c r="H289" s="596"/>
      <c r="I289" s="569"/>
    </row>
    <row r="290" spans="1:9" s="14" customFormat="1" ht="12.75">
      <c r="A290" s="744" t="s">
        <v>1248</v>
      </c>
      <c r="B290" s="142"/>
      <c r="C290" s="726"/>
      <c r="D290" s="267"/>
      <c r="E290" s="574"/>
      <c r="F290" s="267"/>
      <c r="G290" s="142"/>
      <c r="H290" s="267"/>
      <c r="I290" s="574"/>
    </row>
    <row r="291" spans="1:9" s="14" customFormat="1" ht="12.75">
      <c r="A291" s="690" t="s">
        <v>1225</v>
      </c>
      <c r="B291" s="142">
        <v>0</v>
      </c>
      <c r="C291" s="142">
        <v>0</v>
      </c>
      <c r="D291" s="142">
        <v>0</v>
      </c>
      <c r="E291" s="682">
        <v>0</v>
      </c>
      <c r="F291" s="142">
        <v>0</v>
      </c>
      <c r="G291" s="142">
        <v>0</v>
      </c>
      <c r="H291" s="142">
        <v>0</v>
      </c>
      <c r="I291" s="568">
        <v>0</v>
      </c>
    </row>
    <row r="292" spans="1:9" s="14" customFormat="1" ht="13.5" thickBot="1">
      <c r="A292" s="685" t="s">
        <v>1226</v>
      </c>
      <c r="B292" s="141">
        <v>0</v>
      </c>
      <c r="C292" s="141">
        <v>0</v>
      </c>
      <c r="D292" s="141">
        <v>0</v>
      </c>
      <c r="E292" s="687">
        <v>0</v>
      </c>
      <c r="F292" s="141">
        <v>0</v>
      </c>
      <c r="G292" s="141">
        <v>0</v>
      </c>
      <c r="H292" s="141">
        <v>0</v>
      </c>
      <c r="I292" s="598">
        <v>0</v>
      </c>
    </row>
    <row r="293" spans="1:9" s="14" customFormat="1" ht="13.5" thickBot="1">
      <c r="A293" s="688" t="s">
        <v>1149</v>
      </c>
      <c r="B293" s="525">
        <f>B291+B292</f>
        <v>0</v>
      </c>
      <c r="C293" s="676">
        <f>C291+C292</f>
        <v>0</v>
      </c>
      <c r="D293" s="587">
        <f>D291+D292</f>
        <v>0</v>
      </c>
      <c r="E293" s="588">
        <v>0</v>
      </c>
      <c r="F293" s="676">
        <f>F291+F292</f>
        <v>0</v>
      </c>
      <c r="G293" s="525">
        <f>G291+G292</f>
        <v>0</v>
      </c>
      <c r="H293" s="587">
        <f>H291+H292</f>
        <v>0</v>
      </c>
      <c r="I293" s="588">
        <v>0</v>
      </c>
    </row>
    <row r="294" spans="1:9" s="14" customFormat="1" ht="12.75">
      <c r="A294" s="678"/>
      <c r="B294" s="680"/>
      <c r="C294" s="729"/>
      <c r="D294" s="596"/>
      <c r="E294" s="569"/>
      <c r="F294" s="537"/>
      <c r="G294" s="535"/>
      <c r="H294" s="596"/>
      <c r="I294" s="569"/>
    </row>
    <row r="295" spans="1:9" s="14" customFormat="1" ht="12.75">
      <c r="A295" s="809" t="s">
        <v>1227</v>
      </c>
      <c r="B295" s="142"/>
      <c r="C295" s="726"/>
      <c r="D295" s="267"/>
      <c r="E295" s="574"/>
      <c r="F295" s="267"/>
      <c r="G295" s="142"/>
      <c r="H295" s="267"/>
      <c r="I295" s="574"/>
    </row>
    <row r="296" spans="1:9" s="14" customFormat="1" ht="13.5" customHeight="1">
      <c r="A296" s="691" t="s">
        <v>1250</v>
      </c>
      <c r="B296" s="142">
        <v>0</v>
      </c>
      <c r="C296" s="142">
        <v>0</v>
      </c>
      <c r="D296" s="142">
        <v>0</v>
      </c>
      <c r="E296" s="682">
        <v>0</v>
      </c>
      <c r="F296" s="142">
        <v>0</v>
      </c>
      <c r="G296" s="142">
        <v>0</v>
      </c>
      <c r="H296" s="142">
        <v>0</v>
      </c>
      <c r="I296" s="568">
        <v>0</v>
      </c>
    </row>
    <row r="297" spans="1:9" s="14" customFormat="1" ht="12" customHeight="1" thickBot="1">
      <c r="A297" s="692" t="s">
        <v>1269</v>
      </c>
      <c r="B297" s="141">
        <v>0</v>
      </c>
      <c r="C297" s="141">
        <v>0</v>
      </c>
      <c r="D297" s="141">
        <v>0</v>
      </c>
      <c r="E297" s="687">
        <v>0</v>
      </c>
      <c r="F297" s="141">
        <v>0</v>
      </c>
      <c r="G297" s="141">
        <v>0</v>
      </c>
      <c r="H297" s="141">
        <v>0</v>
      </c>
      <c r="I297" s="598">
        <v>0</v>
      </c>
    </row>
    <row r="298" spans="1:9" s="14" customFormat="1" ht="13.5" thickBot="1">
      <c r="A298" s="688" t="s">
        <v>1150</v>
      </c>
      <c r="B298" s="525">
        <f>B296+B297</f>
        <v>0</v>
      </c>
      <c r="C298" s="676">
        <f>C297+C296</f>
        <v>0</v>
      </c>
      <c r="D298" s="587">
        <f>D297+D296</f>
        <v>0</v>
      </c>
      <c r="E298" s="588">
        <v>0</v>
      </c>
      <c r="F298" s="676">
        <f>F296+F297</f>
        <v>0</v>
      </c>
      <c r="G298" s="525">
        <f>G296+G297</f>
        <v>0</v>
      </c>
      <c r="H298" s="676">
        <f>H296+H297</f>
        <v>0</v>
      </c>
      <c r="I298" s="588">
        <v>0</v>
      </c>
    </row>
    <row r="299" spans="1:9" s="14" customFormat="1" ht="12.75">
      <c r="A299" s="731"/>
      <c r="B299" s="537"/>
      <c r="C299" s="535"/>
      <c r="D299" s="596"/>
      <c r="E299" s="569"/>
      <c r="F299" s="537"/>
      <c r="G299" s="535"/>
      <c r="H299" s="596"/>
      <c r="I299" s="569"/>
    </row>
    <row r="300" spans="1:9" s="14" customFormat="1" ht="12.75">
      <c r="A300" s="745" t="s">
        <v>1231</v>
      </c>
      <c r="B300" s="267"/>
      <c r="C300" s="142"/>
      <c r="D300" s="267"/>
      <c r="E300" s="574"/>
      <c r="F300" s="267"/>
      <c r="G300" s="142"/>
      <c r="H300" s="267"/>
      <c r="I300" s="574"/>
    </row>
    <row r="301" spans="1:9" s="14" customFormat="1" ht="12.75">
      <c r="A301" s="732" t="s">
        <v>1270</v>
      </c>
      <c r="B301" s="142">
        <v>0</v>
      </c>
      <c r="C301" s="142">
        <v>0</v>
      </c>
      <c r="D301" s="142">
        <v>0</v>
      </c>
      <c r="E301" s="682">
        <v>0</v>
      </c>
      <c r="F301" s="142">
        <v>0</v>
      </c>
      <c r="G301" s="142">
        <v>0</v>
      </c>
      <c r="H301" s="142">
        <v>0</v>
      </c>
      <c r="I301" s="568">
        <v>0</v>
      </c>
    </row>
    <row r="302" spans="1:9" s="14" customFormat="1" ht="13.5" thickBot="1">
      <c r="A302" s="720" t="s">
        <v>1271</v>
      </c>
      <c r="B302" s="141">
        <v>0</v>
      </c>
      <c r="C302" s="141">
        <v>0</v>
      </c>
      <c r="D302" s="141">
        <v>0</v>
      </c>
      <c r="E302" s="687">
        <v>0</v>
      </c>
      <c r="F302" s="141">
        <v>0</v>
      </c>
      <c r="G302" s="141">
        <v>0</v>
      </c>
      <c r="H302" s="141">
        <v>0</v>
      </c>
      <c r="I302" s="598">
        <v>0</v>
      </c>
    </row>
    <row r="303" spans="1:9" s="14" customFormat="1" ht="13.5" thickBot="1">
      <c r="A303" s="697" t="s">
        <v>1151</v>
      </c>
      <c r="B303" s="525">
        <f>B302+B301</f>
        <v>0</v>
      </c>
      <c r="C303" s="676">
        <f>C302+C301</f>
        <v>0</v>
      </c>
      <c r="D303" s="587">
        <f>D302+D301</f>
        <v>0</v>
      </c>
      <c r="E303" s="588">
        <v>0</v>
      </c>
      <c r="F303" s="145">
        <f>SUM(F301:F302)</f>
        <v>0</v>
      </c>
      <c r="G303" s="587">
        <f>G302+G301</f>
        <v>0</v>
      </c>
      <c r="H303" s="587">
        <f>H302+H301</f>
        <v>0</v>
      </c>
      <c r="I303" s="588">
        <v>0</v>
      </c>
    </row>
    <row r="304" spans="1:9" s="14" customFormat="1" ht="13.5" thickBot="1">
      <c r="A304" s="678"/>
      <c r="B304" s="535"/>
      <c r="C304" s="596"/>
      <c r="D304" s="709"/>
      <c r="E304" s="569"/>
      <c r="F304" s="535"/>
      <c r="G304" s="709"/>
      <c r="H304" s="709"/>
      <c r="I304" s="569"/>
    </row>
    <row r="305" spans="1:9" s="14" customFormat="1" ht="27.75" customHeight="1" thickBot="1">
      <c r="A305" s="803" t="s">
        <v>1303</v>
      </c>
      <c r="B305" s="542">
        <f>B298+B293+B288+B283+B276</f>
        <v>16200</v>
      </c>
      <c r="C305" s="698">
        <f>C303+C298+C293+C288+C283+C276</f>
        <v>15908</v>
      </c>
      <c r="D305" s="712">
        <f>D303+D298+D293+D288+D283+D276</f>
        <v>7377</v>
      </c>
      <c r="E305" s="588">
        <f>D305/C305</f>
        <v>0.4637289414131255</v>
      </c>
      <c r="F305" s="542">
        <f>F298+F293+F288+F283+F276</f>
        <v>48002</v>
      </c>
      <c r="G305" s="712">
        <f>G303+G298+G293+G288+G283+G276</f>
        <v>36864</v>
      </c>
      <c r="H305" s="712">
        <f>H303+H298+H293+H288+H283+H276</f>
        <v>36861</v>
      </c>
      <c r="I305" s="728">
        <f>H305/G305</f>
        <v>0.9999186197916666</v>
      </c>
    </row>
    <row r="306" spans="1:9" s="14" customFormat="1" ht="12.75">
      <c r="A306" s="746" t="s">
        <v>1313</v>
      </c>
      <c r="B306" s="748"/>
      <c r="C306" s="749"/>
      <c r="D306" s="267"/>
      <c r="E306" s="574"/>
      <c r="F306" s="750"/>
      <c r="G306" s="748"/>
      <c r="H306" s="267"/>
      <c r="I306" s="574"/>
    </row>
    <row r="307" spans="1:9" s="14" customFormat="1" ht="12.75">
      <c r="A307" s="805" t="s">
        <v>1152</v>
      </c>
      <c r="B307" s="142">
        <v>0</v>
      </c>
      <c r="C307" s="142">
        <v>0</v>
      </c>
      <c r="D307" s="142">
        <v>0</v>
      </c>
      <c r="E307" s="682">
        <v>0</v>
      </c>
      <c r="F307" s="142">
        <v>0</v>
      </c>
      <c r="G307" s="142">
        <v>0</v>
      </c>
      <c r="H307" s="142">
        <v>0</v>
      </c>
      <c r="I307" s="568">
        <v>0</v>
      </c>
    </row>
    <row r="308" spans="1:9" s="14" customFormat="1" ht="12.75" customHeight="1" thickBot="1">
      <c r="A308" s="686" t="s">
        <v>1154</v>
      </c>
      <c r="B308" s="141">
        <v>0</v>
      </c>
      <c r="C308" s="141">
        <v>0</v>
      </c>
      <c r="D308" s="141">
        <v>0</v>
      </c>
      <c r="E308" s="687">
        <v>0</v>
      </c>
      <c r="F308" s="141">
        <v>0</v>
      </c>
      <c r="G308" s="141">
        <v>0</v>
      </c>
      <c r="H308" s="141">
        <v>0</v>
      </c>
      <c r="I308" s="598">
        <v>0</v>
      </c>
    </row>
    <row r="309" spans="1:9" s="14" customFormat="1" ht="13.5" thickBot="1">
      <c r="A309" s="800" t="s">
        <v>1153</v>
      </c>
      <c r="B309" s="525">
        <f>B307+B308</f>
        <v>0</v>
      </c>
      <c r="C309" s="525">
        <f>C307+C308</f>
        <v>0</v>
      </c>
      <c r="D309" s="525">
        <f>D307+D308</f>
        <v>0</v>
      </c>
      <c r="E309" s="588">
        <v>0</v>
      </c>
      <c r="F309" s="525">
        <f>F307+F308</f>
        <v>0</v>
      </c>
      <c r="G309" s="525">
        <f>G307+G308</f>
        <v>0</v>
      </c>
      <c r="H309" s="525">
        <f>H307+H308</f>
        <v>0</v>
      </c>
      <c r="I309" s="588">
        <v>0</v>
      </c>
    </row>
    <row r="310" spans="1:9" s="14" customFormat="1" ht="13.5" thickBot="1">
      <c r="A310" s="697"/>
      <c r="B310" s="141"/>
      <c r="C310" s="596"/>
      <c r="D310" s="709"/>
      <c r="E310" s="569"/>
      <c r="F310" s="751"/>
      <c r="G310" s="145"/>
      <c r="H310" s="145"/>
      <c r="I310" s="569"/>
    </row>
    <row r="311" spans="1:9" s="14" customFormat="1" ht="13.5" thickBot="1">
      <c r="A311" s="806" t="s">
        <v>1299</v>
      </c>
      <c r="B311" s="207">
        <f>B305+B309</f>
        <v>16200</v>
      </c>
      <c r="C311" s="207">
        <f>C305+C309</f>
        <v>15908</v>
      </c>
      <c r="D311" s="207">
        <f>D305+D309</f>
        <v>7377</v>
      </c>
      <c r="E311" s="588">
        <f>D311/C311</f>
        <v>0.4637289414131255</v>
      </c>
      <c r="F311" s="542">
        <f>F305+F302+F296+F290</f>
        <v>48002</v>
      </c>
      <c r="G311" s="542">
        <f>G305+G302+G296+G290</f>
        <v>36864</v>
      </c>
      <c r="H311" s="542">
        <f>H305+H302+H296+H290</f>
        <v>36861</v>
      </c>
      <c r="I311" s="728">
        <f>H311/G311</f>
        <v>0.9999186197916666</v>
      </c>
    </row>
    <row r="312" spans="1:9" s="14" customFormat="1" ht="12.75">
      <c r="A312" s="777"/>
      <c r="B312" s="778"/>
      <c r="C312" s="778"/>
      <c r="D312" s="778"/>
      <c r="E312" s="779"/>
      <c r="F312" s="1359"/>
      <c r="G312" s="1359"/>
      <c r="H312" s="1359"/>
      <c r="I312" s="1142"/>
    </row>
    <row r="313" spans="1:9" s="14" customFormat="1" ht="15">
      <c r="A313" s="704"/>
      <c r="B313" s="704"/>
      <c r="C313" s="704"/>
      <c r="D313" s="704"/>
      <c r="E313" s="704"/>
      <c r="F313" s="705"/>
      <c r="G313" s="2105" t="s">
        <v>246</v>
      </c>
      <c r="H313" s="2105"/>
      <c r="I313" s="705"/>
    </row>
    <row r="314" spans="1:9" s="14" customFormat="1" ht="12.75">
      <c r="A314" s="2058">
        <v>7</v>
      </c>
      <c r="B314" s="2058"/>
      <c r="C314" s="2058"/>
      <c r="D314" s="2058"/>
      <c r="E314" s="2058"/>
      <c r="F314" s="2077"/>
      <c r="G314" s="2077"/>
      <c r="H314" s="2077"/>
      <c r="I314" s="2077"/>
    </row>
    <row r="315" spans="1:9" s="14" customFormat="1" ht="15.75">
      <c r="A315" s="2104" t="s">
        <v>1477</v>
      </c>
      <c r="B315" s="2104"/>
      <c r="C315" s="2104"/>
      <c r="D315" s="2104"/>
      <c r="E315" s="2104"/>
      <c r="F315" s="2105"/>
      <c r="G315" s="2105"/>
      <c r="H315" s="2105"/>
      <c r="I315" s="2105"/>
    </row>
    <row r="316" spans="1:9" s="14" customFormat="1" ht="15.75">
      <c r="A316" s="2106" t="s">
        <v>1267</v>
      </c>
      <c r="B316" s="2106"/>
      <c r="C316" s="2106"/>
      <c r="D316" s="2106"/>
      <c r="E316" s="2106"/>
      <c r="F316" s="2105"/>
      <c r="G316" s="2105"/>
      <c r="H316" s="2105"/>
      <c r="I316" s="2105"/>
    </row>
    <row r="317" spans="1:9" s="14" customFormat="1" ht="16.5" thickBot="1">
      <c r="A317" s="723"/>
      <c r="B317" s="723"/>
      <c r="C317" s="723"/>
      <c r="D317" s="723"/>
      <c r="E317" s="723"/>
      <c r="F317" s="705"/>
      <c r="G317" s="2108" t="s">
        <v>1239</v>
      </c>
      <c r="H317" s="2108"/>
      <c r="I317" s="1326"/>
    </row>
    <row r="318" spans="1:9" s="14" customFormat="1" ht="13.5" thickBot="1">
      <c r="A318" s="2098" t="s">
        <v>1304</v>
      </c>
      <c r="B318" s="2078" t="s">
        <v>1112</v>
      </c>
      <c r="C318" s="2109"/>
      <c r="D318" s="2109"/>
      <c r="E318" s="2110"/>
      <c r="F318" s="2078" t="s">
        <v>1307</v>
      </c>
      <c r="G318" s="2109"/>
      <c r="H318" s="2109"/>
      <c r="I318" s="2110"/>
    </row>
    <row r="319" spans="1:9" s="14" customFormat="1" ht="21.75" thickBot="1">
      <c r="A319" s="2099"/>
      <c r="B319" s="666" t="s">
        <v>1107</v>
      </c>
      <c r="C319" s="738" t="s">
        <v>303</v>
      </c>
      <c r="D319" s="666" t="s">
        <v>1113</v>
      </c>
      <c r="E319" s="667" t="s">
        <v>1141</v>
      </c>
      <c r="F319" s="665" t="s">
        <v>1107</v>
      </c>
      <c r="G319" s="665" t="s">
        <v>1108</v>
      </c>
      <c r="H319" s="666" t="s">
        <v>1113</v>
      </c>
      <c r="I319" s="667" t="s">
        <v>1091</v>
      </c>
    </row>
    <row r="320" spans="1:9" s="14" customFormat="1" ht="12.75">
      <c r="A320" s="668" t="s">
        <v>1211</v>
      </c>
      <c r="B320" s="143"/>
      <c r="C320" s="675"/>
      <c r="D320" s="669"/>
      <c r="E320" s="724"/>
      <c r="F320" s="143"/>
      <c r="G320" s="673"/>
      <c r="H320" s="669"/>
      <c r="I320" s="724"/>
    </row>
    <row r="321" spans="1:9" s="14" customFormat="1" ht="12.75">
      <c r="A321" s="672" t="s">
        <v>1212</v>
      </c>
      <c r="B321" s="142">
        <v>0</v>
      </c>
      <c r="C321" s="142">
        <v>0</v>
      </c>
      <c r="D321" s="142">
        <v>0</v>
      </c>
      <c r="E321" s="579">
        <v>0</v>
      </c>
      <c r="F321" s="142">
        <v>7876</v>
      </c>
      <c r="G321" s="142">
        <v>3213</v>
      </c>
      <c r="H321" s="142">
        <v>3213</v>
      </c>
      <c r="I321" s="574">
        <f>H321/G321</f>
        <v>1</v>
      </c>
    </row>
    <row r="322" spans="1:9" s="14" customFormat="1" ht="12.75">
      <c r="A322" s="797" t="s">
        <v>1213</v>
      </c>
      <c r="B322" s="142">
        <v>0</v>
      </c>
      <c r="C322" s="141">
        <v>0</v>
      </c>
      <c r="D322" s="141">
        <v>0</v>
      </c>
      <c r="E322" s="739">
        <v>0</v>
      </c>
      <c r="F322" s="142">
        <v>1138</v>
      </c>
      <c r="G322" s="141">
        <v>950</v>
      </c>
      <c r="H322" s="141">
        <v>949</v>
      </c>
      <c r="I322" s="574">
        <f>H322/G322</f>
        <v>0.9989473684210526</v>
      </c>
    </row>
    <row r="323" spans="1:9" s="14" customFormat="1" ht="12.75">
      <c r="A323" s="672" t="s">
        <v>1214</v>
      </c>
      <c r="B323" s="144">
        <v>0</v>
      </c>
      <c r="C323" s="267"/>
      <c r="D323" s="573"/>
      <c r="E323" s="574">
        <v>0</v>
      </c>
      <c r="F323" s="144">
        <v>23503</v>
      </c>
      <c r="G323" s="573">
        <v>744</v>
      </c>
      <c r="H323" s="753">
        <v>742</v>
      </c>
      <c r="I323" s="574">
        <f>H323/G323</f>
        <v>0.9973118279569892</v>
      </c>
    </row>
    <row r="324" spans="1:9" s="14" customFormat="1" ht="12.75">
      <c r="A324" s="673" t="s">
        <v>771</v>
      </c>
      <c r="B324" s="144">
        <v>0</v>
      </c>
      <c r="C324" s="578"/>
      <c r="D324" s="571"/>
      <c r="E324" s="574"/>
      <c r="F324" s="144">
        <v>0</v>
      </c>
      <c r="G324" s="571"/>
      <c r="H324" s="754"/>
      <c r="I324" s="574"/>
    </row>
    <row r="325" spans="1:9" s="14" customFormat="1" ht="12.75">
      <c r="A325" s="797" t="s">
        <v>1215</v>
      </c>
      <c r="B325" s="144">
        <v>0</v>
      </c>
      <c r="C325" s="144">
        <v>0</v>
      </c>
      <c r="D325" s="144">
        <v>0</v>
      </c>
      <c r="E325" s="574">
        <v>0</v>
      </c>
      <c r="F325" s="144">
        <v>0</v>
      </c>
      <c r="G325" s="144">
        <v>0</v>
      </c>
      <c r="H325" s="144">
        <v>0</v>
      </c>
      <c r="I325" s="574">
        <v>0</v>
      </c>
    </row>
    <row r="326" spans="1:9" s="14" customFormat="1" ht="12.75">
      <c r="A326" s="798" t="s">
        <v>1216</v>
      </c>
      <c r="B326" s="144">
        <v>0</v>
      </c>
      <c r="C326" s="144">
        <v>0</v>
      </c>
      <c r="D326" s="144">
        <v>0</v>
      </c>
      <c r="E326" s="574">
        <v>0</v>
      </c>
      <c r="F326" s="144">
        <v>0</v>
      </c>
      <c r="G326" s="144">
        <v>0</v>
      </c>
      <c r="H326" s="144">
        <v>0</v>
      </c>
      <c r="I326" s="574">
        <v>0</v>
      </c>
    </row>
    <row r="327" spans="1:9" s="14" customFormat="1" ht="12.75">
      <c r="A327" s="673" t="s">
        <v>1217</v>
      </c>
      <c r="B327" s="141"/>
      <c r="C327" s="141"/>
      <c r="D327" s="141"/>
      <c r="E327" s="574"/>
      <c r="F327" s="141"/>
      <c r="G327" s="141"/>
      <c r="H327" s="141"/>
      <c r="I327" s="574"/>
    </row>
    <row r="328" spans="1:9" s="14" customFormat="1" ht="13.5" thickBot="1">
      <c r="A328" s="799" t="s">
        <v>1242</v>
      </c>
      <c r="B328" s="142">
        <v>0</v>
      </c>
      <c r="C328" s="142">
        <v>0</v>
      </c>
      <c r="D328" s="142">
        <v>0</v>
      </c>
      <c r="E328" s="574">
        <v>0</v>
      </c>
      <c r="F328" s="142">
        <v>0</v>
      </c>
      <c r="G328" s="142">
        <v>0</v>
      </c>
      <c r="H328" s="142">
        <v>0</v>
      </c>
      <c r="I328" s="574">
        <v>0</v>
      </c>
    </row>
    <row r="329" spans="1:9" s="14" customFormat="1" ht="13.5" thickBot="1">
      <c r="A329" s="800" t="s">
        <v>1268</v>
      </c>
      <c r="B329" s="525">
        <f>SUM(B321,B322,B323,B325,B326,)</f>
        <v>0</v>
      </c>
      <c r="C329" s="676">
        <f>C321+C322+C323+C326+C325</f>
        <v>0</v>
      </c>
      <c r="D329" s="587">
        <f>D321+D322+D323+D326+D325</f>
        <v>0</v>
      </c>
      <c r="E329" s="588">
        <v>0</v>
      </c>
      <c r="F329" s="525">
        <f>F321+F322+F323+F325+F326</f>
        <v>32517</v>
      </c>
      <c r="G329" s="525">
        <f>G321+G322+G323+G326+G325</f>
        <v>4907</v>
      </c>
      <c r="H329" s="755">
        <f>H321+H322+H323+H326+H325</f>
        <v>4904</v>
      </c>
      <c r="I329" s="728">
        <f>H329/G329</f>
        <v>0.9993886284899124</v>
      </c>
    </row>
    <row r="330" spans="1:9" s="14" customFormat="1" ht="12.75">
      <c r="A330" s="678"/>
      <c r="B330" s="535"/>
      <c r="C330" s="743"/>
      <c r="D330" s="537"/>
      <c r="E330" s="569"/>
      <c r="F330" s="535"/>
      <c r="G330" s="681"/>
      <c r="H330" s="537"/>
      <c r="I330" s="569"/>
    </row>
    <row r="331" spans="1:9" s="14" customFormat="1" ht="12.75">
      <c r="A331" s="809" t="s">
        <v>1219</v>
      </c>
      <c r="B331" s="142"/>
      <c r="C331" s="726"/>
      <c r="D331" s="267"/>
      <c r="E331" s="574"/>
      <c r="F331" s="142"/>
      <c r="G331" s="142"/>
      <c r="H331" s="267"/>
      <c r="I331" s="574"/>
    </row>
    <row r="332" spans="1:9" s="14" customFormat="1" ht="12.75">
      <c r="A332" s="672" t="s">
        <v>1220</v>
      </c>
      <c r="B332" s="142">
        <v>0</v>
      </c>
      <c r="C332" s="142">
        <v>0</v>
      </c>
      <c r="D332" s="142">
        <v>0</v>
      </c>
      <c r="E332" s="579">
        <v>0</v>
      </c>
      <c r="F332" s="142">
        <v>0</v>
      </c>
      <c r="G332" s="142">
        <f>'4.sz. melléklet'!C137</f>
        <v>4950</v>
      </c>
      <c r="H332" s="142">
        <f>'4.sz. melléklet'!D137</f>
        <v>4950</v>
      </c>
      <c r="I332" s="574">
        <f>H332/G332</f>
        <v>1</v>
      </c>
    </row>
    <row r="333" spans="1:9" s="14" customFormat="1" ht="12.75">
      <c r="A333" s="802" t="s">
        <v>1221</v>
      </c>
      <c r="B333" s="142">
        <v>0</v>
      </c>
      <c r="C333" s="142">
        <v>0</v>
      </c>
      <c r="D333" s="142">
        <v>0</v>
      </c>
      <c r="E333" s="579">
        <v>0</v>
      </c>
      <c r="F333" s="142">
        <v>0</v>
      </c>
      <c r="G333" s="142">
        <v>0</v>
      </c>
      <c r="H333" s="142">
        <v>0</v>
      </c>
      <c r="I333" s="574">
        <v>0</v>
      </c>
    </row>
    <row r="334" spans="1:9" s="14" customFormat="1" ht="12.75">
      <c r="A334" s="672" t="s">
        <v>1222</v>
      </c>
      <c r="B334" s="141">
        <v>0</v>
      </c>
      <c r="C334" s="141">
        <v>0</v>
      </c>
      <c r="D334" s="141">
        <v>0</v>
      </c>
      <c r="E334" s="739">
        <v>0</v>
      </c>
      <c r="F334" s="141">
        <v>0</v>
      </c>
      <c r="G334" s="141">
        <v>0</v>
      </c>
      <c r="H334" s="141">
        <v>0</v>
      </c>
      <c r="I334" s="598">
        <v>0</v>
      </c>
    </row>
    <row r="335" spans="1:9" s="14" customFormat="1" ht="9.75" customHeight="1" thickBot="1">
      <c r="A335" s="810" t="s">
        <v>1223</v>
      </c>
      <c r="B335" s="142">
        <v>0</v>
      </c>
      <c r="C335" s="756"/>
      <c r="D335" s="570"/>
      <c r="E335" s="598"/>
      <c r="F335" s="142">
        <v>0</v>
      </c>
      <c r="G335" s="530"/>
      <c r="H335" s="570"/>
      <c r="I335" s="598"/>
    </row>
    <row r="336" spans="1:9" s="14" customFormat="1" ht="13.5" thickBot="1">
      <c r="A336" s="800" t="s">
        <v>1245</v>
      </c>
      <c r="B336" s="681">
        <f>SUM(B332:B335)</f>
        <v>0</v>
      </c>
      <c r="C336" s="676">
        <f>C332+C333+C334+C335</f>
        <v>0</v>
      </c>
      <c r="D336" s="587">
        <f>D332+D333+D334+D335</f>
        <v>0</v>
      </c>
      <c r="E336" s="588">
        <v>0</v>
      </c>
      <c r="F336" s="681">
        <f>F332+F333+F334</f>
        <v>0</v>
      </c>
      <c r="G336" s="587">
        <f>G332+G333+G334+G335</f>
        <v>4950</v>
      </c>
      <c r="H336" s="587">
        <f>H332+H333+H334+H335</f>
        <v>4950</v>
      </c>
      <c r="I336" s="588">
        <v>0</v>
      </c>
    </row>
    <row r="337" spans="1:9" s="14" customFormat="1" ht="9.75" customHeight="1">
      <c r="A337" s="678"/>
      <c r="B337" s="535"/>
      <c r="C337" s="729"/>
      <c r="D337" s="596"/>
      <c r="E337" s="569"/>
      <c r="F337" s="535"/>
      <c r="G337" s="535"/>
      <c r="H337" s="596"/>
      <c r="I337" s="569"/>
    </row>
    <row r="338" spans="1:9" s="14" customFormat="1" ht="12.75">
      <c r="A338" s="809" t="s">
        <v>1224</v>
      </c>
      <c r="B338" s="142"/>
      <c r="C338" s="726"/>
      <c r="D338" s="267"/>
      <c r="E338" s="574"/>
      <c r="F338" s="142"/>
      <c r="G338" s="142"/>
      <c r="H338" s="267"/>
      <c r="I338" s="574"/>
    </row>
    <row r="339" spans="1:9" s="14" customFormat="1" ht="12.75">
      <c r="A339" s="684" t="s">
        <v>1225</v>
      </c>
      <c r="B339" s="142">
        <v>0</v>
      </c>
      <c r="C339" s="142">
        <f>'1.e-f.sz.melléklet'!C31</f>
        <v>53141</v>
      </c>
      <c r="D339" s="142">
        <f>'1.e-f.sz.melléklet'!D31</f>
        <v>53141</v>
      </c>
      <c r="E339" s="682">
        <f>D339/C339</f>
        <v>1</v>
      </c>
      <c r="F339" s="142">
        <v>0</v>
      </c>
      <c r="G339" s="142">
        <v>0</v>
      </c>
      <c r="H339" s="142">
        <v>0</v>
      </c>
      <c r="I339" s="568">
        <v>0</v>
      </c>
    </row>
    <row r="340" spans="1:9" s="14" customFormat="1" ht="13.5" thickBot="1">
      <c r="A340" s="685" t="s">
        <v>1226</v>
      </c>
      <c r="B340" s="141">
        <v>0</v>
      </c>
      <c r="C340" s="141">
        <v>0</v>
      </c>
      <c r="D340" s="141">
        <v>0</v>
      </c>
      <c r="E340" s="687">
        <v>0</v>
      </c>
      <c r="F340" s="141">
        <v>0</v>
      </c>
      <c r="G340" s="141">
        <v>0</v>
      </c>
      <c r="H340" s="141">
        <v>0</v>
      </c>
      <c r="I340" s="598">
        <v>0</v>
      </c>
    </row>
    <row r="341" spans="1:9" s="14" customFormat="1" ht="13.5" thickBot="1">
      <c r="A341" s="688" t="s">
        <v>1148</v>
      </c>
      <c r="B341" s="525">
        <f>SUM(B339:B340)</f>
        <v>0</v>
      </c>
      <c r="C341" s="676">
        <f>C339+C340</f>
        <v>53141</v>
      </c>
      <c r="D341" s="587">
        <f>D339+D340</f>
        <v>53141</v>
      </c>
      <c r="E341" s="588">
        <f>D341/C341</f>
        <v>1</v>
      </c>
      <c r="F341" s="525">
        <f>F339+F340</f>
        <v>0</v>
      </c>
      <c r="G341" s="587">
        <f>G339+G340</f>
        <v>0</v>
      </c>
      <c r="H341" s="587">
        <f>H339+H340</f>
        <v>0</v>
      </c>
      <c r="I341" s="588">
        <v>0</v>
      </c>
    </row>
    <row r="342" spans="1:9" s="14" customFormat="1" ht="9.75" customHeight="1">
      <c r="A342" s="678"/>
      <c r="B342" s="141"/>
      <c r="C342" s="729"/>
      <c r="D342" s="596"/>
      <c r="E342" s="569"/>
      <c r="F342" s="141"/>
      <c r="G342" s="535"/>
      <c r="H342" s="596"/>
      <c r="I342" s="569"/>
    </row>
    <row r="343" spans="1:9" s="14" customFormat="1" ht="12.75">
      <c r="A343" s="744" t="s">
        <v>1248</v>
      </c>
      <c r="B343" s="142"/>
      <c r="C343" s="726"/>
      <c r="D343" s="267"/>
      <c r="E343" s="574"/>
      <c r="F343" s="142"/>
      <c r="G343" s="142"/>
      <c r="H343" s="267"/>
      <c r="I343" s="574"/>
    </row>
    <row r="344" spans="1:9" s="14" customFormat="1" ht="12.75">
      <c r="A344" s="690" t="s">
        <v>1225</v>
      </c>
      <c r="B344" s="142">
        <v>0</v>
      </c>
      <c r="C344" s="142">
        <v>0</v>
      </c>
      <c r="D344" s="142">
        <v>0</v>
      </c>
      <c r="E344" s="682">
        <v>0</v>
      </c>
      <c r="F344" s="142">
        <v>0</v>
      </c>
      <c r="G344" s="142">
        <v>0</v>
      </c>
      <c r="H344" s="142">
        <v>0</v>
      </c>
      <c r="I344" s="568">
        <v>0</v>
      </c>
    </row>
    <row r="345" spans="1:9" s="14" customFormat="1" ht="13.5" thickBot="1">
      <c r="A345" s="685" t="s">
        <v>1226</v>
      </c>
      <c r="B345" s="141">
        <v>0</v>
      </c>
      <c r="C345" s="141">
        <v>0</v>
      </c>
      <c r="D345" s="141">
        <v>0</v>
      </c>
      <c r="E345" s="687">
        <v>0</v>
      </c>
      <c r="F345" s="141">
        <v>0</v>
      </c>
      <c r="G345" s="141">
        <v>0</v>
      </c>
      <c r="H345" s="141">
        <v>0</v>
      </c>
      <c r="I345" s="598">
        <v>0</v>
      </c>
    </row>
    <row r="346" spans="1:9" s="14" customFormat="1" ht="13.5" thickBot="1">
      <c r="A346" s="688" t="s">
        <v>1149</v>
      </c>
      <c r="B346" s="525">
        <f>SUM(B344:B345)</f>
        <v>0</v>
      </c>
      <c r="C346" s="676">
        <f>C344+C345</f>
        <v>0</v>
      </c>
      <c r="D346" s="587">
        <f>D344+D345</f>
        <v>0</v>
      </c>
      <c r="E346" s="588">
        <v>0</v>
      </c>
      <c r="F346" s="525">
        <f>F344+F345</f>
        <v>0</v>
      </c>
      <c r="G346" s="525">
        <f>G344+G345</f>
        <v>0</v>
      </c>
      <c r="H346" s="587">
        <f>H344+H345</f>
        <v>0</v>
      </c>
      <c r="I346" s="588">
        <v>0</v>
      </c>
    </row>
    <row r="347" spans="1:9" s="14" customFormat="1" ht="12.75">
      <c r="A347" s="678"/>
      <c r="B347" s="680"/>
      <c r="C347" s="729"/>
      <c r="D347" s="596"/>
      <c r="E347" s="569"/>
      <c r="F347" s="680"/>
      <c r="G347" s="535"/>
      <c r="H347" s="596"/>
      <c r="I347" s="569"/>
    </row>
    <row r="348" spans="1:9" s="14" customFormat="1" ht="13.5" customHeight="1">
      <c r="A348" s="809" t="s">
        <v>1227</v>
      </c>
      <c r="B348" s="142"/>
      <c r="C348" s="726"/>
      <c r="D348" s="267"/>
      <c r="E348" s="574"/>
      <c r="F348" s="142"/>
      <c r="G348" s="142"/>
      <c r="H348" s="267"/>
      <c r="I348" s="574"/>
    </row>
    <row r="349" spans="1:9" s="14" customFormat="1" ht="12.75">
      <c r="A349" s="691" t="s">
        <v>1250</v>
      </c>
      <c r="B349" s="142">
        <v>0</v>
      </c>
      <c r="C349" s="142">
        <v>0</v>
      </c>
      <c r="D349" s="142">
        <v>0</v>
      </c>
      <c r="E349" s="682">
        <v>0</v>
      </c>
      <c r="F349" s="142">
        <v>0</v>
      </c>
      <c r="G349" s="142">
        <v>0</v>
      </c>
      <c r="H349" s="142">
        <v>0</v>
      </c>
      <c r="I349" s="568">
        <v>0</v>
      </c>
    </row>
    <row r="350" spans="1:9" s="14" customFormat="1" ht="13.5" thickBot="1">
      <c r="A350" s="692" t="s">
        <v>1269</v>
      </c>
      <c r="B350" s="141">
        <v>0</v>
      </c>
      <c r="C350" s="141">
        <v>0</v>
      </c>
      <c r="D350" s="141">
        <v>0</v>
      </c>
      <c r="E350" s="687">
        <v>0</v>
      </c>
      <c r="F350" s="141">
        <v>0</v>
      </c>
      <c r="G350" s="141">
        <v>0</v>
      </c>
      <c r="H350" s="141">
        <v>0</v>
      </c>
      <c r="I350" s="598">
        <v>0</v>
      </c>
    </row>
    <row r="351" spans="1:9" s="14" customFormat="1" ht="13.5" thickBot="1">
      <c r="A351" s="688" t="s">
        <v>1150</v>
      </c>
      <c r="B351" s="525">
        <f>SUM(B349:B350)</f>
        <v>0</v>
      </c>
      <c r="C351" s="676">
        <f>C350+C349</f>
        <v>0</v>
      </c>
      <c r="D351" s="587">
        <f>D350+D349</f>
        <v>0</v>
      </c>
      <c r="E351" s="588">
        <v>0</v>
      </c>
      <c r="F351" s="525">
        <f>F349+F350</f>
        <v>0</v>
      </c>
      <c r="G351" s="757">
        <f>SUM(G349:G350)</f>
        <v>0</v>
      </c>
      <c r="H351" s="757">
        <f>SUM(H349:H350)</f>
        <v>0</v>
      </c>
      <c r="I351" s="588">
        <v>0</v>
      </c>
    </row>
    <row r="352" spans="1:9" s="14" customFormat="1" ht="12.75">
      <c r="A352" s="678"/>
      <c r="B352" s="680"/>
      <c r="C352" s="729"/>
      <c r="D352" s="596"/>
      <c r="E352" s="569"/>
      <c r="F352" s="680"/>
      <c r="G352" s="535"/>
      <c r="H352" s="596"/>
      <c r="I352" s="569"/>
    </row>
    <row r="353" spans="1:9" s="14" customFormat="1" ht="12.75">
      <c r="A353" s="745" t="s">
        <v>1231</v>
      </c>
      <c r="B353" s="142"/>
      <c r="C353" s="726"/>
      <c r="D353" s="267"/>
      <c r="E353" s="574"/>
      <c r="F353" s="142"/>
      <c r="G353" s="142"/>
      <c r="H353" s="267"/>
      <c r="I353" s="574"/>
    </row>
    <row r="354" spans="1:9" s="14" customFormat="1" ht="12.75">
      <c r="A354" s="695" t="s">
        <v>1270</v>
      </c>
      <c r="B354" s="142">
        <v>0</v>
      </c>
      <c r="C354" s="142">
        <v>0</v>
      </c>
      <c r="D354" s="142">
        <v>0</v>
      </c>
      <c r="E354" s="682">
        <v>0</v>
      </c>
      <c r="F354" s="142">
        <v>0</v>
      </c>
      <c r="G354" s="142">
        <v>0</v>
      </c>
      <c r="H354" s="142">
        <v>0</v>
      </c>
      <c r="I354" s="568">
        <v>0</v>
      </c>
    </row>
    <row r="355" spans="1:9" s="14" customFormat="1" ht="13.5" thickBot="1">
      <c r="A355" s="720" t="s">
        <v>1271</v>
      </c>
      <c r="B355" s="141">
        <v>0</v>
      </c>
      <c r="C355" s="141">
        <v>0</v>
      </c>
      <c r="D355" s="141">
        <v>0</v>
      </c>
      <c r="E355" s="687">
        <v>0</v>
      </c>
      <c r="F355" s="141">
        <v>0</v>
      </c>
      <c r="G355" s="141">
        <v>0</v>
      </c>
      <c r="H355" s="141">
        <v>0</v>
      </c>
      <c r="I355" s="598">
        <v>0</v>
      </c>
    </row>
    <row r="356" spans="1:9" s="14" customFormat="1" ht="13.5" thickBot="1">
      <c r="A356" s="697" t="s">
        <v>1151</v>
      </c>
      <c r="B356" s="145">
        <f>SUM(B354:B355)</f>
        <v>0</v>
      </c>
      <c r="C356" s="676">
        <f>C355+C354</f>
        <v>0</v>
      </c>
      <c r="D356" s="587">
        <f>D355+D354</f>
        <v>0</v>
      </c>
      <c r="E356" s="588">
        <v>0</v>
      </c>
      <c r="F356" s="145">
        <f>SUM(F354:F355)</f>
        <v>0</v>
      </c>
      <c r="G356" s="587">
        <f>G355+G354</f>
        <v>0</v>
      </c>
      <c r="H356" s="587">
        <f>H355+H354</f>
        <v>0</v>
      </c>
      <c r="I356" s="588">
        <v>0</v>
      </c>
    </row>
    <row r="357" spans="1:9" s="14" customFormat="1" ht="13.5" customHeight="1" thickBot="1">
      <c r="A357" s="678"/>
      <c r="B357" s="535"/>
      <c r="C357" s="596"/>
      <c r="D357" s="709"/>
      <c r="E357" s="569"/>
      <c r="F357" s="535"/>
      <c r="G357" s="709"/>
      <c r="H357" s="709"/>
      <c r="I357" s="569"/>
    </row>
    <row r="358" spans="1:9" s="14" customFormat="1" ht="27.75" customHeight="1" thickBot="1">
      <c r="A358" s="803" t="s">
        <v>1303</v>
      </c>
      <c r="B358" s="542">
        <f>B351+B346+B341+B336+B329</f>
        <v>0</v>
      </c>
      <c r="C358" s="698">
        <f>C356+C351+C346+C341+C336+C329</f>
        <v>53141</v>
      </c>
      <c r="D358" s="712">
        <f>D356+D351+D346+D341+D336+D329</f>
        <v>53141</v>
      </c>
      <c r="E358" s="728">
        <v>0</v>
      </c>
      <c r="F358" s="542">
        <f>F351+F346+F341+F336+F329</f>
        <v>32517</v>
      </c>
      <c r="G358" s="712">
        <f>G356+G351+G346+G341+G336+G329</f>
        <v>9857</v>
      </c>
      <c r="H358" s="758">
        <f>H356+H351+H346+H341+H336+H329</f>
        <v>9854</v>
      </c>
      <c r="I358" s="588">
        <f>H358/G358</f>
        <v>0.999695647763011</v>
      </c>
    </row>
    <row r="359" spans="1:9" s="14" customFormat="1" ht="12.75">
      <c r="A359" s="746" t="s">
        <v>1313</v>
      </c>
      <c r="B359" s="750"/>
      <c r="C359" s="749"/>
      <c r="D359" s="267"/>
      <c r="E359" s="574"/>
      <c r="F359" s="750"/>
      <c r="G359" s="748"/>
      <c r="H359" s="267"/>
      <c r="I359" s="574"/>
    </row>
    <row r="360" spans="1:9" s="14" customFormat="1" ht="13.5" customHeight="1">
      <c r="A360" s="805" t="s">
        <v>1152</v>
      </c>
      <c r="B360" s="142">
        <v>0</v>
      </c>
      <c r="C360" s="142">
        <v>0</v>
      </c>
      <c r="D360" s="142">
        <v>0</v>
      </c>
      <c r="E360" s="682">
        <v>0</v>
      </c>
      <c r="F360" s="142">
        <v>0</v>
      </c>
      <c r="G360" s="142">
        <v>0</v>
      </c>
      <c r="H360" s="142">
        <v>0</v>
      </c>
      <c r="I360" s="568">
        <v>0</v>
      </c>
    </row>
    <row r="361" spans="1:9" s="14" customFormat="1" ht="13.5" thickBot="1">
      <c r="A361" s="686" t="s">
        <v>1154</v>
      </c>
      <c r="B361" s="141">
        <v>0</v>
      </c>
      <c r="C361" s="141">
        <v>0</v>
      </c>
      <c r="D361" s="141">
        <v>0</v>
      </c>
      <c r="E361" s="687">
        <v>0</v>
      </c>
      <c r="F361" s="141">
        <v>0</v>
      </c>
      <c r="G361" s="141">
        <v>0</v>
      </c>
      <c r="H361" s="141">
        <v>0</v>
      </c>
      <c r="I361" s="598">
        <v>0</v>
      </c>
    </row>
    <row r="362" spans="1:9" s="14" customFormat="1" ht="13.5" thickBot="1">
      <c r="A362" s="800" t="s">
        <v>1153</v>
      </c>
      <c r="B362" s="525">
        <f>SUM(B360:B361)</f>
        <v>0</v>
      </c>
      <c r="C362" s="525">
        <f>C360+C361</f>
        <v>0</v>
      </c>
      <c r="D362" s="525">
        <f>D360+D361</f>
        <v>0</v>
      </c>
      <c r="E362" s="588">
        <v>0</v>
      </c>
      <c r="F362" s="525">
        <f>F360+F361</f>
        <v>0</v>
      </c>
      <c r="G362" s="525">
        <f>G360+G361</f>
        <v>0</v>
      </c>
      <c r="H362" s="676">
        <f>H360+H361</f>
        <v>0</v>
      </c>
      <c r="I362" s="588">
        <v>0</v>
      </c>
    </row>
    <row r="363" spans="1:9" s="14" customFormat="1" ht="13.5" thickBot="1">
      <c r="A363" s="697"/>
      <c r="B363" s="751"/>
      <c r="C363" s="596"/>
      <c r="D363" s="709"/>
      <c r="E363" s="569"/>
      <c r="F363" s="751"/>
      <c r="G363" s="145"/>
      <c r="H363" s="709"/>
      <c r="I363" s="759"/>
    </row>
    <row r="364" spans="1:9" s="14" customFormat="1" ht="13.5" customHeight="1" thickBot="1">
      <c r="A364" s="806" t="s">
        <v>1299</v>
      </c>
      <c r="B364" s="752">
        <f>B358+B355+B349</f>
        <v>0</v>
      </c>
      <c r="C364" s="542">
        <f>C358+C355+C349</f>
        <v>53141</v>
      </c>
      <c r="D364" s="542">
        <f>D358+D355+D349</f>
        <v>53141</v>
      </c>
      <c r="E364" s="728">
        <v>0</v>
      </c>
      <c r="F364" s="752">
        <f>F358+F355+F349</f>
        <v>32517</v>
      </c>
      <c r="G364" s="752">
        <f>G358+G355+G349</f>
        <v>9857</v>
      </c>
      <c r="H364" s="542">
        <f>H358+H355+H349</f>
        <v>9854</v>
      </c>
      <c r="I364" s="741">
        <f>H364/G364</f>
        <v>0.999695647763011</v>
      </c>
    </row>
    <row r="365" spans="1:9" s="14" customFormat="1" ht="15">
      <c r="A365" s="704"/>
      <c r="B365" s="704"/>
      <c r="C365" s="704"/>
      <c r="D365" s="704"/>
      <c r="E365" s="704"/>
      <c r="F365" s="705"/>
      <c r="G365" s="2060" t="s">
        <v>246</v>
      </c>
      <c r="H365" s="2060"/>
      <c r="I365" s="705"/>
    </row>
    <row r="366" spans="1:9" s="14" customFormat="1" ht="12.75">
      <c r="A366" s="2058">
        <v>8</v>
      </c>
      <c r="B366" s="2058"/>
      <c r="C366" s="2058"/>
      <c r="D366" s="2058"/>
      <c r="E366" s="2058"/>
      <c r="F366" s="2070"/>
      <c r="G366" s="2070"/>
      <c r="H366" s="2070"/>
      <c r="I366" s="2070"/>
    </row>
    <row r="367" spans="1:9" s="14" customFormat="1" ht="15.75">
      <c r="A367" s="2094" t="s">
        <v>1477</v>
      </c>
      <c r="B367" s="2094"/>
      <c r="C367" s="2094"/>
      <c r="D367" s="2094"/>
      <c r="E367" s="2094"/>
      <c r="F367" s="2060"/>
      <c r="G367" s="2060"/>
      <c r="H367" s="2060"/>
      <c r="I367" s="2060"/>
    </row>
    <row r="368" spans="1:9" s="14" customFormat="1" ht="15.75">
      <c r="A368" s="2059" t="s">
        <v>1267</v>
      </c>
      <c r="B368" s="2059"/>
      <c r="C368" s="2059"/>
      <c r="D368" s="2059"/>
      <c r="E368" s="2059"/>
      <c r="F368" s="2060"/>
      <c r="G368" s="2060"/>
      <c r="H368" s="2060"/>
      <c r="I368" s="2060"/>
    </row>
    <row r="369" spans="1:9" s="14" customFormat="1" ht="14.25" customHeight="1" thickBot="1">
      <c r="A369" s="723"/>
      <c r="B369" s="723"/>
      <c r="C369" s="723"/>
      <c r="D369" s="723"/>
      <c r="E369" s="723"/>
      <c r="F369" s="705"/>
      <c r="G369" s="2097" t="s">
        <v>1239</v>
      </c>
      <c r="H369" s="2097"/>
      <c r="I369" s="663"/>
    </row>
    <row r="370" spans="1:9" s="14" customFormat="1" ht="13.5" customHeight="1" thickBot="1">
      <c r="A370" s="2098" t="s">
        <v>1304</v>
      </c>
      <c r="B370" s="2078" t="s">
        <v>758</v>
      </c>
      <c r="C370" s="2109"/>
      <c r="D370" s="2109"/>
      <c r="E370" s="2110"/>
      <c r="F370" s="2078" t="s">
        <v>759</v>
      </c>
      <c r="G370" s="2109"/>
      <c r="H370" s="2109"/>
      <c r="I370" s="2110"/>
    </row>
    <row r="371" spans="1:9" s="14" customFormat="1" ht="21.75" thickBot="1">
      <c r="A371" s="2099"/>
      <c r="B371" s="666" t="s">
        <v>1107</v>
      </c>
      <c r="C371" s="738" t="s">
        <v>302</v>
      </c>
      <c r="D371" s="666" t="s">
        <v>1113</v>
      </c>
      <c r="E371" s="667" t="s">
        <v>1091</v>
      </c>
      <c r="F371" s="665" t="s">
        <v>1107</v>
      </c>
      <c r="G371" s="665" t="s">
        <v>1108</v>
      </c>
      <c r="H371" s="666" t="s">
        <v>1113</v>
      </c>
      <c r="I371" s="667" t="s">
        <v>1091</v>
      </c>
    </row>
    <row r="372" spans="1:9" s="14" customFormat="1" ht="12.75">
      <c r="A372" s="668" t="s">
        <v>1211</v>
      </c>
      <c r="B372" s="143"/>
      <c r="C372" s="675"/>
      <c r="D372" s="669"/>
      <c r="E372" s="724"/>
      <c r="F372" s="143"/>
      <c r="G372" s="673"/>
      <c r="H372" s="669"/>
      <c r="I372" s="724"/>
    </row>
    <row r="373" spans="1:9" s="14" customFormat="1" ht="12.75">
      <c r="A373" s="672" t="s">
        <v>1212</v>
      </c>
      <c r="B373" s="142">
        <v>0</v>
      </c>
      <c r="C373" s="267"/>
      <c r="D373" s="573"/>
      <c r="E373" s="574">
        <v>0</v>
      </c>
      <c r="F373" s="142">
        <v>0</v>
      </c>
      <c r="G373" s="142">
        <v>0</v>
      </c>
      <c r="H373" s="142">
        <v>0</v>
      </c>
      <c r="I373" s="574">
        <v>0</v>
      </c>
    </row>
    <row r="374" spans="1:9" s="14" customFormat="1" ht="12" customHeight="1">
      <c r="A374" s="797" t="s">
        <v>1213</v>
      </c>
      <c r="B374" s="142">
        <v>0</v>
      </c>
      <c r="C374" s="267"/>
      <c r="D374" s="573"/>
      <c r="E374" s="574">
        <v>0</v>
      </c>
      <c r="F374" s="142">
        <v>0</v>
      </c>
      <c r="G374" s="141">
        <v>0</v>
      </c>
      <c r="H374" s="141">
        <v>0</v>
      </c>
      <c r="I374" s="598">
        <v>0</v>
      </c>
    </row>
    <row r="375" spans="1:9" s="14" customFormat="1" ht="12.75">
      <c r="A375" s="672" t="s">
        <v>1214</v>
      </c>
      <c r="B375" s="144">
        <v>520</v>
      </c>
      <c r="C375" s="267">
        <v>520</v>
      </c>
      <c r="D375" s="573">
        <v>450</v>
      </c>
      <c r="E375" s="574">
        <f>D375/C375</f>
        <v>0.8653846153846154</v>
      </c>
      <c r="F375" s="142">
        <v>1639</v>
      </c>
      <c r="G375" s="573">
        <v>2072</v>
      </c>
      <c r="H375" s="573">
        <v>2071</v>
      </c>
      <c r="I375" s="574">
        <f>H375/G375</f>
        <v>0.9995173745173745</v>
      </c>
    </row>
    <row r="376" spans="1:9" s="14" customFormat="1" ht="12.75">
      <c r="A376" s="673" t="s">
        <v>761</v>
      </c>
      <c r="B376" s="144">
        <v>0</v>
      </c>
      <c r="C376" s="578"/>
      <c r="D376" s="571"/>
      <c r="E376" s="574"/>
      <c r="F376" s="144">
        <v>0</v>
      </c>
      <c r="G376" s="571"/>
      <c r="H376" s="571"/>
      <c r="I376" s="574"/>
    </row>
    <row r="377" spans="1:9" s="14" customFormat="1" ht="12.75">
      <c r="A377" s="797" t="s">
        <v>1215</v>
      </c>
      <c r="B377" s="144">
        <v>0</v>
      </c>
      <c r="C377" s="730">
        <v>0</v>
      </c>
      <c r="D377" s="144">
        <v>0</v>
      </c>
      <c r="E377" s="574">
        <v>0</v>
      </c>
      <c r="F377" s="144">
        <v>0</v>
      </c>
      <c r="G377" s="144">
        <v>0</v>
      </c>
      <c r="H377" s="144">
        <v>0</v>
      </c>
      <c r="I377" s="574">
        <v>0</v>
      </c>
    </row>
    <row r="378" spans="1:9" s="14" customFormat="1" ht="12.75">
      <c r="A378" s="798" t="s">
        <v>1216</v>
      </c>
      <c r="B378" s="144">
        <v>0</v>
      </c>
      <c r="C378" s="730">
        <v>0</v>
      </c>
      <c r="D378" s="144">
        <v>0</v>
      </c>
      <c r="E378" s="574">
        <v>0</v>
      </c>
      <c r="F378" s="144">
        <v>0</v>
      </c>
      <c r="G378" s="144">
        <v>0</v>
      </c>
      <c r="H378" s="144">
        <v>0</v>
      </c>
      <c r="I378" s="574">
        <v>0</v>
      </c>
    </row>
    <row r="379" spans="1:9" s="14" customFormat="1" ht="13.5" thickBot="1">
      <c r="A379" s="799" t="s">
        <v>762</v>
      </c>
      <c r="B379" s="177"/>
      <c r="C379" s="726">
        <v>0</v>
      </c>
      <c r="D379" s="142">
        <v>0</v>
      </c>
      <c r="E379" s="574">
        <v>0</v>
      </c>
      <c r="F379" s="142">
        <v>0</v>
      </c>
      <c r="G379" s="142">
        <v>0</v>
      </c>
      <c r="H379" s="142">
        <v>0</v>
      </c>
      <c r="I379" s="574">
        <v>0</v>
      </c>
    </row>
    <row r="380" spans="1:9" s="14" customFormat="1" ht="13.5" thickBot="1">
      <c r="A380" s="800" t="s">
        <v>1268</v>
      </c>
      <c r="B380" s="525">
        <f aca="true" t="shared" si="2" ref="B380:H380">B373+B374+B375+B377+B378</f>
        <v>520</v>
      </c>
      <c r="C380" s="525">
        <f t="shared" si="2"/>
        <v>520</v>
      </c>
      <c r="D380" s="587">
        <f t="shared" si="2"/>
        <v>450</v>
      </c>
      <c r="E380" s="588">
        <f>D380/C380</f>
        <v>0.8653846153846154</v>
      </c>
      <c r="F380" s="525">
        <f>F373+F374+F375+F377+F378</f>
        <v>1639</v>
      </c>
      <c r="G380" s="525">
        <f t="shared" si="2"/>
        <v>2072</v>
      </c>
      <c r="H380" s="587">
        <f t="shared" si="2"/>
        <v>2071</v>
      </c>
      <c r="I380" s="728">
        <f>H380/G380</f>
        <v>0.9995173745173745</v>
      </c>
    </row>
    <row r="381" spans="1:9" s="14" customFormat="1" ht="9.75" customHeight="1">
      <c r="A381" s="679"/>
      <c r="B381" s="760"/>
      <c r="C381" s="743"/>
      <c r="D381" s="537"/>
      <c r="E381" s="569"/>
      <c r="F381" s="141"/>
      <c r="G381" s="681"/>
      <c r="H381" s="537"/>
      <c r="I381" s="569"/>
    </row>
    <row r="382" spans="1:9" s="14" customFormat="1" ht="12.75">
      <c r="A382" s="809" t="s">
        <v>1219</v>
      </c>
      <c r="B382" s="141"/>
      <c r="C382" s="726"/>
      <c r="D382" s="267"/>
      <c r="E382" s="574"/>
      <c r="F382" s="142"/>
      <c r="G382" s="142"/>
      <c r="H382" s="267"/>
      <c r="I382" s="574"/>
    </row>
    <row r="383" spans="1:9" s="14" customFormat="1" ht="12.75">
      <c r="A383" s="672" t="s">
        <v>1220</v>
      </c>
      <c r="B383" s="142"/>
      <c r="C383" s="730"/>
      <c r="D383" s="578"/>
      <c r="E383" s="761">
        <v>0</v>
      </c>
      <c r="F383" s="144">
        <v>0</v>
      </c>
      <c r="G383" s="142">
        <v>0</v>
      </c>
      <c r="H383" s="142">
        <v>0</v>
      </c>
      <c r="I383" s="574">
        <v>0</v>
      </c>
    </row>
    <row r="384" spans="1:9" s="14" customFormat="1" ht="12.75">
      <c r="A384" s="802" t="s">
        <v>1221</v>
      </c>
      <c r="B384" s="142">
        <v>0</v>
      </c>
      <c r="C384" s="726">
        <v>0</v>
      </c>
      <c r="D384" s="142">
        <v>0</v>
      </c>
      <c r="E384" s="579">
        <v>0</v>
      </c>
      <c r="F384" s="142">
        <v>0</v>
      </c>
      <c r="G384" s="141">
        <v>0</v>
      </c>
      <c r="H384" s="141">
        <v>0</v>
      </c>
      <c r="I384" s="598">
        <v>0</v>
      </c>
    </row>
    <row r="385" spans="1:9" s="14" customFormat="1" ht="13.5" customHeight="1">
      <c r="A385" s="672" t="s">
        <v>1222</v>
      </c>
      <c r="B385" s="142">
        <v>0</v>
      </c>
      <c r="C385" s="726">
        <v>0</v>
      </c>
      <c r="D385" s="142">
        <v>0</v>
      </c>
      <c r="E385" s="579">
        <v>0</v>
      </c>
      <c r="F385" s="142">
        <v>0</v>
      </c>
      <c r="G385" s="142">
        <v>0</v>
      </c>
      <c r="H385" s="142">
        <v>0</v>
      </c>
      <c r="I385" s="574">
        <v>0</v>
      </c>
    </row>
    <row r="386" spans="1:9" s="14" customFormat="1" ht="13.5" customHeight="1">
      <c r="A386" s="696" t="s">
        <v>1155</v>
      </c>
      <c r="B386" s="144">
        <v>0</v>
      </c>
      <c r="C386" s="730">
        <v>0</v>
      </c>
      <c r="D386" s="144">
        <v>0</v>
      </c>
      <c r="E386" s="579">
        <v>0</v>
      </c>
      <c r="F386" s="144">
        <v>0</v>
      </c>
      <c r="G386" s="144">
        <v>0</v>
      </c>
      <c r="H386" s="144">
        <v>0</v>
      </c>
      <c r="I386" s="574">
        <v>0</v>
      </c>
    </row>
    <row r="387" spans="1:9" s="14" customFormat="1" ht="9.75" customHeight="1" thickBot="1">
      <c r="A387" s="772"/>
      <c r="B387" s="144"/>
      <c r="C387" s="763"/>
      <c r="D387" s="596"/>
      <c r="E387" s="569"/>
      <c r="F387" s="141"/>
      <c r="G387" s="177"/>
      <c r="H387" s="596"/>
      <c r="I387" s="764"/>
    </row>
    <row r="388" spans="1:9" s="14" customFormat="1" ht="13.5" thickBot="1">
      <c r="A388" s="800" t="s">
        <v>1245</v>
      </c>
      <c r="B388" s="681">
        <f>B384+B385+B386</f>
        <v>0</v>
      </c>
      <c r="C388" s="676">
        <f>C383+C384+C385+C387</f>
        <v>0</v>
      </c>
      <c r="D388" s="587">
        <f>D383+D384+D385+D387</f>
        <v>0</v>
      </c>
      <c r="E388" s="728">
        <v>0</v>
      </c>
      <c r="F388" s="681">
        <f>F383+F384+F385</f>
        <v>0</v>
      </c>
      <c r="G388" s="587">
        <f>G383+G384+G385+G387</f>
        <v>0</v>
      </c>
      <c r="H388" s="587">
        <f>H383+H384+H385+H387</f>
        <v>0</v>
      </c>
      <c r="I388" s="588">
        <v>0</v>
      </c>
    </row>
    <row r="389" spans="1:9" s="14" customFormat="1" ht="9.75" customHeight="1">
      <c r="A389" s="678"/>
      <c r="B389" s="535"/>
      <c r="C389" s="729"/>
      <c r="D389" s="596"/>
      <c r="E389" s="569"/>
      <c r="F389" s="535"/>
      <c r="G389" s="535"/>
      <c r="H389" s="596"/>
      <c r="I389" s="713"/>
    </row>
    <row r="390" spans="1:9" s="14" customFormat="1" ht="12.75">
      <c r="A390" s="809" t="s">
        <v>1224</v>
      </c>
      <c r="B390" s="142"/>
      <c r="C390" s="726"/>
      <c r="D390" s="267"/>
      <c r="E390" s="574"/>
      <c r="F390" s="142"/>
      <c r="G390" s="142"/>
      <c r="H390" s="267"/>
      <c r="I390" s="765"/>
    </row>
    <row r="391" spans="1:9" s="14" customFormat="1" ht="12.75">
      <c r="A391" s="684" t="s">
        <v>1225</v>
      </c>
      <c r="B391" s="142">
        <v>0</v>
      </c>
      <c r="C391" s="726">
        <v>0</v>
      </c>
      <c r="D391" s="142">
        <v>0</v>
      </c>
      <c r="E391" s="682">
        <v>0</v>
      </c>
      <c r="F391" s="142">
        <v>0</v>
      </c>
      <c r="G391" s="142">
        <v>0</v>
      </c>
      <c r="H391" s="142">
        <v>0</v>
      </c>
      <c r="I391" s="568">
        <v>0</v>
      </c>
    </row>
    <row r="392" spans="1:9" s="14" customFormat="1" ht="13.5" thickBot="1">
      <c r="A392" s="685" t="s">
        <v>1226</v>
      </c>
      <c r="B392" s="141">
        <v>0</v>
      </c>
      <c r="C392" s="762">
        <v>0</v>
      </c>
      <c r="D392" s="141">
        <v>0</v>
      </c>
      <c r="E392" s="687">
        <v>0</v>
      </c>
      <c r="F392" s="141">
        <v>0</v>
      </c>
      <c r="G392" s="141">
        <v>0</v>
      </c>
      <c r="H392" s="141">
        <v>0</v>
      </c>
      <c r="I392" s="598">
        <v>0</v>
      </c>
    </row>
    <row r="393" spans="1:9" s="14" customFormat="1" ht="13.5" thickBot="1">
      <c r="A393" s="688" t="s">
        <v>1148</v>
      </c>
      <c r="B393" s="525">
        <f>B391+B392</f>
        <v>0</v>
      </c>
      <c r="C393" s="676">
        <f aca="true" t="shared" si="3" ref="C393:H393">C391+C392</f>
        <v>0</v>
      </c>
      <c r="D393" s="587">
        <f t="shared" si="3"/>
        <v>0</v>
      </c>
      <c r="E393" s="587">
        <f t="shared" si="3"/>
        <v>0</v>
      </c>
      <c r="F393" s="525">
        <f t="shared" si="3"/>
        <v>0</v>
      </c>
      <c r="G393" s="587">
        <f t="shared" si="3"/>
        <v>0</v>
      </c>
      <c r="H393" s="587">
        <f t="shared" si="3"/>
        <v>0</v>
      </c>
      <c r="I393" s="588">
        <v>0</v>
      </c>
    </row>
    <row r="394" spans="1:9" s="14" customFormat="1" ht="9.75" customHeight="1">
      <c r="A394" s="678"/>
      <c r="B394" s="141"/>
      <c r="C394" s="729"/>
      <c r="D394" s="596"/>
      <c r="E394" s="713"/>
      <c r="F394" s="141"/>
      <c r="G394" s="535"/>
      <c r="H394" s="596"/>
      <c r="I394" s="569"/>
    </row>
    <row r="395" spans="1:9" s="14" customFormat="1" ht="12.75">
      <c r="A395" s="744" t="s">
        <v>1248</v>
      </c>
      <c r="B395" s="142"/>
      <c r="C395" s="726"/>
      <c r="D395" s="267"/>
      <c r="E395" s="765"/>
      <c r="F395" s="142"/>
      <c r="G395" s="142"/>
      <c r="H395" s="267"/>
      <c r="I395" s="765"/>
    </row>
    <row r="396" spans="1:9" s="14" customFormat="1" ht="12.75">
      <c r="A396" s="690" t="s">
        <v>1225</v>
      </c>
      <c r="B396" s="142">
        <v>0</v>
      </c>
      <c r="C396" s="726"/>
      <c r="D396" s="578">
        <v>0</v>
      </c>
      <c r="E396" s="766">
        <v>0</v>
      </c>
      <c r="F396" s="142">
        <v>0</v>
      </c>
      <c r="G396" s="142">
        <v>0</v>
      </c>
      <c r="H396" s="142">
        <v>0</v>
      </c>
      <c r="I396" s="574">
        <v>0</v>
      </c>
    </row>
    <row r="397" spans="1:9" s="14" customFormat="1" ht="13.5" thickBot="1">
      <c r="A397" s="685" t="s">
        <v>1226</v>
      </c>
      <c r="B397" s="141">
        <v>0</v>
      </c>
      <c r="C397" s="756">
        <v>0</v>
      </c>
      <c r="D397" s="570">
        <v>0</v>
      </c>
      <c r="E397" s="598">
        <v>0</v>
      </c>
      <c r="F397" s="527">
        <v>0</v>
      </c>
      <c r="G397" s="141">
        <v>0</v>
      </c>
      <c r="H397" s="141">
        <v>0</v>
      </c>
      <c r="I397" s="598">
        <v>0</v>
      </c>
    </row>
    <row r="398" spans="1:9" s="14" customFormat="1" ht="13.5" customHeight="1" thickBot="1">
      <c r="A398" s="688" t="s">
        <v>1149</v>
      </c>
      <c r="B398" s="525">
        <f>B396+B397</f>
        <v>0</v>
      </c>
      <c r="C398" s="676">
        <f>C396+C397</f>
        <v>0</v>
      </c>
      <c r="D398" s="587">
        <f>D396+D397</f>
        <v>0</v>
      </c>
      <c r="E398" s="767">
        <v>0</v>
      </c>
      <c r="F398" s="525">
        <f>F396+F397</f>
        <v>0</v>
      </c>
      <c r="G398" s="587">
        <f>G396+G397</f>
        <v>0</v>
      </c>
      <c r="H398" s="587">
        <f>H396+H397</f>
        <v>0</v>
      </c>
      <c r="I398" s="588">
        <v>0</v>
      </c>
    </row>
    <row r="399" spans="1:9" s="14" customFormat="1" ht="9.75" customHeight="1">
      <c r="A399" s="679"/>
      <c r="B399" s="680"/>
      <c r="C399" s="729"/>
      <c r="D399" s="596"/>
      <c r="E399" s="569"/>
      <c r="F399" s="680"/>
      <c r="G399" s="535"/>
      <c r="H399" s="596"/>
      <c r="I399" s="598"/>
    </row>
    <row r="400" spans="1:9" s="14" customFormat="1" ht="12.75">
      <c r="A400" s="809" t="s">
        <v>1227</v>
      </c>
      <c r="B400" s="142"/>
      <c r="C400" s="726"/>
      <c r="D400" s="267"/>
      <c r="E400" s="765"/>
      <c r="F400" s="142"/>
      <c r="G400" s="142"/>
      <c r="H400" s="267"/>
      <c r="I400" s="765"/>
    </row>
    <row r="401" spans="1:9" s="14" customFormat="1" ht="12.75">
      <c r="A401" s="695" t="s">
        <v>1250</v>
      </c>
      <c r="B401" s="142">
        <v>0</v>
      </c>
      <c r="C401" s="726">
        <v>0</v>
      </c>
      <c r="D401" s="142">
        <v>0</v>
      </c>
      <c r="E401" s="682">
        <v>0</v>
      </c>
      <c r="F401" s="142">
        <v>0</v>
      </c>
      <c r="G401" s="142">
        <v>0</v>
      </c>
      <c r="H401" s="142">
        <v>0</v>
      </c>
      <c r="I401" s="568">
        <v>0</v>
      </c>
    </row>
    <row r="402" spans="1:9" s="14" customFormat="1" ht="13.5" thickBot="1">
      <c r="A402" s="691" t="s">
        <v>1269</v>
      </c>
      <c r="B402" s="141">
        <v>0</v>
      </c>
      <c r="C402" s="762">
        <v>0</v>
      </c>
      <c r="D402" s="141">
        <v>0</v>
      </c>
      <c r="E402" s="687">
        <v>0</v>
      </c>
      <c r="F402" s="141">
        <v>0</v>
      </c>
      <c r="G402" s="141">
        <v>0</v>
      </c>
      <c r="H402" s="141">
        <v>0</v>
      </c>
      <c r="I402" s="598">
        <v>0</v>
      </c>
    </row>
    <row r="403" spans="1:9" s="14" customFormat="1" ht="13.5" thickBot="1">
      <c r="A403" s="688" t="s">
        <v>1150</v>
      </c>
      <c r="B403" s="525">
        <f>B401+B402</f>
        <v>0</v>
      </c>
      <c r="C403" s="676">
        <f>C402+C401</f>
        <v>0</v>
      </c>
      <c r="D403" s="587">
        <f>D402+D401</f>
        <v>0</v>
      </c>
      <c r="E403" s="767">
        <v>0</v>
      </c>
      <c r="F403" s="525">
        <f>F401+F402</f>
        <v>0</v>
      </c>
      <c r="G403" s="587">
        <f>G402+G401</f>
        <v>0</v>
      </c>
      <c r="H403" s="587">
        <f>H402+H401</f>
        <v>0</v>
      </c>
      <c r="I403" s="588">
        <v>0</v>
      </c>
    </row>
    <row r="404" spans="1:9" s="14" customFormat="1" ht="9.75" customHeight="1">
      <c r="A404" s="679"/>
      <c r="B404" s="681"/>
      <c r="C404" s="729"/>
      <c r="D404" s="596"/>
      <c r="E404" s="569"/>
      <c r="F404" s="680"/>
      <c r="G404" s="535"/>
      <c r="H404" s="596"/>
      <c r="I404" s="569"/>
    </row>
    <row r="405" spans="1:9" s="14" customFormat="1" ht="12.75">
      <c r="A405" s="745" t="s">
        <v>1231</v>
      </c>
      <c r="B405" s="142"/>
      <c r="C405" s="726"/>
      <c r="D405" s="267"/>
      <c r="E405" s="574"/>
      <c r="F405" s="142"/>
      <c r="G405" s="142"/>
      <c r="H405" s="267"/>
      <c r="I405" s="574"/>
    </row>
    <row r="406" spans="1:9" s="14" customFormat="1" ht="12.75">
      <c r="A406" s="692" t="s">
        <v>1270</v>
      </c>
      <c r="B406" s="142">
        <v>0</v>
      </c>
      <c r="C406" s="726">
        <v>0</v>
      </c>
      <c r="D406" s="142">
        <v>0</v>
      </c>
      <c r="E406" s="682">
        <v>0</v>
      </c>
      <c r="F406" s="142">
        <v>0</v>
      </c>
      <c r="G406" s="142">
        <v>0</v>
      </c>
      <c r="H406" s="142">
        <v>0</v>
      </c>
      <c r="I406" s="568">
        <v>0</v>
      </c>
    </row>
    <row r="407" spans="1:9" s="14" customFormat="1" ht="13.5" thickBot="1">
      <c r="A407" s="692" t="s">
        <v>1271</v>
      </c>
      <c r="B407" s="141">
        <v>0</v>
      </c>
      <c r="C407" s="762">
        <v>0</v>
      </c>
      <c r="D407" s="141">
        <v>0</v>
      </c>
      <c r="E407" s="687">
        <v>0</v>
      </c>
      <c r="F407" s="141">
        <v>0</v>
      </c>
      <c r="G407" s="141">
        <v>0</v>
      </c>
      <c r="H407" s="141">
        <v>0</v>
      </c>
      <c r="I407" s="598">
        <v>0</v>
      </c>
    </row>
    <row r="408" spans="1:9" s="14" customFormat="1" ht="13.5" thickBot="1">
      <c r="A408" s="697" t="s">
        <v>1151</v>
      </c>
      <c r="B408" s="145">
        <f>SUM(B406:B407)</f>
        <v>0</v>
      </c>
      <c r="C408" s="676">
        <f>C407+C406</f>
        <v>0</v>
      </c>
      <c r="D408" s="587">
        <f>D407+D406</f>
        <v>0</v>
      </c>
      <c r="E408" s="588">
        <v>0</v>
      </c>
      <c r="F408" s="525">
        <f>F406+F407</f>
        <v>0</v>
      </c>
      <c r="G408" s="587">
        <f>G407+G406</f>
        <v>0</v>
      </c>
      <c r="H408" s="587">
        <f>H407+H406</f>
        <v>0</v>
      </c>
      <c r="I408" s="588">
        <v>0</v>
      </c>
    </row>
    <row r="409" spans="1:9" s="14" customFormat="1" ht="13.5" thickBot="1">
      <c r="A409" s="678"/>
      <c r="B409" s="535"/>
      <c r="C409" s="596"/>
      <c r="D409" s="709"/>
      <c r="E409" s="588"/>
      <c r="F409" s="141"/>
      <c r="G409" s="709"/>
      <c r="H409" s="709"/>
      <c r="I409" s="588"/>
    </row>
    <row r="410" spans="1:9" s="14" customFormat="1" ht="27.75" customHeight="1" thickBot="1">
      <c r="A410" s="803" t="s">
        <v>1303</v>
      </c>
      <c r="B410" s="542">
        <f>B403+B398+B393+B388+B381</f>
        <v>0</v>
      </c>
      <c r="C410" s="698">
        <f>C408+C403+C398+C393+C388+C380</f>
        <v>520</v>
      </c>
      <c r="D410" s="712">
        <f>D408+D403+D398+D393+D388+D380</f>
        <v>450</v>
      </c>
      <c r="E410" s="588">
        <f>D410/C410</f>
        <v>0.8653846153846154</v>
      </c>
      <c r="F410" s="542">
        <f>F403+F398+F393+F388+F380</f>
        <v>1639</v>
      </c>
      <c r="G410" s="712">
        <f>G408+G403+G398+G393+G388+G380</f>
        <v>2072</v>
      </c>
      <c r="H410" s="712">
        <f>H408+H403+H398+H393+H388+H380</f>
        <v>2071</v>
      </c>
      <c r="I410" s="728">
        <f>H410/G410</f>
        <v>0.9995173745173745</v>
      </c>
    </row>
    <row r="411" spans="1:9" s="14" customFormat="1" ht="9.75" customHeight="1">
      <c r="A411" s="804"/>
      <c r="B411" s="750"/>
      <c r="C411" s="768"/>
      <c r="D411" s="596"/>
      <c r="E411" s="713"/>
      <c r="F411" s="769"/>
      <c r="G411" s="699"/>
      <c r="H411" s="596"/>
      <c r="I411" s="598"/>
    </row>
    <row r="412" spans="1:9" s="14" customFormat="1" ht="12.75">
      <c r="A412" s="746" t="s">
        <v>1313</v>
      </c>
      <c r="B412" s="142">
        <v>0</v>
      </c>
      <c r="C412" s="749"/>
      <c r="D412" s="267"/>
      <c r="E412" s="765"/>
      <c r="F412" s="750"/>
      <c r="G412" s="748"/>
      <c r="H412" s="267"/>
      <c r="I412" s="574"/>
    </row>
    <row r="413" spans="1:9" s="14" customFormat="1" ht="13.5" thickBot="1">
      <c r="A413" s="805" t="s">
        <v>1152</v>
      </c>
      <c r="B413" s="141">
        <v>0</v>
      </c>
      <c r="C413" s="726">
        <v>0</v>
      </c>
      <c r="D413" s="142">
        <v>0</v>
      </c>
      <c r="E413" s="682">
        <v>0</v>
      </c>
      <c r="F413" s="142">
        <v>0</v>
      </c>
      <c r="G413" s="142">
        <v>0</v>
      </c>
      <c r="H413" s="142">
        <v>0</v>
      </c>
      <c r="I413" s="568">
        <v>0</v>
      </c>
    </row>
    <row r="414" spans="1:9" s="14" customFormat="1" ht="13.5" thickBot="1">
      <c r="A414" s="686" t="s">
        <v>1154</v>
      </c>
      <c r="B414" s="681">
        <f>B412+B413</f>
        <v>0</v>
      </c>
      <c r="C414" s="762">
        <v>0</v>
      </c>
      <c r="D414" s="141">
        <v>0</v>
      </c>
      <c r="E414" s="687">
        <v>0</v>
      </c>
      <c r="F414" s="141">
        <v>0</v>
      </c>
      <c r="G414" s="141">
        <v>0</v>
      </c>
      <c r="H414" s="141">
        <v>0</v>
      </c>
      <c r="I414" s="598">
        <v>0</v>
      </c>
    </row>
    <row r="415" spans="1:9" s="14" customFormat="1" ht="13.5" thickBot="1">
      <c r="A415" s="800" t="s">
        <v>1153</v>
      </c>
      <c r="B415" s="813"/>
      <c r="C415" s="742">
        <f aca="true" t="shared" si="4" ref="C415:H415">C413+C414</f>
        <v>0</v>
      </c>
      <c r="D415" s="525">
        <f t="shared" si="4"/>
        <v>0</v>
      </c>
      <c r="E415" s="767">
        <v>0</v>
      </c>
      <c r="F415" s="525">
        <f>F413+F414</f>
        <v>0</v>
      </c>
      <c r="G415" s="525">
        <f t="shared" si="4"/>
        <v>0</v>
      </c>
      <c r="H415" s="525">
        <f t="shared" si="4"/>
        <v>0</v>
      </c>
      <c r="I415" s="588">
        <v>0</v>
      </c>
    </row>
    <row r="416" spans="1:9" s="14" customFormat="1" ht="13.5" thickBot="1">
      <c r="A416" s="697"/>
      <c r="B416" s="542">
        <f>B410+B414</f>
        <v>0</v>
      </c>
      <c r="C416" s="596"/>
      <c r="D416" s="709"/>
      <c r="E416" s="569"/>
      <c r="F416" s="751"/>
      <c r="G416" s="709"/>
      <c r="H416" s="709"/>
      <c r="I416" s="588"/>
    </row>
    <row r="417" spans="1:9" s="14" customFormat="1" ht="19.5" customHeight="1" thickBot="1">
      <c r="A417" s="806" t="s">
        <v>1299</v>
      </c>
      <c r="B417" s="752">
        <f>B410+B407+B401+B395+B387</f>
        <v>0</v>
      </c>
      <c r="C417" s="771">
        <f>C410+C407+C401+C395+C387</f>
        <v>520</v>
      </c>
      <c r="D417" s="542">
        <f>D410+D407+D401+D395+D387</f>
        <v>450</v>
      </c>
      <c r="E417" s="588">
        <f>D417/C417</f>
        <v>0.8653846153846154</v>
      </c>
      <c r="F417" s="752">
        <f>F410+F407+F401+F395+F387</f>
        <v>1639</v>
      </c>
      <c r="G417" s="207">
        <f>G410+G415</f>
        <v>2072</v>
      </c>
      <c r="H417" s="207">
        <f>H410+H415</f>
        <v>2071</v>
      </c>
      <c r="I417" s="728">
        <f>H417/G417</f>
        <v>0.9995173745173745</v>
      </c>
    </row>
    <row r="418" spans="1:9" s="14" customFormat="1" ht="13.5" customHeight="1">
      <c r="A418" s="704"/>
      <c r="B418" s="704"/>
      <c r="C418" s="704"/>
      <c r="D418" s="704"/>
      <c r="E418" s="704"/>
      <c r="F418" s="705"/>
      <c r="G418" s="2060" t="s">
        <v>246</v>
      </c>
      <c r="H418" s="2060"/>
      <c r="I418" s="705"/>
    </row>
    <row r="419" spans="1:9" s="14" customFormat="1" ht="15" customHeight="1">
      <c r="A419" s="2058">
        <v>9</v>
      </c>
      <c r="B419" s="2058"/>
      <c r="C419" s="2058"/>
      <c r="D419" s="2058"/>
      <c r="E419" s="2058"/>
      <c r="F419" s="2070"/>
      <c r="G419" s="2070"/>
      <c r="H419" s="2070"/>
      <c r="I419" s="2070"/>
    </row>
    <row r="420" spans="1:9" s="14" customFormat="1" ht="12.75" customHeight="1">
      <c r="A420" s="2094" t="s">
        <v>1477</v>
      </c>
      <c r="B420" s="2094"/>
      <c r="C420" s="2094"/>
      <c r="D420" s="2094"/>
      <c r="E420" s="2094"/>
      <c r="F420" s="2060"/>
      <c r="G420" s="2060"/>
      <c r="H420" s="2060"/>
      <c r="I420" s="2060"/>
    </row>
    <row r="421" spans="1:9" s="14" customFormat="1" ht="12.75" customHeight="1">
      <c r="A421" s="2059" t="s">
        <v>1267</v>
      </c>
      <c r="B421" s="2059"/>
      <c r="C421" s="2059"/>
      <c r="D421" s="2059"/>
      <c r="E421" s="2059"/>
      <c r="F421" s="2060"/>
      <c r="G421" s="2060"/>
      <c r="H421" s="2060"/>
      <c r="I421" s="2060"/>
    </row>
    <row r="422" spans="1:9" s="14" customFormat="1" ht="13.5" customHeight="1" thickBot="1">
      <c r="A422" s="723"/>
      <c r="B422" s="723"/>
      <c r="C422" s="723"/>
      <c r="D422" s="723"/>
      <c r="E422" s="723"/>
      <c r="F422" s="705"/>
      <c r="G422" s="2097" t="s">
        <v>1239</v>
      </c>
      <c r="H422" s="2097"/>
      <c r="I422" s="663"/>
    </row>
    <row r="423" spans="1:9" s="14" customFormat="1" ht="13.5" customHeight="1" thickBot="1">
      <c r="A423" s="2098" t="s">
        <v>1304</v>
      </c>
      <c r="B423" s="2078" t="s">
        <v>760</v>
      </c>
      <c r="C423" s="2062"/>
      <c r="D423" s="2062"/>
      <c r="E423" s="2063"/>
      <c r="F423" s="2078" t="s">
        <v>763</v>
      </c>
      <c r="G423" s="2109"/>
      <c r="H423" s="2109"/>
      <c r="I423" s="2110"/>
    </row>
    <row r="424" spans="1:9" s="14" customFormat="1" ht="31.5" customHeight="1" thickBot="1">
      <c r="A424" s="2099"/>
      <c r="B424" s="665" t="s">
        <v>1107</v>
      </c>
      <c r="C424" s="665" t="s">
        <v>1108</v>
      </c>
      <c r="D424" s="666" t="s">
        <v>1113</v>
      </c>
      <c r="E424" s="667" t="s">
        <v>1141</v>
      </c>
      <c r="F424" s="665" t="s">
        <v>1107</v>
      </c>
      <c r="G424" s="665" t="s">
        <v>1108</v>
      </c>
      <c r="H424" s="666" t="s">
        <v>1113</v>
      </c>
      <c r="I424" s="667" t="s">
        <v>1091</v>
      </c>
    </row>
    <row r="425" spans="1:9" s="14" customFormat="1" ht="12.75">
      <c r="A425" s="815" t="s">
        <v>1211</v>
      </c>
      <c r="B425" s="818"/>
      <c r="C425" s="669"/>
      <c r="D425" s="669"/>
      <c r="E425" s="724"/>
      <c r="F425" s="826"/>
      <c r="G425" s="820"/>
      <c r="H425" s="820"/>
      <c r="I425" s="820"/>
    </row>
    <row r="426" spans="1:9" s="14" customFormat="1" ht="12.75">
      <c r="A426" s="673" t="s">
        <v>1212</v>
      </c>
      <c r="B426" s="573">
        <v>0</v>
      </c>
      <c r="C426" s="573">
        <v>0</v>
      </c>
      <c r="D426" s="573">
        <v>0</v>
      </c>
      <c r="E426" s="574">
        <v>0</v>
      </c>
      <c r="F426" s="726">
        <v>0</v>
      </c>
      <c r="G426" s="726">
        <v>0</v>
      </c>
      <c r="H426" s="726">
        <v>0</v>
      </c>
      <c r="I426" s="579">
        <v>0</v>
      </c>
    </row>
    <row r="427" spans="1:9" s="14" customFormat="1" ht="12.75">
      <c r="A427" s="797" t="s">
        <v>1213</v>
      </c>
      <c r="B427" s="573">
        <v>6300</v>
      </c>
      <c r="C427" s="709">
        <v>9861</v>
      </c>
      <c r="D427" s="709">
        <v>9861</v>
      </c>
      <c r="E427" s="598">
        <f>D427/C427</f>
        <v>1</v>
      </c>
      <c r="F427" s="762">
        <v>0</v>
      </c>
      <c r="G427" s="726"/>
      <c r="H427" s="726">
        <v>0</v>
      </c>
      <c r="I427" s="579">
        <v>0</v>
      </c>
    </row>
    <row r="428" spans="1:9" s="14" customFormat="1" ht="12.75">
      <c r="A428" s="673" t="s">
        <v>1214</v>
      </c>
      <c r="B428" s="571">
        <v>4000</v>
      </c>
      <c r="C428" s="573">
        <v>3058</v>
      </c>
      <c r="D428" s="573">
        <v>3057</v>
      </c>
      <c r="E428" s="574">
        <f>D428/C428</f>
        <v>0.9996729888816219</v>
      </c>
      <c r="F428" s="726">
        <v>0</v>
      </c>
      <c r="G428" s="726"/>
      <c r="H428" s="726">
        <v>0</v>
      </c>
      <c r="I428" s="579">
        <v>0</v>
      </c>
    </row>
    <row r="429" spans="1:9" s="14" customFormat="1" ht="12.75">
      <c r="A429" s="673" t="s">
        <v>761</v>
      </c>
      <c r="B429" s="571">
        <v>0</v>
      </c>
      <c r="C429" s="571"/>
      <c r="D429" s="571"/>
      <c r="E429" s="574"/>
      <c r="F429" s="730"/>
      <c r="G429" s="726"/>
      <c r="H429" s="726"/>
      <c r="I429" s="579"/>
    </row>
    <row r="430" spans="1:9" s="14" customFormat="1" ht="12.75">
      <c r="A430" s="797" t="s">
        <v>1215</v>
      </c>
      <c r="B430" s="571">
        <v>0</v>
      </c>
      <c r="C430" s="571"/>
      <c r="D430" s="571"/>
      <c r="E430" s="574">
        <v>0</v>
      </c>
      <c r="F430" s="730">
        <v>0</v>
      </c>
      <c r="G430" s="726"/>
      <c r="H430" s="726"/>
      <c r="I430" s="579">
        <v>0</v>
      </c>
    </row>
    <row r="431" spans="1:9" s="14" customFormat="1" ht="12.75">
      <c r="A431" s="798" t="s">
        <v>1216</v>
      </c>
      <c r="B431" s="571">
        <v>107200</v>
      </c>
      <c r="C431" s="571">
        <v>111861</v>
      </c>
      <c r="D431" s="571">
        <v>111861</v>
      </c>
      <c r="E431" s="574">
        <f>D431/C431</f>
        <v>1</v>
      </c>
      <c r="F431" s="730">
        <v>750</v>
      </c>
      <c r="G431" s="726">
        <v>265</v>
      </c>
      <c r="H431" s="726">
        <v>263</v>
      </c>
      <c r="I431" s="787">
        <f>H431/G431</f>
        <v>0.9924528301886792</v>
      </c>
    </row>
    <row r="432" spans="1:9" s="14" customFormat="1" ht="13.5" thickBot="1">
      <c r="A432" s="808" t="s">
        <v>764</v>
      </c>
      <c r="B432" s="573">
        <v>107200</v>
      </c>
      <c r="C432" s="573">
        <v>111861</v>
      </c>
      <c r="D432" s="573">
        <v>111861</v>
      </c>
      <c r="E432" s="574">
        <f>D432/C432</f>
        <v>1</v>
      </c>
      <c r="F432" s="726">
        <v>750</v>
      </c>
      <c r="G432" s="825">
        <v>265</v>
      </c>
      <c r="H432" s="825">
        <v>263</v>
      </c>
      <c r="I432" s="787">
        <f>H432/G432</f>
        <v>0.9924528301886792</v>
      </c>
    </row>
    <row r="433" spans="1:9" s="14" customFormat="1" ht="13.5" thickBot="1">
      <c r="A433" s="811" t="s">
        <v>1158</v>
      </c>
      <c r="B433" s="587">
        <f>B426+B427+B428+B430+B431</f>
        <v>117500</v>
      </c>
      <c r="C433" s="587">
        <f>C426+C427+C428+C431+C430</f>
        <v>124780</v>
      </c>
      <c r="D433" s="587">
        <f>D426+D427+D428+D431+D430</f>
        <v>124779</v>
      </c>
      <c r="E433" s="728">
        <f>D433/C433</f>
        <v>0.9999919858951755</v>
      </c>
      <c r="F433" s="742">
        <f>F426+F427+F428+F430+F431</f>
        <v>750</v>
      </c>
      <c r="G433" s="742">
        <f>G426+G427+G428+G431+G430</f>
        <v>265</v>
      </c>
      <c r="H433" s="742">
        <f>H426+H427+H428+H431+H430</f>
        <v>263</v>
      </c>
      <c r="I433" s="789">
        <f>H433/G433</f>
        <v>0.9924528301886792</v>
      </c>
    </row>
    <row r="434" spans="1:9" s="14" customFormat="1" ht="8.25" customHeight="1">
      <c r="A434" s="679"/>
      <c r="B434" s="709"/>
      <c r="C434" s="717"/>
      <c r="D434" s="717"/>
      <c r="E434" s="569"/>
      <c r="F434" s="762"/>
      <c r="G434" s="786"/>
      <c r="H434" s="786"/>
      <c r="I434" s="2013"/>
    </row>
    <row r="435" spans="1:9" s="14" customFormat="1" ht="12.75">
      <c r="A435" s="801" t="s">
        <v>1219</v>
      </c>
      <c r="B435" s="571"/>
      <c r="C435" s="571"/>
      <c r="D435" s="571"/>
      <c r="E435" s="568"/>
      <c r="F435" s="730"/>
      <c r="G435" s="730"/>
      <c r="H435" s="730"/>
      <c r="I435" s="572"/>
    </row>
    <row r="436" spans="1:9" s="14" customFormat="1" ht="12.75">
      <c r="A436" s="673" t="s">
        <v>1220</v>
      </c>
      <c r="B436" s="573">
        <v>0</v>
      </c>
      <c r="C436" s="573">
        <v>0</v>
      </c>
      <c r="D436" s="573">
        <v>0</v>
      </c>
      <c r="E436" s="574">
        <v>0</v>
      </c>
      <c r="F436" s="726">
        <v>0</v>
      </c>
      <c r="G436" s="726">
        <v>0</v>
      </c>
      <c r="H436" s="726">
        <v>0</v>
      </c>
      <c r="I436" s="579">
        <v>0</v>
      </c>
    </row>
    <row r="437" spans="1:9" s="14" customFormat="1" ht="12.75">
      <c r="A437" s="802" t="s">
        <v>1221</v>
      </c>
      <c r="B437" s="709">
        <v>0</v>
      </c>
      <c r="C437" s="573">
        <v>0</v>
      </c>
      <c r="D437" s="573">
        <v>0</v>
      </c>
      <c r="E437" s="574">
        <v>0</v>
      </c>
      <c r="F437" s="726">
        <v>0</v>
      </c>
      <c r="G437" s="762">
        <v>0</v>
      </c>
      <c r="H437" s="762">
        <v>0</v>
      </c>
      <c r="I437" s="739">
        <v>0</v>
      </c>
    </row>
    <row r="438" spans="1:9" s="14" customFormat="1" ht="12.75">
      <c r="A438" s="673" t="s">
        <v>1222</v>
      </c>
      <c r="B438" s="573">
        <v>0</v>
      </c>
      <c r="C438" s="573">
        <v>0</v>
      </c>
      <c r="D438" s="573">
        <v>0</v>
      </c>
      <c r="E438" s="574">
        <v>0</v>
      </c>
      <c r="F438" s="726">
        <v>0</v>
      </c>
      <c r="G438" s="726">
        <v>0</v>
      </c>
      <c r="H438" s="726">
        <v>0</v>
      </c>
      <c r="I438" s="579">
        <v>0</v>
      </c>
    </row>
    <row r="439" spans="1:9" s="14" customFormat="1" ht="12.75">
      <c r="A439" s="802" t="s">
        <v>1156</v>
      </c>
      <c r="B439" s="573">
        <v>0</v>
      </c>
      <c r="C439" s="573">
        <v>0</v>
      </c>
      <c r="D439" s="573">
        <v>0</v>
      </c>
      <c r="E439" s="574">
        <v>0</v>
      </c>
      <c r="F439" s="726">
        <v>0</v>
      </c>
      <c r="G439" s="726">
        <v>0</v>
      </c>
      <c r="H439" s="726">
        <v>0</v>
      </c>
      <c r="I439" s="579">
        <v>0</v>
      </c>
    </row>
    <row r="440" spans="1:9" s="14" customFormat="1" ht="9.75" customHeight="1" thickBot="1">
      <c r="A440" s="772"/>
      <c r="B440" s="709"/>
      <c r="C440" s="773"/>
      <c r="D440" s="709"/>
      <c r="E440" s="569"/>
      <c r="F440" s="762"/>
      <c r="G440" s="763"/>
      <c r="H440" s="762"/>
      <c r="I440" s="780"/>
    </row>
    <row r="441" spans="1:9" s="14" customFormat="1" ht="13.5" thickBot="1">
      <c r="A441" s="811" t="s">
        <v>1157</v>
      </c>
      <c r="B441" s="587">
        <f>B436+B437+B438+B440</f>
        <v>0</v>
      </c>
      <c r="C441" s="587">
        <f>C436+C437+C438+C439</f>
        <v>0</v>
      </c>
      <c r="D441" s="587">
        <f>D436+D437+D438+D439</f>
        <v>0</v>
      </c>
      <c r="E441" s="767">
        <v>0</v>
      </c>
      <c r="F441" s="742">
        <f>F436+F437+F438+F439</f>
        <v>0</v>
      </c>
      <c r="G441" s="742">
        <f>G436+G437+G438+G439</f>
        <v>0</v>
      </c>
      <c r="H441" s="742">
        <f>H436+H437+H438+H439</f>
        <v>0</v>
      </c>
      <c r="I441" s="821">
        <v>0</v>
      </c>
    </row>
    <row r="442" spans="1:9" s="14" customFormat="1" ht="9.75" customHeight="1">
      <c r="A442" s="678"/>
      <c r="B442" s="709"/>
      <c r="C442" s="711"/>
      <c r="D442" s="709"/>
      <c r="E442" s="569"/>
      <c r="F442" s="762"/>
      <c r="G442" s="729"/>
      <c r="H442" s="762"/>
      <c r="I442" s="780"/>
    </row>
    <row r="443" spans="1:9" s="14" customFormat="1" ht="13.5" customHeight="1">
      <c r="A443" s="809" t="s">
        <v>1224</v>
      </c>
      <c r="B443" s="573"/>
      <c r="C443" s="573"/>
      <c r="D443" s="573"/>
      <c r="E443" s="574"/>
      <c r="F443" s="726"/>
      <c r="G443" s="726"/>
      <c r="H443" s="726"/>
      <c r="I443" s="579"/>
    </row>
    <row r="444" spans="1:9" s="14" customFormat="1" ht="12.75">
      <c r="A444" s="802" t="s">
        <v>1225</v>
      </c>
      <c r="B444" s="573">
        <v>0</v>
      </c>
      <c r="C444" s="573">
        <v>0</v>
      </c>
      <c r="D444" s="573">
        <v>0</v>
      </c>
      <c r="E444" s="568">
        <v>0</v>
      </c>
      <c r="F444" s="726">
        <v>0</v>
      </c>
      <c r="G444" s="726">
        <v>0</v>
      </c>
      <c r="H444" s="726">
        <v>0</v>
      </c>
      <c r="I444" s="572">
        <v>0</v>
      </c>
    </row>
    <row r="445" spans="1:9" s="14" customFormat="1" ht="13.5" thickBot="1">
      <c r="A445" s="816" t="s">
        <v>1226</v>
      </c>
      <c r="B445" s="709">
        <v>0</v>
      </c>
      <c r="C445" s="709">
        <v>0</v>
      </c>
      <c r="D445" s="709">
        <v>0</v>
      </c>
      <c r="E445" s="598">
        <v>0</v>
      </c>
      <c r="F445" s="762">
        <v>0</v>
      </c>
      <c r="G445" s="762">
        <v>0</v>
      </c>
      <c r="H445" s="762">
        <v>0</v>
      </c>
      <c r="I445" s="739">
        <v>0</v>
      </c>
    </row>
    <row r="446" spans="1:9" s="14" customFormat="1" ht="13.5" thickBot="1">
      <c r="A446" s="697" t="s">
        <v>1148</v>
      </c>
      <c r="B446" s="587">
        <f>B444+B445</f>
        <v>0</v>
      </c>
      <c r="C446" s="587">
        <f>C444+C445</f>
        <v>0</v>
      </c>
      <c r="D446" s="587">
        <f>D444+D445</f>
        <v>0</v>
      </c>
      <c r="E446" s="588">
        <v>0</v>
      </c>
      <c r="F446" s="742">
        <f>F444+F445</f>
        <v>0</v>
      </c>
      <c r="G446" s="742">
        <f>G444+G445</f>
        <v>0</v>
      </c>
      <c r="H446" s="742">
        <f>H444+H445</f>
        <v>0</v>
      </c>
      <c r="I446" s="791">
        <f>I444+I445</f>
        <v>0</v>
      </c>
    </row>
    <row r="447" spans="1:9" s="14" customFormat="1" ht="9.75" customHeight="1">
      <c r="A447" s="678"/>
      <c r="B447" s="709"/>
      <c r="C447" s="711"/>
      <c r="D447" s="709"/>
      <c r="E447" s="713"/>
      <c r="F447" s="762"/>
      <c r="G447" s="729"/>
      <c r="H447" s="762"/>
      <c r="I447" s="822"/>
    </row>
    <row r="448" spans="1:9" s="14" customFormat="1" ht="13.5" customHeight="1">
      <c r="A448" s="817" t="s">
        <v>1248</v>
      </c>
      <c r="B448" s="573"/>
      <c r="C448" s="573"/>
      <c r="D448" s="573"/>
      <c r="E448" s="765"/>
      <c r="F448" s="726"/>
      <c r="G448" s="726"/>
      <c r="H448" s="726"/>
      <c r="I448" s="823"/>
    </row>
    <row r="449" spans="1:9" s="14" customFormat="1" ht="12.75">
      <c r="A449" s="802" t="s">
        <v>1225</v>
      </c>
      <c r="B449" s="573">
        <v>0</v>
      </c>
      <c r="C449" s="573">
        <v>0</v>
      </c>
      <c r="D449" s="573">
        <v>0</v>
      </c>
      <c r="E449" s="568">
        <v>0</v>
      </c>
      <c r="F449" s="726">
        <v>0</v>
      </c>
      <c r="G449" s="726">
        <v>0</v>
      </c>
      <c r="H449" s="726">
        <v>0</v>
      </c>
      <c r="I449" s="572">
        <v>0</v>
      </c>
    </row>
    <row r="450" spans="1:9" s="14" customFormat="1" ht="13.5" thickBot="1">
      <c r="A450" s="816" t="s">
        <v>1226</v>
      </c>
      <c r="B450" s="709">
        <v>0</v>
      </c>
      <c r="C450" s="709">
        <v>0</v>
      </c>
      <c r="D450" s="709">
        <v>0</v>
      </c>
      <c r="E450" s="598">
        <v>0</v>
      </c>
      <c r="F450" s="762">
        <v>0</v>
      </c>
      <c r="G450" s="762">
        <v>0</v>
      </c>
      <c r="H450" s="762">
        <v>0</v>
      </c>
      <c r="I450" s="739">
        <v>0</v>
      </c>
    </row>
    <row r="451" spans="1:9" s="14" customFormat="1" ht="13.5" thickBot="1">
      <c r="A451" s="697" t="s">
        <v>1149</v>
      </c>
      <c r="B451" s="587">
        <f>B449+B450</f>
        <v>0</v>
      </c>
      <c r="C451" s="587">
        <f>C449+C450</f>
        <v>0</v>
      </c>
      <c r="D451" s="587">
        <f>D449+D450</f>
        <v>0</v>
      </c>
      <c r="E451" s="767">
        <v>0</v>
      </c>
      <c r="F451" s="742">
        <f>F449+F450</f>
        <v>0</v>
      </c>
      <c r="G451" s="742">
        <f>G449+G450</f>
        <v>0</v>
      </c>
      <c r="H451" s="742">
        <f>H449+H450</f>
        <v>0</v>
      </c>
      <c r="I451" s="821">
        <v>0</v>
      </c>
    </row>
    <row r="452" spans="1:9" s="14" customFormat="1" ht="9.75" customHeight="1">
      <c r="A452" s="679"/>
      <c r="B452" s="709"/>
      <c r="C452" s="711"/>
      <c r="D452" s="709"/>
      <c r="E452" s="569"/>
      <c r="F452" s="762"/>
      <c r="G452" s="729"/>
      <c r="H452" s="762"/>
      <c r="I452" s="780"/>
    </row>
    <row r="453" spans="1:9" s="14" customFormat="1" ht="12.75">
      <c r="A453" s="809" t="s">
        <v>1227</v>
      </c>
      <c r="B453" s="573"/>
      <c r="C453" s="573"/>
      <c r="D453" s="573"/>
      <c r="E453" s="765"/>
      <c r="F453" s="726"/>
      <c r="G453" s="726"/>
      <c r="H453" s="726"/>
      <c r="I453" s="823"/>
    </row>
    <row r="454" spans="1:9" s="14" customFormat="1" ht="12.75">
      <c r="A454" s="686" t="s">
        <v>1250</v>
      </c>
      <c r="B454" s="573">
        <v>0</v>
      </c>
      <c r="C454" s="573">
        <v>0</v>
      </c>
      <c r="D454" s="573">
        <v>0</v>
      </c>
      <c r="E454" s="568">
        <v>0</v>
      </c>
      <c r="F454" s="726">
        <v>0</v>
      </c>
      <c r="G454" s="726">
        <v>0</v>
      </c>
      <c r="H454" s="726">
        <v>0</v>
      </c>
      <c r="I454" s="572">
        <v>0</v>
      </c>
    </row>
    <row r="455" spans="1:9" s="14" customFormat="1" ht="13.5" thickBot="1">
      <c r="A455" s="693" t="s">
        <v>1269</v>
      </c>
      <c r="B455" s="709">
        <v>0</v>
      </c>
      <c r="C455" s="709">
        <v>0</v>
      </c>
      <c r="D455" s="709">
        <v>0</v>
      </c>
      <c r="E455" s="598">
        <v>0</v>
      </c>
      <c r="F455" s="762">
        <v>0</v>
      </c>
      <c r="G455" s="762">
        <v>0</v>
      </c>
      <c r="H455" s="762">
        <v>0</v>
      </c>
      <c r="I455" s="739">
        <v>0</v>
      </c>
    </row>
    <row r="456" spans="1:9" s="14" customFormat="1" ht="13.5" thickBot="1">
      <c r="A456" s="697" t="s">
        <v>1150</v>
      </c>
      <c r="B456" s="587">
        <f>B455+B454</f>
        <v>0</v>
      </c>
      <c r="C456" s="587">
        <f>C455+C454</f>
        <v>0</v>
      </c>
      <c r="D456" s="587">
        <f>D455+D454</f>
        <v>0</v>
      </c>
      <c r="E456" s="767">
        <v>0</v>
      </c>
      <c r="F456" s="742">
        <f>F455+F454</f>
        <v>0</v>
      </c>
      <c r="G456" s="742">
        <f>G455+G454</f>
        <v>0</v>
      </c>
      <c r="H456" s="742">
        <f>H455+H454</f>
        <v>0</v>
      </c>
      <c r="I456" s="824">
        <v>0</v>
      </c>
    </row>
    <row r="457" spans="1:9" s="14" customFormat="1" ht="12.75">
      <c r="A457" s="679"/>
      <c r="B457" s="711"/>
      <c r="C457" s="711"/>
      <c r="D457" s="709"/>
      <c r="E457" s="569"/>
      <c r="F457" s="762"/>
      <c r="G457" s="729"/>
      <c r="H457" s="762"/>
      <c r="I457" s="780"/>
    </row>
    <row r="458" spans="1:9" s="14" customFormat="1" ht="12.75">
      <c r="A458" s="746" t="s">
        <v>1231</v>
      </c>
      <c r="B458" s="573"/>
      <c r="C458" s="573"/>
      <c r="D458" s="573"/>
      <c r="E458" s="574"/>
      <c r="F458" s="726"/>
      <c r="G458" s="726"/>
      <c r="H458" s="726"/>
      <c r="I458" s="579"/>
    </row>
    <row r="459" spans="1:9" s="14" customFormat="1" ht="12.75">
      <c r="A459" s="696" t="s">
        <v>1270</v>
      </c>
      <c r="B459" s="573">
        <v>0</v>
      </c>
      <c r="C459" s="573">
        <v>0</v>
      </c>
      <c r="D459" s="573">
        <v>0</v>
      </c>
      <c r="E459" s="568">
        <v>0</v>
      </c>
      <c r="F459" s="726">
        <v>0</v>
      </c>
      <c r="G459" s="726">
        <v>0</v>
      </c>
      <c r="H459" s="726">
        <v>0</v>
      </c>
      <c r="I459" s="572">
        <v>0</v>
      </c>
    </row>
    <row r="460" spans="1:9" s="14" customFormat="1" ht="13.5" thickBot="1">
      <c r="A460" s="715" t="s">
        <v>1271</v>
      </c>
      <c r="B460" s="709">
        <v>0</v>
      </c>
      <c r="C460" s="709">
        <v>0</v>
      </c>
      <c r="D460" s="709">
        <v>0</v>
      </c>
      <c r="E460" s="598">
        <v>0</v>
      </c>
      <c r="F460" s="762">
        <v>0</v>
      </c>
      <c r="G460" s="762">
        <v>0</v>
      </c>
      <c r="H460" s="762">
        <v>0</v>
      </c>
      <c r="I460" s="739">
        <v>0</v>
      </c>
    </row>
    <row r="461" spans="1:9" s="14" customFormat="1" ht="12.75" customHeight="1" thickBot="1">
      <c r="A461" s="697" t="s">
        <v>1151</v>
      </c>
      <c r="B461" s="587">
        <f>B460+B459</f>
        <v>0</v>
      </c>
      <c r="C461" s="587">
        <f>C460+C459</f>
        <v>0</v>
      </c>
      <c r="D461" s="587">
        <f>D460+D459</f>
        <v>0</v>
      </c>
      <c r="E461" s="588">
        <v>0</v>
      </c>
      <c r="F461" s="742">
        <f>F460+F459</f>
        <v>0</v>
      </c>
      <c r="G461" s="742">
        <f>G460+G459</f>
        <v>0</v>
      </c>
      <c r="H461" s="742">
        <f>H460+H459</f>
        <v>0</v>
      </c>
      <c r="I461" s="791">
        <v>0</v>
      </c>
    </row>
    <row r="462" spans="1:9" s="14" customFormat="1" ht="9.75" customHeight="1" thickBot="1">
      <c r="A462" s="678"/>
      <c r="B462" s="711"/>
      <c r="C462" s="709"/>
      <c r="D462" s="709"/>
      <c r="E462" s="588"/>
      <c r="F462" s="729"/>
      <c r="G462" s="762"/>
      <c r="H462" s="762"/>
      <c r="I462" s="791"/>
    </row>
    <row r="463" spans="1:9" s="14" customFormat="1" ht="27.75" customHeight="1" thickBot="1">
      <c r="A463" s="803" t="s">
        <v>1303</v>
      </c>
      <c r="B463" s="712">
        <f>B461+B456+B451+B446+B441+B433</f>
        <v>117500</v>
      </c>
      <c r="C463" s="712">
        <f>C461+C456+C451+C446+C441+C433</f>
        <v>124780</v>
      </c>
      <c r="D463" s="712">
        <f>D461+D456+D451+D446+D441+D433</f>
        <v>124779</v>
      </c>
      <c r="E463" s="728">
        <f>D463/C463</f>
        <v>0.9999919858951755</v>
      </c>
      <c r="F463" s="722">
        <f>F461+F456+F451+F446+F441+F433</f>
        <v>750</v>
      </c>
      <c r="G463" s="722">
        <f>G461+G456+G451+G446+G441+G433</f>
        <v>265</v>
      </c>
      <c r="H463" s="722">
        <f>H461+H456+H451+H446+H441+H433</f>
        <v>263</v>
      </c>
      <c r="I463" s="789">
        <f>H463/G463</f>
        <v>0.9924528301886792</v>
      </c>
    </row>
    <row r="464" spans="1:9" s="14" customFormat="1" ht="9.75" customHeight="1">
      <c r="A464" s="804"/>
      <c r="B464" s="819"/>
      <c r="C464" s="774"/>
      <c r="D464" s="709"/>
      <c r="E464" s="713"/>
      <c r="F464" s="827"/>
      <c r="G464" s="768"/>
      <c r="H464" s="762"/>
      <c r="I464" s="822"/>
    </row>
    <row r="465" spans="1:9" s="14" customFormat="1" ht="12.75">
      <c r="A465" s="746" t="s">
        <v>1313</v>
      </c>
      <c r="B465" s="776"/>
      <c r="C465" s="776"/>
      <c r="D465" s="573"/>
      <c r="E465" s="765"/>
      <c r="F465" s="749"/>
      <c r="G465" s="749"/>
      <c r="H465" s="726"/>
      <c r="I465" s="823"/>
    </row>
    <row r="466" spans="1:9" s="14" customFormat="1" ht="12.75">
      <c r="A466" s="805" t="s">
        <v>1152</v>
      </c>
      <c r="B466" s="573">
        <v>0</v>
      </c>
      <c r="C466" s="573">
        <v>0</v>
      </c>
      <c r="D466" s="573">
        <v>0</v>
      </c>
      <c r="E466" s="568">
        <v>0</v>
      </c>
      <c r="F466" s="726">
        <v>0</v>
      </c>
      <c r="G466" s="726">
        <v>0</v>
      </c>
      <c r="H466" s="726">
        <v>0</v>
      </c>
      <c r="I466" s="572">
        <v>0</v>
      </c>
    </row>
    <row r="467" spans="1:9" s="14" customFormat="1" ht="13.5" thickBot="1">
      <c r="A467" s="693" t="s">
        <v>1154</v>
      </c>
      <c r="B467" s="709">
        <v>0</v>
      </c>
      <c r="C467" s="709">
        <v>0</v>
      </c>
      <c r="D467" s="709">
        <v>0</v>
      </c>
      <c r="E467" s="598">
        <v>0</v>
      </c>
      <c r="F467" s="762">
        <v>0</v>
      </c>
      <c r="G467" s="762">
        <v>0</v>
      </c>
      <c r="H467" s="762">
        <v>0</v>
      </c>
      <c r="I467" s="739">
        <v>0</v>
      </c>
    </row>
    <row r="468" spans="1:9" s="14" customFormat="1" ht="13.5" thickBot="1">
      <c r="A468" s="800" t="s">
        <v>1153</v>
      </c>
      <c r="B468" s="587">
        <f>B466+B467</f>
        <v>0</v>
      </c>
      <c r="C468" s="757">
        <f>SUM(C466:C467)</f>
        <v>0</v>
      </c>
      <c r="D468" s="757">
        <f>SUM(D466:D467)</f>
        <v>0</v>
      </c>
      <c r="E468" s="767">
        <v>0</v>
      </c>
      <c r="F468" s="146">
        <f>SUM(F466:F467)</f>
        <v>0</v>
      </c>
      <c r="G468" s="146">
        <f>SUM(G466:G467)</f>
        <v>0</v>
      </c>
      <c r="H468" s="146">
        <f>SUM(H466:H467)</f>
        <v>0</v>
      </c>
      <c r="I468" s="821">
        <v>0</v>
      </c>
    </row>
    <row r="469" spans="1:9" s="14" customFormat="1" ht="13.5" thickBot="1">
      <c r="A469" s="697"/>
      <c r="B469" s="709"/>
      <c r="C469" s="709"/>
      <c r="D469" s="709"/>
      <c r="E469" s="569"/>
      <c r="F469" s="726"/>
      <c r="G469" s="762"/>
      <c r="H469" s="762"/>
      <c r="I469" s="821"/>
    </row>
    <row r="470" spans="1:9" s="14" customFormat="1" ht="13.5" thickBot="1">
      <c r="A470" s="806" t="s">
        <v>1299</v>
      </c>
      <c r="B470" s="712">
        <f>B463+B468</f>
        <v>117500</v>
      </c>
      <c r="C470" s="712">
        <f>C463+C468</f>
        <v>124780</v>
      </c>
      <c r="D470" s="712">
        <f>D463+D468</f>
        <v>124779</v>
      </c>
      <c r="E470" s="728">
        <f>D470/C470</f>
        <v>0.9999919858951755</v>
      </c>
      <c r="F470" s="722">
        <f>F463+F468</f>
        <v>750</v>
      </c>
      <c r="G470" s="722">
        <f>G463+G468</f>
        <v>265</v>
      </c>
      <c r="H470" s="722">
        <f>H463+H468</f>
        <v>263</v>
      </c>
      <c r="I470" s="792">
        <f>H470/G470</f>
        <v>0.9924528301886792</v>
      </c>
    </row>
    <row r="471" spans="1:9" s="14" customFormat="1" ht="12.75">
      <c r="A471" s="777"/>
      <c r="B471" s="778"/>
      <c r="C471" s="778"/>
      <c r="D471" s="778"/>
      <c r="E471" s="779"/>
      <c r="F471" s="778"/>
      <c r="G471" s="778"/>
      <c r="H471" s="778"/>
      <c r="I471" s="779"/>
    </row>
    <row r="472" spans="1:9" s="14" customFormat="1" ht="12" customHeight="1">
      <c r="A472" s="704"/>
      <c r="B472" s="704"/>
      <c r="C472" s="704"/>
      <c r="D472" s="704"/>
      <c r="E472" s="704"/>
      <c r="F472" s="705"/>
      <c r="G472" s="2060" t="s">
        <v>246</v>
      </c>
      <c r="H472" s="2060"/>
      <c r="I472" s="705"/>
    </row>
    <row r="473" spans="1:9" s="14" customFormat="1" ht="12" customHeight="1">
      <c r="A473" s="2058">
        <v>10</v>
      </c>
      <c r="B473" s="2058"/>
      <c r="C473" s="2058"/>
      <c r="D473" s="2058"/>
      <c r="E473" s="2058"/>
      <c r="F473" s="2070"/>
      <c r="G473" s="2070"/>
      <c r="H473" s="2070"/>
      <c r="I473" s="2070"/>
    </row>
    <row r="474" spans="1:9" s="14" customFormat="1" ht="15.75">
      <c r="A474" s="2094" t="s">
        <v>1477</v>
      </c>
      <c r="B474" s="2094"/>
      <c r="C474" s="2094"/>
      <c r="D474" s="2094"/>
      <c r="E474" s="2094"/>
      <c r="F474" s="2060"/>
      <c r="G474" s="2060"/>
      <c r="H474" s="2060"/>
      <c r="I474" s="2060"/>
    </row>
    <row r="475" spans="1:9" s="14" customFormat="1" ht="15.75">
      <c r="A475" s="2059" t="s">
        <v>1267</v>
      </c>
      <c r="B475" s="2059"/>
      <c r="C475" s="2059"/>
      <c r="D475" s="2059"/>
      <c r="E475" s="2059"/>
      <c r="F475" s="2060"/>
      <c r="G475" s="2060"/>
      <c r="H475" s="2060"/>
      <c r="I475" s="2060"/>
    </row>
    <row r="476" spans="1:9" s="14" customFormat="1" ht="12.75" customHeight="1" thickBot="1">
      <c r="A476" s="723"/>
      <c r="B476" s="723"/>
      <c r="C476" s="723"/>
      <c r="D476" s="723"/>
      <c r="E476" s="723"/>
      <c r="F476" s="705"/>
      <c r="G476" s="2097" t="s">
        <v>1239</v>
      </c>
      <c r="H476" s="2097"/>
      <c r="I476" s="663"/>
    </row>
    <row r="477" spans="1:9" s="14" customFormat="1" ht="15" customHeight="1" thickBot="1">
      <c r="A477" s="2098" t="s">
        <v>1304</v>
      </c>
      <c r="B477" s="2078" t="s">
        <v>1160</v>
      </c>
      <c r="C477" s="2109"/>
      <c r="D477" s="2109"/>
      <c r="E477" s="2110"/>
      <c r="F477" s="2078" t="s">
        <v>1111</v>
      </c>
      <c r="G477" s="2062"/>
      <c r="H477" s="2062"/>
      <c r="I477" s="2063"/>
    </row>
    <row r="478" spans="1:9" s="14" customFormat="1" ht="31.5" customHeight="1" thickBot="1">
      <c r="A478" s="2099"/>
      <c r="B478" s="666" t="s">
        <v>1107</v>
      </c>
      <c r="C478" s="738" t="s">
        <v>1108</v>
      </c>
      <c r="D478" s="666" t="s">
        <v>1113</v>
      </c>
      <c r="E478" s="738" t="s">
        <v>1072</v>
      </c>
      <c r="F478" s="666" t="s">
        <v>1107</v>
      </c>
      <c r="G478" s="738" t="s">
        <v>1108</v>
      </c>
      <c r="H478" s="666" t="s">
        <v>1113</v>
      </c>
      <c r="I478" s="667" t="s">
        <v>1072</v>
      </c>
    </row>
    <row r="479" spans="1:9" s="14" customFormat="1" ht="13.5" customHeight="1">
      <c r="A479" s="668" t="s">
        <v>1211</v>
      </c>
      <c r="B479" s="143"/>
      <c r="C479" s="675"/>
      <c r="D479" s="724"/>
      <c r="E479" s="724"/>
      <c r="F479" s="143"/>
      <c r="G479" s="675"/>
      <c r="H479" s="724"/>
      <c r="I479" s="724"/>
    </row>
    <row r="480" spans="1:9" s="14" customFormat="1" ht="12.75">
      <c r="A480" s="672" t="s">
        <v>1212</v>
      </c>
      <c r="B480" s="144">
        <v>0</v>
      </c>
      <c r="C480" s="142">
        <v>0</v>
      </c>
      <c r="D480" s="142">
        <v>0</v>
      </c>
      <c r="E480" s="579">
        <v>0</v>
      </c>
      <c r="F480" s="142">
        <v>0</v>
      </c>
      <c r="G480" s="142">
        <v>0</v>
      </c>
      <c r="H480" s="142">
        <v>0</v>
      </c>
      <c r="I480" s="579">
        <v>0</v>
      </c>
    </row>
    <row r="481" spans="1:9" s="14" customFormat="1" ht="12.75">
      <c r="A481" s="797" t="s">
        <v>1213</v>
      </c>
      <c r="B481" s="144">
        <v>0</v>
      </c>
      <c r="C481" s="141">
        <v>0</v>
      </c>
      <c r="D481" s="141">
        <v>0</v>
      </c>
      <c r="E481" s="739">
        <v>0</v>
      </c>
      <c r="F481" s="141">
        <v>0</v>
      </c>
      <c r="G481" s="141">
        <v>0</v>
      </c>
      <c r="H481" s="141">
        <v>0</v>
      </c>
      <c r="I481" s="739">
        <v>0</v>
      </c>
    </row>
    <row r="482" spans="1:9" s="14" customFormat="1" ht="12.75">
      <c r="A482" s="672" t="s">
        <v>1214</v>
      </c>
      <c r="B482" s="144">
        <v>0</v>
      </c>
      <c r="C482" s="142">
        <v>0</v>
      </c>
      <c r="D482" s="142">
        <v>0</v>
      </c>
      <c r="E482" s="579">
        <v>0</v>
      </c>
      <c r="F482" s="142">
        <v>2112</v>
      </c>
      <c r="G482" s="142">
        <v>2112</v>
      </c>
      <c r="H482" s="142">
        <v>1883</v>
      </c>
      <c r="I482" s="579">
        <f>H482/G482</f>
        <v>0.8915719696969697</v>
      </c>
    </row>
    <row r="483" spans="1:9" s="14" customFormat="1" ht="12.75">
      <c r="A483" s="673" t="s">
        <v>765</v>
      </c>
      <c r="B483" s="144"/>
      <c r="C483" s="142"/>
      <c r="D483" s="142"/>
      <c r="E483" s="579"/>
      <c r="F483" s="142">
        <v>0</v>
      </c>
      <c r="G483" s="142"/>
      <c r="H483" s="142"/>
      <c r="I483" s="579"/>
    </row>
    <row r="484" spans="1:9" s="14" customFormat="1" ht="12.75">
      <c r="A484" s="797" t="s">
        <v>1215</v>
      </c>
      <c r="B484" s="144">
        <v>0</v>
      </c>
      <c r="C484" s="141">
        <v>0</v>
      </c>
      <c r="D484" s="141">
        <v>0</v>
      </c>
      <c r="E484" s="780">
        <v>0</v>
      </c>
      <c r="F484" s="144">
        <v>0</v>
      </c>
      <c r="G484" s="141">
        <v>0</v>
      </c>
      <c r="H484" s="141">
        <v>0</v>
      </c>
      <c r="I484" s="780">
        <v>0</v>
      </c>
    </row>
    <row r="485" spans="1:9" s="14" customFormat="1" ht="12.75">
      <c r="A485" s="798" t="s">
        <v>1216</v>
      </c>
      <c r="B485" s="144">
        <v>92600</v>
      </c>
      <c r="C485" s="267">
        <v>109750</v>
      </c>
      <c r="D485" s="142">
        <v>109750</v>
      </c>
      <c r="E485" s="574">
        <f>D485/C485</f>
        <v>1</v>
      </c>
      <c r="F485" s="144">
        <v>22060</v>
      </c>
      <c r="G485" s="267">
        <v>30434</v>
      </c>
      <c r="H485" s="142">
        <v>30433</v>
      </c>
      <c r="I485" s="574">
        <f>H485/G485</f>
        <v>0.9999671420122231</v>
      </c>
    </row>
    <row r="486" spans="1:9" s="14" customFormat="1" ht="13.5" thickBot="1">
      <c r="A486" s="808" t="s">
        <v>766</v>
      </c>
      <c r="B486" s="142">
        <v>92600</v>
      </c>
      <c r="C486" s="570">
        <v>109750</v>
      </c>
      <c r="D486" s="527">
        <v>109750</v>
      </c>
      <c r="E486" s="574">
        <f>D486/C486</f>
        <v>1</v>
      </c>
      <c r="F486" s="142">
        <v>22060</v>
      </c>
      <c r="G486" s="570">
        <v>30434</v>
      </c>
      <c r="H486" s="527">
        <v>30433</v>
      </c>
      <c r="I486" s="574">
        <f>H486/G486</f>
        <v>0.9999671420122231</v>
      </c>
    </row>
    <row r="487" spans="1:9" s="14" customFormat="1" ht="13.5" thickBot="1">
      <c r="A487" s="811" t="s">
        <v>1158</v>
      </c>
      <c r="B487" s="525">
        <f>B480+B481+B482+B484+B485</f>
        <v>92600</v>
      </c>
      <c r="C487" s="676">
        <f aca="true" t="shared" si="5" ref="C487:H487">C480+C481+C482+C484+C485</f>
        <v>109750</v>
      </c>
      <c r="D487" s="525">
        <f t="shared" si="5"/>
        <v>109750</v>
      </c>
      <c r="E487" s="728">
        <f>D487/C487</f>
        <v>1</v>
      </c>
      <c r="F487" s="525">
        <f>F480+F481+F482+F484+F485</f>
        <v>24172</v>
      </c>
      <c r="G487" s="676">
        <f t="shared" si="5"/>
        <v>32546</v>
      </c>
      <c r="H487" s="525">
        <f t="shared" si="5"/>
        <v>32316</v>
      </c>
      <c r="I487" s="728">
        <f>H487/G487</f>
        <v>0.9929330793338659</v>
      </c>
    </row>
    <row r="488" spans="1:9" s="14" customFormat="1" ht="12.75">
      <c r="A488" s="678"/>
      <c r="B488" s="535"/>
      <c r="C488" s="718"/>
      <c r="D488" s="680"/>
      <c r="E488" s="569"/>
      <c r="F488" s="535"/>
      <c r="G488" s="718"/>
      <c r="H488" s="680"/>
      <c r="I488" s="569"/>
    </row>
    <row r="489" spans="1:9" s="14" customFormat="1" ht="12.75">
      <c r="A489" s="809" t="s">
        <v>1219</v>
      </c>
      <c r="B489" s="144"/>
      <c r="C489" s="267"/>
      <c r="D489" s="142"/>
      <c r="E489" s="574"/>
      <c r="F489" s="142"/>
      <c r="G489" s="267"/>
      <c r="H489" s="142"/>
      <c r="I489" s="574"/>
    </row>
    <row r="490" spans="1:9" s="14" customFormat="1" ht="12.75">
      <c r="A490" s="672" t="s">
        <v>1220</v>
      </c>
      <c r="B490" s="142">
        <v>0</v>
      </c>
      <c r="C490" s="142">
        <v>0</v>
      </c>
      <c r="D490" s="142">
        <v>0</v>
      </c>
      <c r="E490" s="579">
        <v>0</v>
      </c>
      <c r="F490" s="142">
        <v>0</v>
      </c>
      <c r="G490" s="142">
        <v>0</v>
      </c>
      <c r="H490" s="142">
        <v>0</v>
      </c>
      <c r="I490" s="579">
        <v>0</v>
      </c>
    </row>
    <row r="491" spans="1:9" s="14" customFormat="1" ht="12.75">
      <c r="A491" s="802" t="s">
        <v>1221</v>
      </c>
      <c r="B491" s="141">
        <v>0</v>
      </c>
      <c r="C491" s="141">
        <v>0</v>
      </c>
      <c r="D491" s="141">
        <v>0</v>
      </c>
      <c r="E491" s="739">
        <v>0</v>
      </c>
      <c r="F491" s="141">
        <v>0</v>
      </c>
      <c r="G491" s="141">
        <v>0</v>
      </c>
      <c r="H491" s="141">
        <v>0</v>
      </c>
      <c r="I491" s="739">
        <v>0</v>
      </c>
    </row>
    <row r="492" spans="1:9" s="14" customFormat="1" ht="12.75">
      <c r="A492" s="672" t="s">
        <v>1222</v>
      </c>
      <c r="B492" s="142">
        <v>0</v>
      </c>
      <c r="C492" s="142">
        <v>0</v>
      </c>
      <c r="D492" s="142">
        <v>0</v>
      </c>
      <c r="E492" s="579">
        <v>0</v>
      </c>
      <c r="F492" s="142">
        <v>0</v>
      </c>
      <c r="G492" s="142">
        <v>0</v>
      </c>
      <c r="H492" s="142">
        <v>0</v>
      </c>
      <c r="I492" s="579">
        <v>0</v>
      </c>
    </row>
    <row r="493" spans="1:9" s="14" customFormat="1" ht="12.75">
      <c r="A493" s="802" t="s">
        <v>1155</v>
      </c>
      <c r="B493" s="142">
        <v>0</v>
      </c>
      <c r="C493" s="142">
        <v>0</v>
      </c>
      <c r="D493" s="142">
        <v>0</v>
      </c>
      <c r="E493" s="579">
        <v>0</v>
      </c>
      <c r="F493" s="142">
        <v>0</v>
      </c>
      <c r="G493" s="142">
        <v>0</v>
      </c>
      <c r="H493" s="142">
        <v>0</v>
      </c>
      <c r="I493" s="739">
        <v>0</v>
      </c>
    </row>
    <row r="494" spans="1:9" s="14" customFormat="1" ht="13.5" thickBot="1">
      <c r="A494" s="772"/>
      <c r="B494" s="141"/>
      <c r="C494" s="716"/>
      <c r="D494" s="141"/>
      <c r="E494" s="569"/>
      <c r="F494" s="141"/>
      <c r="G494" s="716"/>
      <c r="H494" s="141"/>
      <c r="I494" s="598"/>
    </row>
    <row r="495" spans="1:9" s="14" customFormat="1" ht="13.5" thickBot="1">
      <c r="A495" s="811" t="s">
        <v>1159</v>
      </c>
      <c r="B495" s="525">
        <f>B490+B491+B492+B493</f>
        <v>0</v>
      </c>
      <c r="C495" s="525">
        <f>C490+C491+C492+C493</f>
        <v>0</v>
      </c>
      <c r="D495" s="525">
        <f>D490+D491+D492+D493</f>
        <v>0</v>
      </c>
      <c r="E495" s="767">
        <v>0</v>
      </c>
      <c r="F495" s="525">
        <f>F490+F491+F492+F493</f>
        <v>0</v>
      </c>
      <c r="G495" s="676">
        <f>G490+G491+G492+G493</f>
        <v>0</v>
      </c>
      <c r="H495" s="525">
        <f>H490+H491+H492+H493</f>
        <v>0</v>
      </c>
      <c r="I495" s="767">
        <v>0</v>
      </c>
    </row>
    <row r="496" spans="1:9" s="14" customFormat="1" ht="12.75">
      <c r="A496" s="678"/>
      <c r="B496" s="141"/>
      <c r="C496" s="710"/>
      <c r="D496" s="141"/>
      <c r="E496" s="569"/>
      <c r="F496" s="141"/>
      <c r="G496" s="710"/>
      <c r="H496" s="141"/>
      <c r="I496" s="713"/>
    </row>
    <row r="497" spans="1:9" s="14" customFormat="1" ht="12.75">
      <c r="A497" s="809" t="s">
        <v>1224</v>
      </c>
      <c r="B497" s="142"/>
      <c r="C497" s="267"/>
      <c r="D497" s="142"/>
      <c r="E497" s="574"/>
      <c r="F497" s="142"/>
      <c r="G497" s="267"/>
      <c r="H497" s="142"/>
      <c r="I497" s="574"/>
    </row>
    <row r="498" spans="1:9" s="14" customFormat="1" ht="12" customHeight="1">
      <c r="A498" s="684" t="s">
        <v>1225</v>
      </c>
      <c r="B498" s="142">
        <v>0</v>
      </c>
      <c r="C498" s="142">
        <v>0</v>
      </c>
      <c r="D498" s="142">
        <v>0</v>
      </c>
      <c r="E498" s="682">
        <v>0</v>
      </c>
      <c r="F498" s="142">
        <v>0</v>
      </c>
      <c r="G498" s="142">
        <v>0</v>
      </c>
      <c r="H498" s="142">
        <v>0</v>
      </c>
      <c r="I498" s="568">
        <v>0</v>
      </c>
    </row>
    <row r="499" spans="1:9" s="14" customFormat="1" ht="12" customHeight="1" thickBot="1">
      <c r="A499" s="685" t="s">
        <v>1226</v>
      </c>
      <c r="B499" s="141">
        <v>0</v>
      </c>
      <c r="C499" s="141">
        <v>0</v>
      </c>
      <c r="D499" s="141">
        <v>0</v>
      </c>
      <c r="E499" s="687">
        <v>0</v>
      </c>
      <c r="F499" s="141">
        <v>0</v>
      </c>
      <c r="G499" s="141">
        <v>0</v>
      </c>
      <c r="H499" s="141">
        <v>0</v>
      </c>
      <c r="I499" s="598">
        <v>0</v>
      </c>
    </row>
    <row r="500" spans="1:9" s="14" customFormat="1" ht="12" customHeight="1" thickBot="1">
      <c r="A500" s="688" t="s">
        <v>1148</v>
      </c>
      <c r="B500" s="525">
        <f>B498+B499</f>
        <v>0</v>
      </c>
      <c r="C500" s="525">
        <f aca="true" t="shared" si="6" ref="C500:I500">C498+C499</f>
        <v>0</v>
      </c>
      <c r="D500" s="525">
        <f t="shared" si="6"/>
        <v>0</v>
      </c>
      <c r="E500" s="588">
        <f t="shared" si="6"/>
        <v>0</v>
      </c>
      <c r="F500" s="676">
        <f t="shared" si="6"/>
        <v>0</v>
      </c>
      <c r="G500" s="525">
        <f t="shared" si="6"/>
        <v>0</v>
      </c>
      <c r="H500" s="525">
        <f t="shared" si="6"/>
        <v>0</v>
      </c>
      <c r="I500" s="588">
        <f t="shared" si="6"/>
        <v>0</v>
      </c>
    </row>
    <row r="501" spans="1:9" s="14" customFormat="1" ht="12.75">
      <c r="A501" s="678"/>
      <c r="B501" s="141"/>
      <c r="C501" s="710"/>
      <c r="D501" s="141"/>
      <c r="E501" s="713"/>
      <c r="F501" s="141"/>
      <c r="G501" s="710"/>
      <c r="H501" s="141"/>
      <c r="I501" s="713"/>
    </row>
    <row r="502" spans="1:9" s="14" customFormat="1" ht="12.75">
      <c r="A502" s="744" t="s">
        <v>1248</v>
      </c>
      <c r="B502" s="142"/>
      <c r="C502" s="267"/>
      <c r="D502" s="142"/>
      <c r="E502" s="765"/>
      <c r="F502" s="142"/>
      <c r="G502" s="267"/>
      <c r="H502" s="142"/>
      <c r="I502" s="765"/>
    </row>
    <row r="503" spans="1:9" s="14" customFormat="1" ht="12.75">
      <c r="A503" s="690" t="s">
        <v>1225</v>
      </c>
      <c r="B503" s="142">
        <v>0</v>
      </c>
      <c r="C503" s="142">
        <v>0</v>
      </c>
      <c r="D503" s="142">
        <v>0</v>
      </c>
      <c r="E503" s="682">
        <v>0</v>
      </c>
      <c r="F503" s="142">
        <v>0</v>
      </c>
      <c r="G503" s="142">
        <v>0</v>
      </c>
      <c r="H503" s="142">
        <v>0</v>
      </c>
      <c r="I503" s="568">
        <v>0</v>
      </c>
    </row>
    <row r="504" spans="1:9" s="14" customFormat="1" ht="13.5" thickBot="1">
      <c r="A504" s="685" t="s">
        <v>1226</v>
      </c>
      <c r="B504" s="141">
        <v>0</v>
      </c>
      <c r="C504" s="141">
        <v>0</v>
      </c>
      <c r="D504" s="141">
        <v>0</v>
      </c>
      <c r="E504" s="687">
        <v>0</v>
      </c>
      <c r="F504" s="141">
        <v>0</v>
      </c>
      <c r="G504" s="141">
        <v>0</v>
      </c>
      <c r="H504" s="141">
        <v>0</v>
      </c>
      <c r="I504" s="598">
        <v>0</v>
      </c>
    </row>
    <row r="505" spans="1:9" s="14" customFormat="1" ht="13.5" thickBot="1">
      <c r="A505" s="688" t="s">
        <v>1149</v>
      </c>
      <c r="B505" s="525">
        <f>B503+B504</f>
        <v>0</v>
      </c>
      <c r="C505" s="525">
        <f>C503+C504</f>
        <v>0</v>
      </c>
      <c r="D505" s="525">
        <f>D503+D504</f>
        <v>0</v>
      </c>
      <c r="E505" s="767">
        <v>0</v>
      </c>
      <c r="F505" s="676">
        <f>F503+F504</f>
        <v>0</v>
      </c>
      <c r="G505" s="525">
        <f>G503+G504</f>
        <v>0</v>
      </c>
      <c r="H505" s="525">
        <f>H503+H504</f>
        <v>0</v>
      </c>
      <c r="I505" s="767">
        <v>0</v>
      </c>
    </row>
    <row r="506" spans="1:9" s="14" customFormat="1" ht="9.75" customHeight="1">
      <c r="A506" s="678"/>
      <c r="B506" s="141"/>
      <c r="C506" s="710"/>
      <c r="D506" s="141"/>
      <c r="E506" s="569"/>
      <c r="F506" s="141"/>
      <c r="G506" s="710"/>
      <c r="H506" s="141"/>
      <c r="I506" s="569"/>
    </row>
    <row r="507" spans="1:9" s="14" customFormat="1" ht="12.75">
      <c r="A507" s="809" t="s">
        <v>1227</v>
      </c>
      <c r="B507" s="142"/>
      <c r="C507" s="267"/>
      <c r="D507" s="142"/>
      <c r="E507" s="765"/>
      <c r="F507" s="142"/>
      <c r="G507" s="267"/>
      <c r="H507" s="142"/>
      <c r="I507" s="765"/>
    </row>
    <row r="508" spans="1:9" s="14" customFormat="1" ht="12" customHeight="1">
      <c r="A508" s="691" t="s">
        <v>1250</v>
      </c>
      <c r="B508" s="142">
        <v>0</v>
      </c>
      <c r="C508" s="142">
        <v>0</v>
      </c>
      <c r="D508" s="142">
        <v>0</v>
      </c>
      <c r="E508" s="682">
        <v>0</v>
      </c>
      <c r="F508" s="142">
        <v>0</v>
      </c>
      <c r="G508" s="142">
        <v>0</v>
      </c>
      <c r="H508" s="142">
        <v>0</v>
      </c>
      <c r="I508" s="568">
        <v>0</v>
      </c>
    </row>
    <row r="509" spans="1:9" s="14" customFormat="1" ht="13.5" thickBot="1">
      <c r="A509" s="692" t="s">
        <v>1269</v>
      </c>
      <c r="B509" s="141">
        <v>0</v>
      </c>
      <c r="C509" s="141">
        <v>0</v>
      </c>
      <c r="D509" s="141">
        <v>0</v>
      </c>
      <c r="E509" s="687">
        <v>0</v>
      </c>
      <c r="F509" s="141">
        <v>0</v>
      </c>
      <c r="G509" s="141">
        <v>0</v>
      </c>
      <c r="H509" s="141">
        <v>0</v>
      </c>
      <c r="I509" s="770">
        <v>0</v>
      </c>
    </row>
    <row r="510" spans="1:9" s="14" customFormat="1" ht="13.5" thickBot="1">
      <c r="A510" s="688" t="s">
        <v>1150</v>
      </c>
      <c r="B510" s="525">
        <f>B509+B508</f>
        <v>0</v>
      </c>
      <c r="C510" s="676">
        <f>C509+C508</f>
        <v>0</v>
      </c>
      <c r="D510" s="525">
        <f>D509+D508</f>
        <v>0</v>
      </c>
      <c r="E510" s="770">
        <v>0</v>
      </c>
      <c r="F510" s="145"/>
      <c r="G510" s="719"/>
      <c r="H510" s="145"/>
      <c r="I510" s="759">
        <v>0</v>
      </c>
    </row>
    <row r="511" spans="1:9" s="14" customFormat="1" ht="9.75" customHeight="1">
      <c r="A511" s="678"/>
      <c r="B511" s="141"/>
      <c r="C511" s="710"/>
      <c r="D511" s="141"/>
      <c r="E511" s="569"/>
      <c r="F511" s="141"/>
      <c r="G511" s="710"/>
      <c r="H511" s="141"/>
      <c r="I511" s="713"/>
    </row>
    <row r="512" spans="1:9" s="14" customFormat="1" ht="12.75" customHeight="1">
      <c r="A512" s="745" t="s">
        <v>1231</v>
      </c>
      <c r="B512" s="142"/>
      <c r="C512" s="267"/>
      <c r="D512" s="142"/>
      <c r="E512" s="574"/>
      <c r="F512" s="142"/>
      <c r="G512" s="267"/>
      <c r="H512" s="142"/>
      <c r="I512" s="574"/>
    </row>
    <row r="513" spans="1:9" s="14" customFormat="1" ht="12.75">
      <c r="A513" s="695" t="s">
        <v>1270</v>
      </c>
      <c r="B513" s="142">
        <v>0</v>
      </c>
      <c r="C513" s="142">
        <v>0</v>
      </c>
      <c r="D513" s="142">
        <v>0</v>
      </c>
      <c r="E513" s="682">
        <v>0</v>
      </c>
      <c r="F513" s="142">
        <v>0</v>
      </c>
      <c r="G513" s="142">
        <v>0</v>
      </c>
      <c r="H513" s="142">
        <v>0</v>
      </c>
      <c r="I513" s="568">
        <v>0</v>
      </c>
    </row>
    <row r="514" spans="1:9" s="14" customFormat="1" ht="13.5" thickBot="1">
      <c r="A514" s="720" t="s">
        <v>1271</v>
      </c>
      <c r="B514" s="141">
        <v>0</v>
      </c>
      <c r="C514" s="141">
        <v>0</v>
      </c>
      <c r="D514" s="141">
        <v>0</v>
      </c>
      <c r="E514" s="687">
        <v>0</v>
      </c>
      <c r="F514" s="141">
        <v>0</v>
      </c>
      <c r="G514" s="141">
        <v>0</v>
      </c>
      <c r="H514" s="141">
        <v>0</v>
      </c>
      <c r="I514" s="770">
        <v>0</v>
      </c>
    </row>
    <row r="515" spans="1:9" s="14" customFormat="1" ht="13.5" thickBot="1">
      <c r="A515" s="697" t="s">
        <v>1151</v>
      </c>
      <c r="B515" s="525">
        <f>B514+B513</f>
        <v>0</v>
      </c>
      <c r="C515" s="676">
        <f>C514+C513</f>
        <v>0</v>
      </c>
      <c r="D515" s="525">
        <f>D514+D513</f>
        <v>0</v>
      </c>
      <c r="E515" s="588">
        <v>0</v>
      </c>
      <c r="F515" s="145">
        <f>SUM(F513:F514)</f>
        <v>0</v>
      </c>
      <c r="G515" s="676">
        <f>G514+G513</f>
        <v>0</v>
      </c>
      <c r="H515" s="525">
        <f>H514+H513</f>
        <v>0</v>
      </c>
      <c r="I515" s="588">
        <v>0</v>
      </c>
    </row>
    <row r="516" spans="1:9" s="14" customFormat="1" ht="9.75" customHeight="1" thickBot="1">
      <c r="A516" s="678"/>
      <c r="B516" s="535"/>
      <c r="C516" s="596"/>
      <c r="D516" s="141"/>
      <c r="E516" s="588"/>
      <c r="F516" s="535"/>
      <c r="G516" s="596"/>
      <c r="H516" s="141"/>
      <c r="I516" s="588"/>
    </row>
    <row r="517" spans="1:9" s="14" customFormat="1" ht="27.75" customHeight="1" thickBot="1">
      <c r="A517" s="803" t="s">
        <v>1303</v>
      </c>
      <c r="B517" s="207">
        <f>B515+B510+B505+B500+B495+B487</f>
        <v>92600</v>
      </c>
      <c r="C517" s="698">
        <f>C515+C510+C505+C500+C495+C487</f>
        <v>109750</v>
      </c>
      <c r="D517" s="207">
        <f>D515+D510+D505+D500+D495+D487</f>
        <v>109750</v>
      </c>
      <c r="E517" s="728">
        <f>D517/C517</f>
        <v>1</v>
      </c>
      <c r="F517" s="207">
        <f>F515+F510+F505+F500+F495+F487</f>
        <v>24172</v>
      </c>
      <c r="G517" s="698">
        <f>G515+G510+G505+G500+G495+G487</f>
        <v>32546</v>
      </c>
      <c r="H517" s="207">
        <f>H515+H510+H505+H500+H495+H487</f>
        <v>32316</v>
      </c>
      <c r="I517" s="728">
        <f>H517/G517</f>
        <v>0.9929330793338659</v>
      </c>
    </row>
    <row r="518" spans="1:9" s="14" customFormat="1" ht="9.75" customHeight="1">
      <c r="A518" s="804"/>
      <c r="B518" s="141"/>
      <c r="C518" s="721"/>
      <c r="D518" s="141"/>
      <c r="E518" s="713"/>
      <c r="F518" s="141"/>
      <c r="G518" s="721"/>
      <c r="H518" s="141"/>
      <c r="I518" s="713"/>
    </row>
    <row r="519" spans="1:9" s="14" customFormat="1" ht="12.75">
      <c r="A519" s="746" t="s">
        <v>1313</v>
      </c>
      <c r="B519" s="142"/>
      <c r="C519" s="775"/>
      <c r="D519" s="142"/>
      <c r="E519" s="765"/>
      <c r="F519" s="142"/>
      <c r="G519" s="775"/>
      <c r="H519" s="142"/>
      <c r="I519" s="765"/>
    </row>
    <row r="520" spans="1:9" s="14" customFormat="1" ht="12.75">
      <c r="A520" s="805" t="s">
        <v>1152</v>
      </c>
      <c r="B520" s="142">
        <v>0</v>
      </c>
      <c r="C520" s="142">
        <v>0</v>
      </c>
      <c r="D520" s="142">
        <v>0</v>
      </c>
      <c r="E520" s="682">
        <v>0</v>
      </c>
      <c r="F520" s="142">
        <v>0</v>
      </c>
      <c r="G520" s="142">
        <v>0</v>
      </c>
      <c r="H520" s="142">
        <v>0</v>
      </c>
      <c r="I520" s="568">
        <v>0</v>
      </c>
    </row>
    <row r="521" spans="1:9" s="14" customFormat="1" ht="13.5" thickBot="1">
      <c r="A521" s="686" t="s">
        <v>1154</v>
      </c>
      <c r="B521" s="141">
        <v>0</v>
      </c>
      <c r="C521" s="141">
        <v>0</v>
      </c>
      <c r="D521" s="141">
        <v>0</v>
      </c>
      <c r="E521" s="687">
        <v>0</v>
      </c>
      <c r="F521" s="141">
        <v>0</v>
      </c>
      <c r="G521" s="141">
        <v>0</v>
      </c>
      <c r="H521" s="141">
        <v>0</v>
      </c>
      <c r="I521" s="598">
        <v>0</v>
      </c>
    </row>
    <row r="522" spans="1:9" s="14" customFormat="1" ht="12" customHeight="1" thickBot="1">
      <c r="A522" s="800" t="s">
        <v>1153</v>
      </c>
      <c r="B522" s="145">
        <f>SUM(B520:B521)</f>
        <v>0</v>
      </c>
      <c r="C522" s="145">
        <f>SUM(C520:C521)</f>
        <v>0</v>
      </c>
      <c r="D522" s="145">
        <f>SUM(D520:D521)</f>
        <v>0</v>
      </c>
      <c r="E522" s="767">
        <v>0</v>
      </c>
      <c r="F522" s="145">
        <f>SUM(F520:F521)</f>
        <v>0</v>
      </c>
      <c r="G522" s="525">
        <f>SUM(G520:G521)</f>
        <v>0</v>
      </c>
      <c r="H522" s="525">
        <f>SUM(H520:H521)</f>
        <v>0</v>
      </c>
      <c r="I522" s="770">
        <v>0</v>
      </c>
    </row>
    <row r="523" spans="1:9" s="14" customFormat="1" ht="13.5" thickBot="1">
      <c r="A523" s="697"/>
      <c r="B523" s="535"/>
      <c r="C523" s="596"/>
      <c r="D523" s="141"/>
      <c r="E523" s="569"/>
      <c r="F523" s="535"/>
      <c r="G523" s="596"/>
      <c r="H523" s="141"/>
      <c r="I523" s="569"/>
    </row>
    <row r="524" spans="1:9" s="14" customFormat="1" ht="13.5" thickBot="1">
      <c r="A524" s="806" t="s">
        <v>1299</v>
      </c>
      <c r="B524" s="207">
        <f>B517+B522</f>
        <v>92600</v>
      </c>
      <c r="C524" s="207">
        <f>C517+C522</f>
        <v>109750</v>
      </c>
      <c r="D524" s="207">
        <f>D517+D522</f>
        <v>109750</v>
      </c>
      <c r="E524" s="728">
        <f>D524/C524</f>
        <v>1</v>
      </c>
      <c r="F524" s="207">
        <f>F517+F522</f>
        <v>24172</v>
      </c>
      <c r="G524" s="207">
        <f>G517+G522</f>
        <v>32546</v>
      </c>
      <c r="H524" s="207">
        <f>H517+H522</f>
        <v>32316</v>
      </c>
      <c r="I524" s="741">
        <f>H524/G524</f>
        <v>0.9929330793338659</v>
      </c>
    </row>
    <row r="525" spans="1:9" s="14" customFormat="1" ht="15">
      <c r="A525" s="704"/>
      <c r="B525" s="704"/>
      <c r="C525" s="704"/>
      <c r="D525" s="704"/>
      <c r="E525" s="704"/>
      <c r="F525" s="705"/>
      <c r="G525" s="2060" t="s">
        <v>246</v>
      </c>
      <c r="H525" s="2060"/>
      <c r="I525" s="705"/>
    </row>
    <row r="526" spans="1:9" s="14" customFormat="1" ht="12.75">
      <c r="A526" s="2058">
        <v>11</v>
      </c>
      <c r="B526" s="2058"/>
      <c r="C526" s="2058"/>
      <c r="D526" s="2058"/>
      <c r="E526" s="2058"/>
      <c r="F526" s="2070"/>
      <c r="G526" s="2070"/>
      <c r="H526" s="2070"/>
      <c r="I526" s="2070"/>
    </row>
    <row r="527" spans="1:9" s="14" customFormat="1" ht="13.5" customHeight="1">
      <c r="A527" s="2094" t="s">
        <v>1477</v>
      </c>
      <c r="B527" s="2094"/>
      <c r="C527" s="2094"/>
      <c r="D527" s="2094"/>
      <c r="E527" s="2094"/>
      <c r="F527" s="2060"/>
      <c r="G527" s="2060"/>
      <c r="H527" s="2060"/>
      <c r="I527" s="2060"/>
    </row>
    <row r="528" spans="1:9" s="14" customFormat="1" ht="15.75">
      <c r="A528" s="2059" t="s">
        <v>1267</v>
      </c>
      <c r="B528" s="2059"/>
      <c r="C528" s="2059"/>
      <c r="D528" s="2059"/>
      <c r="E528" s="2059"/>
      <c r="F528" s="2060"/>
      <c r="G528" s="2060"/>
      <c r="H528" s="2060"/>
      <c r="I528" s="2060"/>
    </row>
    <row r="529" spans="1:9" s="14" customFormat="1" ht="13.5" customHeight="1" thickBot="1">
      <c r="A529" s="723"/>
      <c r="B529" s="723"/>
      <c r="C529" s="723"/>
      <c r="D529" s="723"/>
      <c r="E529" s="723"/>
      <c r="F529" s="705"/>
      <c r="G529" s="2097" t="s">
        <v>1239</v>
      </c>
      <c r="H529" s="2097"/>
      <c r="I529" s="663"/>
    </row>
    <row r="530" spans="1:9" s="14" customFormat="1" ht="13.5" thickBot="1">
      <c r="A530" s="2098" t="s">
        <v>1304</v>
      </c>
      <c r="B530" s="2078" t="s">
        <v>1110</v>
      </c>
      <c r="C530" s="2109"/>
      <c r="D530" s="2109"/>
      <c r="E530" s="2110"/>
      <c r="F530" s="2078" t="s">
        <v>767</v>
      </c>
      <c r="G530" s="2062"/>
      <c r="H530" s="2062"/>
      <c r="I530" s="2063"/>
    </row>
    <row r="531" spans="1:9" s="14" customFormat="1" ht="21.75" thickBot="1">
      <c r="A531" s="2099"/>
      <c r="B531" s="666" t="s">
        <v>1107</v>
      </c>
      <c r="C531" s="738" t="s">
        <v>1108</v>
      </c>
      <c r="D531" s="666" t="s">
        <v>1113</v>
      </c>
      <c r="E531" s="667" t="s">
        <v>1138</v>
      </c>
      <c r="F531" s="665" t="s">
        <v>1107</v>
      </c>
      <c r="G531" s="665" t="s">
        <v>1108</v>
      </c>
      <c r="H531" s="666" t="s">
        <v>1113</v>
      </c>
      <c r="I531" s="667" t="s">
        <v>301</v>
      </c>
    </row>
    <row r="532" spans="1:9" s="14" customFormat="1" ht="12.75">
      <c r="A532" s="668" t="s">
        <v>1211</v>
      </c>
      <c r="B532" s="143"/>
      <c r="C532" s="675"/>
      <c r="D532" s="724"/>
      <c r="E532" s="714"/>
      <c r="F532" s="143"/>
      <c r="G532" s="673"/>
      <c r="H532" s="669"/>
      <c r="I532" s="724"/>
    </row>
    <row r="533" spans="1:9" s="14" customFormat="1" ht="12.75">
      <c r="A533" s="672" t="s">
        <v>1212</v>
      </c>
      <c r="B533" s="142">
        <v>0</v>
      </c>
      <c r="C533" s="142">
        <v>0</v>
      </c>
      <c r="D533" s="142">
        <v>0</v>
      </c>
      <c r="E533" s="579">
        <v>0</v>
      </c>
      <c r="F533" s="142"/>
      <c r="G533" s="142">
        <v>87</v>
      </c>
      <c r="H533" s="142">
        <v>87</v>
      </c>
      <c r="I533" s="574">
        <v>0</v>
      </c>
    </row>
    <row r="534" spans="1:9" s="14" customFormat="1" ht="12" customHeight="1">
      <c r="A534" s="797" t="s">
        <v>1213</v>
      </c>
      <c r="B534" s="142">
        <v>0</v>
      </c>
      <c r="C534" s="141">
        <v>0</v>
      </c>
      <c r="D534" s="141">
        <v>0</v>
      </c>
      <c r="E534" s="739">
        <v>0</v>
      </c>
      <c r="F534" s="141"/>
      <c r="G534" s="141">
        <v>46</v>
      </c>
      <c r="H534" s="141">
        <v>45</v>
      </c>
      <c r="I534" s="574">
        <v>0</v>
      </c>
    </row>
    <row r="535" spans="1:9" s="14" customFormat="1" ht="12.75">
      <c r="A535" s="672" t="s">
        <v>1214</v>
      </c>
      <c r="B535" s="144">
        <v>0</v>
      </c>
      <c r="C535" s="267">
        <v>0</v>
      </c>
      <c r="D535" s="142">
        <v>0</v>
      </c>
      <c r="E535" s="579">
        <v>0</v>
      </c>
      <c r="F535" s="142">
        <v>540</v>
      </c>
      <c r="G535" s="142">
        <v>540</v>
      </c>
      <c r="H535" s="142">
        <v>522</v>
      </c>
      <c r="I535" s="574">
        <f>H535/G535</f>
        <v>0.9666666666666667</v>
      </c>
    </row>
    <row r="536" spans="1:9" s="14" customFormat="1" ht="12.75">
      <c r="A536" s="673" t="s">
        <v>761</v>
      </c>
      <c r="B536" s="144">
        <v>0</v>
      </c>
      <c r="C536" s="267"/>
      <c r="D536" s="142"/>
      <c r="E536" s="579"/>
      <c r="F536" s="142">
        <v>0</v>
      </c>
      <c r="G536" s="142"/>
      <c r="H536" s="142"/>
      <c r="I536" s="574"/>
    </row>
    <row r="537" spans="1:9" s="14" customFormat="1" ht="12.75">
      <c r="A537" s="797" t="s">
        <v>1215</v>
      </c>
      <c r="B537" s="144">
        <v>0</v>
      </c>
      <c r="C537" s="267">
        <v>0</v>
      </c>
      <c r="D537" s="142">
        <v>0</v>
      </c>
      <c r="E537" s="579">
        <v>0</v>
      </c>
      <c r="F537" s="141"/>
      <c r="G537" s="141"/>
      <c r="H537" s="141"/>
      <c r="I537" s="569">
        <v>0</v>
      </c>
    </row>
    <row r="538" spans="1:9" s="14" customFormat="1" ht="12.75">
      <c r="A538" s="798" t="s">
        <v>1216</v>
      </c>
      <c r="B538" s="144">
        <v>6780</v>
      </c>
      <c r="C538" s="267">
        <v>8830</v>
      </c>
      <c r="D538" s="142">
        <v>8830</v>
      </c>
      <c r="E538" s="579">
        <f>D538/C538</f>
        <v>1</v>
      </c>
      <c r="F538" s="142">
        <v>0</v>
      </c>
      <c r="G538" s="573"/>
      <c r="H538" s="573"/>
      <c r="I538" s="574">
        <v>0</v>
      </c>
    </row>
    <row r="539" spans="1:9" s="14" customFormat="1" ht="12.75" customHeight="1" thickBot="1">
      <c r="A539" s="807" t="s">
        <v>768</v>
      </c>
      <c r="B539" s="142">
        <v>6780</v>
      </c>
      <c r="C539" s="570">
        <v>8830</v>
      </c>
      <c r="D539" s="527">
        <v>8830</v>
      </c>
      <c r="E539" s="579">
        <f>D539/C539</f>
        <v>1</v>
      </c>
      <c r="F539" s="142">
        <v>0</v>
      </c>
      <c r="G539" s="577"/>
      <c r="H539" s="577"/>
      <c r="I539" s="574">
        <v>0</v>
      </c>
    </row>
    <row r="540" spans="1:9" s="14" customFormat="1" ht="13.5" thickBot="1">
      <c r="A540" s="800" t="s">
        <v>1268</v>
      </c>
      <c r="B540" s="525">
        <f>B533+B534+B535+B537+B538</f>
        <v>6780</v>
      </c>
      <c r="C540" s="676">
        <f>C533+C534+C535+C538+C537</f>
        <v>8830</v>
      </c>
      <c r="D540" s="525">
        <f>D533+D534+D535+D538+D537</f>
        <v>8830</v>
      </c>
      <c r="E540" s="588">
        <f>D540/C540</f>
        <v>1</v>
      </c>
      <c r="F540" s="525">
        <f>F533+F534+F535+F536+F537+F538</f>
        <v>540</v>
      </c>
      <c r="G540" s="525">
        <f>G533+G534+G535+G538+G537</f>
        <v>673</v>
      </c>
      <c r="H540" s="587">
        <f>H533+H534+H535+H538+H537</f>
        <v>654</v>
      </c>
      <c r="I540" s="741">
        <f>H540/G540</f>
        <v>0.9717682020802377</v>
      </c>
    </row>
    <row r="541" spans="1:9" s="14" customFormat="1" ht="12.75">
      <c r="A541" s="678"/>
      <c r="B541" s="535"/>
      <c r="C541" s="743"/>
      <c r="D541" s="680"/>
      <c r="E541" s="780"/>
      <c r="F541" s="142"/>
      <c r="G541" s="681"/>
      <c r="H541" s="537"/>
      <c r="I541" s="569"/>
    </row>
    <row r="542" spans="1:9" s="14" customFormat="1" ht="12.75">
      <c r="A542" s="809" t="s">
        <v>1219</v>
      </c>
      <c r="B542" s="142"/>
      <c r="C542" s="726"/>
      <c r="D542" s="142"/>
      <c r="E542" s="579"/>
      <c r="F542" s="705"/>
      <c r="G542" s="142"/>
      <c r="H542" s="267"/>
      <c r="I542" s="574"/>
    </row>
    <row r="543" spans="1:9" s="14" customFormat="1" ht="12.75">
      <c r="A543" s="672" t="s">
        <v>1220</v>
      </c>
      <c r="B543" s="142">
        <v>0</v>
      </c>
      <c r="C543" s="142">
        <v>0</v>
      </c>
      <c r="D543" s="142">
        <v>0</v>
      </c>
      <c r="E543" s="579">
        <v>0</v>
      </c>
      <c r="F543" s="142">
        <v>0</v>
      </c>
      <c r="G543" s="142">
        <f>'4.sz. melléklet'!C134</f>
        <v>176</v>
      </c>
      <c r="H543" s="142">
        <f>'4.sz. melléklet'!D134</f>
        <v>176</v>
      </c>
      <c r="I543" s="574">
        <f>H543/G543</f>
        <v>1</v>
      </c>
    </row>
    <row r="544" spans="1:9" s="14" customFormat="1" ht="12" customHeight="1">
      <c r="A544" s="802" t="s">
        <v>1221</v>
      </c>
      <c r="B544" s="142">
        <v>0</v>
      </c>
      <c r="C544" s="142">
        <v>0</v>
      </c>
      <c r="D544" s="142">
        <v>0</v>
      </c>
      <c r="E544" s="579">
        <v>0</v>
      </c>
      <c r="F544" s="141">
        <v>0</v>
      </c>
      <c r="G544" s="142">
        <v>0</v>
      </c>
      <c r="H544" s="267"/>
      <c r="I544" s="574">
        <v>0</v>
      </c>
    </row>
    <row r="545" spans="1:9" s="14" customFormat="1" ht="12.75">
      <c r="A545" s="672" t="s">
        <v>1222</v>
      </c>
      <c r="B545" s="142">
        <v>0</v>
      </c>
      <c r="C545" s="141">
        <v>0</v>
      </c>
      <c r="D545" s="141">
        <v>0</v>
      </c>
      <c r="E545" s="739">
        <v>0</v>
      </c>
      <c r="F545" s="142">
        <v>0</v>
      </c>
      <c r="G545" s="141">
        <v>0</v>
      </c>
      <c r="H545" s="141">
        <v>0</v>
      </c>
      <c r="I545" s="598">
        <v>0</v>
      </c>
    </row>
    <row r="546" spans="1:9" s="14" customFormat="1" ht="13.5" thickBot="1">
      <c r="A546" s="808" t="s">
        <v>755</v>
      </c>
      <c r="B546" s="144">
        <v>0</v>
      </c>
      <c r="C546" s="756"/>
      <c r="D546" s="527"/>
      <c r="E546" s="739"/>
      <c r="F546" s="142">
        <f>-F536</f>
        <v>0</v>
      </c>
      <c r="G546" s="530"/>
      <c r="H546" s="570"/>
      <c r="I546" s="598"/>
    </row>
    <row r="547" spans="1:9" s="14" customFormat="1" ht="13.5" thickBot="1">
      <c r="A547" s="800" t="s">
        <v>1157</v>
      </c>
      <c r="B547" s="525">
        <f>SUM(B543:B546)</f>
        <v>0</v>
      </c>
      <c r="C547" s="676">
        <f>C543+C544+C545+C546</f>
        <v>0</v>
      </c>
      <c r="D547" s="525">
        <f>D543+D544+D545+D546</f>
        <v>0</v>
      </c>
      <c r="E547" s="588">
        <v>0</v>
      </c>
      <c r="F547" s="525">
        <f>F543+F544+F545+F546</f>
        <v>0</v>
      </c>
      <c r="G547" s="587">
        <f>G543+G544+G545+G546</f>
        <v>176</v>
      </c>
      <c r="H547" s="587">
        <f>H543+H544+H545+H546</f>
        <v>176</v>
      </c>
      <c r="I547" s="728">
        <f>H547/G547</f>
        <v>1</v>
      </c>
    </row>
    <row r="548" spans="1:9" s="14" customFormat="1" ht="12.75">
      <c r="A548" s="678"/>
      <c r="B548" s="141"/>
      <c r="C548" s="729"/>
      <c r="D548" s="141"/>
      <c r="E548" s="780"/>
      <c r="F548" s="141"/>
      <c r="G548" s="535"/>
      <c r="H548" s="596"/>
      <c r="I548" s="569"/>
    </row>
    <row r="549" spans="1:9" s="14" customFormat="1" ht="12.75">
      <c r="A549" s="809" t="s">
        <v>1224</v>
      </c>
      <c r="B549" s="142"/>
      <c r="C549" s="726"/>
      <c r="D549" s="142"/>
      <c r="E549" s="579"/>
      <c r="F549" s="142"/>
      <c r="G549" s="142"/>
      <c r="H549" s="267"/>
      <c r="I549" s="574"/>
    </row>
    <row r="550" spans="1:9" s="14" customFormat="1" ht="12" customHeight="1">
      <c r="A550" s="684" t="s">
        <v>1225</v>
      </c>
      <c r="B550" s="142">
        <v>0</v>
      </c>
      <c r="C550" s="142">
        <v>0</v>
      </c>
      <c r="D550" s="142">
        <v>0</v>
      </c>
      <c r="E550" s="682">
        <v>0</v>
      </c>
      <c r="F550" s="142">
        <v>0</v>
      </c>
      <c r="G550" s="142">
        <v>0</v>
      </c>
      <c r="H550" s="142">
        <v>0</v>
      </c>
      <c r="I550" s="568">
        <v>0</v>
      </c>
    </row>
    <row r="551" spans="1:9" s="14" customFormat="1" ht="12" customHeight="1" thickBot="1">
      <c r="A551" s="685" t="s">
        <v>1226</v>
      </c>
      <c r="B551" s="141">
        <v>0</v>
      </c>
      <c r="C551" s="141">
        <v>0</v>
      </c>
      <c r="D551" s="141">
        <v>0</v>
      </c>
      <c r="E551" s="687">
        <v>0</v>
      </c>
      <c r="F551" s="141">
        <v>0</v>
      </c>
      <c r="G551" s="141">
        <v>0</v>
      </c>
      <c r="H551" s="141">
        <v>0</v>
      </c>
      <c r="I551" s="598">
        <v>0</v>
      </c>
    </row>
    <row r="552" spans="1:9" s="14" customFormat="1" ht="13.5" thickBot="1">
      <c r="A552" s="688" t="s">
        <v>1062</v>
      </c>
      <c r="B552" s="525">
        <f>SUM(B550:B551)</f>
        <v>0</v>
      </c>
      <c r="C552" s="676">
        <f>C550+C551</f>
        <v>0</v>
      </c>
      <c r="D552" s="525">
        <f>D550+D551</f>
        <v>0</v>
      </c>
      <c r="E552" s="588">
        <v>0</v>
      </c>
      <c r="F552" s="525">
        <f>F550+F551</f>
        <v>0</v>
      </c>
      <c r="G552" s="587">
        <f>G550+G551</f>
        <v>0</v>
      </c>
      <c r="H552" s="587">
        <f>H550+H551</f>
        <v>0</v>
      </c>
      <c r="I552" s="588">
        <v>0</v>
      </c>
    </row>
    <row r="553" spans="1:9" s="14" customFormat="1" ht="12.75">
      <c r="A553" s="678"/>
      <c r="B553" s="141"/>
      <c r="C553" s="729"/>
      <c r="D553" s="141"/>
      <c r="E553" s="780"/>
      <c r="F553" s="141"/>
      <c r="G553" s="535"/>
      <c r="H553" s="596"/>
      <c r="I553" s="569"/>
    </row>
    <row r="554" spans="1:9" s="14" customFormat="1" ht="12.75">
      <c r="A554" s="744" t="s">
        <v>1248</v>
      </c>
      <c r="B554" s="142"/>
      <c r="C554" s="726"/>
      <c r="D554" s="142"/>
      <c r="E554" s="579"/>
      <c r="F554" s="142"/>
      <c r="G554" s="142"/>
      <c r="H554" s="267"/>
      <c r="I554" s="574"/>
    </row>
    <row r="555" spans="1:9" s="14" customFormat="1" ht="12.75">
      <c r="A555" s="690" t="s">
        <v>1225</v>
      </c>
      <c r="B555" s="142">
        <v>0</v>
      </c>
      <c r="C555" s="142">
        <v>0</v>
      </c>
      <c r="D555" s="142">
        <v>0</v>
      </c>
      <c r="E555" s="682">
        <v>0</v>
      </c>
      <c r="F555" s="142">
        <f>'1.e-f.sz.melléklet'!B85</f>
        <v>2005</v>
      </c>
      <c r="G555" s="142">
        <f>'1.e-f.sz.melléklet'!C85+'1.e-f.sz.melléklet'!C90</f>
        <v>2305</v>
      </c>
      <c r="H555" s="142">
        <f>'1.e-f.sz.melléklet'!D85+'1.e-f.sz.melléklet'!D90</f>
        <v>1692</v>
      </c>
      <c r="I555" s="568">
        <f>H555/G555</f>
        <v>0.734056399132321</v>
      </c>
    </row>
    <row r="556" spans="1:9" s="14" customFormat="1" ht="13.5" thickBot="1">
      <c r="A556" s="685" t="s">
        <v>1226</v>
      </c>
      <c r="B556" s="141">
        <v>0</v>
      </c>
      <c r="C556" s="141">
        <v>0</v>
      </c>
      <c r="D556" s="141">
        <v>0</v>
      </c>
      <c r="E556" s="687">
        <v>0</v>
      </c>
      <c r="F556" s="141">
        <f>'1.e-f.sz.melléklet'!B93</f>
        <v>45186</v>
      </c>
      <c r="G556" s="141">
        <f>'1.e-f.sz.melléklet'!C93</f>
        <v>45186</v>
      </c>
      <c r="H556" s="141">
        <f>'1.e-f.sz.melléklet'!D93</f>
        <v>44188</v>
      </c>
      <c r="I556" s="568">
        <f>H556/G556</f>
        <v>0.9779135130350108</v>
      </c>
    </row>
    <row r="557" spans="1:9" s="14" customFormat="1" ht="13.5" thickBot="1">
      <c r="A557" s="688" t="s">
        <v>1149</v>
      </c>
      <c r="B557" s="525">
        <f>SUM(B555:B556)</f>
        <v>0</v>
      </c>
      <c r="C557" s="676">
        <f>C555+C556</f>
        <v>0</v>
      </c>
      <c r="D557" s="525">
        <f>D555+D556</f>
        <v>0</v>
      </c>
      <c r="E557" s="588">
        <v>0</v>
      </c>
      <c r="F557" s="676">
        <f>F555+F556</f>
        <v>47191</v>
      </c>
      <c r="G557" s="525">
        <f>G555+G556</f>
        <v>47491</v>
      </c>
      <c r="H557" s="587">
        <f>H555+H556</f>
        <v>45880</v>
      </c>
      <c r="I557" s="588">
        <f>H557/G557</f>
        <v>0.9660777831589143</v>
      </c>
    </row>
    <row r="558" spans="1:9" s="14" customFormat="1" ht="12.75">
      <c r="A558" s="678"/>
      <c r="B558" s="680"/>
      <c r="C558" s="729"/>
      <c r="D558" s="141"/>
      <c r="E558" s="780"/>
      <c r="F558" s="141"/>
      <c r="G558" s="535"/>
      <c r="H558" s="596"/>
      <c r="I558" s="569"/>
    </row>
    <row r="559" spans="1:9" s="14" customFormat="1" ht="12.75">
      <c r="A559" s="809" t="s">
        <v>1227</v>
      </c>
      <c r="B559" s="142"/>
      <c r="C559" s="726"/>
      <c r="D559" s="142"/>
      <c r="E559" s="579"/>
      <c r="F559" s="142"/>
      <c r="G559" s="142"/>
      <c r="H559" s="267"/>
      <c r="I559" s="574"/>
    </row>
    <row r="560" spans="1:9" s="14" customFormat="1" ht="12.75">
      <c r="A560" s="691" t="s">
        <v>1250</v>
      </c>
      <c r="B560" s="142">
        <v>0</v>
      </c>
      <c r="C560" s="142">
        <v>0</v>
      </c>
      <c r="D560" s="142">
        <v>0</v>
      </c>
      <c r="E560" s="682">
        <v>0</v>
      </c>
      <c r="F560" s="142">
        <v>0</v>
      </c>
      <c r="G560" s="142">
        <v>0</v>
      </c>
      <c r="H560" s="142">
        <v>0</v>
      </c>
      <c r="I560" s="568">
        <v>0</v>
      </c>
    </row>
    <row r="561" spans="1:9" s="14" customFormat="1" ht="13.5" thickBot="1">
      <c r="A561" s="692" t="s">
        <v>1269</v>
      </c>
      <c r="B561" s="141">
        <v>0</v>
      </c>
      <c r="C561" s="141">
        <v>0</v>
      </c>
      <c r="D561" s="141">
        <v>0</v>
      </c>
      <c r="E561" s="687">
        <v>0</v>
      </c>
      <c r="F561" s="141"/>
      <c r="G561" s="141">
        <v>0</v>
      </c>
      <c r="H561" s="141">
        <v>0</v>
      </c>
      <c r="I561" s="598">
        <v>0</v>
      </c>
    </row>
    <row r="562" spans="1:9" s="14" customFormat="1" ht="13.5" thickBot="1">
      <c r="A562" s="688" t="s">
        <v>1150</v>
      </c>
      <c r="B562" s="525">
        <f>SUM(B560:B561)</f>
        <v>0</v>
      </c>
      <c r="C562" s="676">
        <f>C561+C560</f>
        <v>0</v>
      </c>
      <c r="D562" s="525">
        <f>D561+D560</f>
        <v>0</v>
      </c>
      <c r="E562" s="588">
        <v>0</v>
      </c>
      <c r="F562" s="145">
        <f>F561+F560</f>
        <v>0</v>
      </c>
      <c r="G562" s="525">
        <f>G560+G561</f>
        <v>0</v>
      </c>
      <c r="H562" s="525">
        <f>H560+H561</f>
        <v>0</v>
      </c>
      <c r="I562" s="588">
        <v>0</v>
      </c>
    </row>
    <row r="563" spans="1:9" s="14" customFormat="1" ht="12.75" customHeight="1">
      <c r="A563" s="678"/>
      <c r="B563" s="680"/>
      <c r="C563" s="729"/>
      <c r="D563" s="141"/>
      <c r="E563" s="780"/>
      <c r="F563" s="141"/>
      <c r="G563" s="535"/>
      <c r="H563" s="596"/>
      <c r="I563" s="569"/>
    </row>
    <row r="564" spans="1:9" s="14" customFormat="1" ht="12.75">
      <c r="A564" s="745" t="s">
        <v>1231</v>
      </c>
      <c r="B564" s="142"/>
      <c r="C564" s="726"/>
      <c r="D564" s="142"/>
      <c r="E564" s="579"/>
      <c r="F564" s="142"/>
      <c r="G564" s="142"/>
      <c r="H564" s="267"/>
      <c r="I564" s="574"/>
    </row>
    <row r="565" spans="1:9" s="14" customFormat="1" ht="12.75">
      <c r="A565" s="695" t="s">
        <v>1270</v>
      </c>
      <c r="B565" s="142">
        <v>0</v>
      </c>
      <c r="C565" s="142">
        <v>0</v>
      </c>
      <c r="D565" s="142">
        <v>0</v>
      </c>
      <c r="E565" s="682">
        <v>0</v>
      </c>
      <c r="F565" s="142">
        <v>0</v>
      </c>
      <c r="G565" s="142">
        <v>0</v>
      </c>
      <c r="H565" s="142">
        <v>0</v>
      </c>
      <c r="I565" s="568">
        <v>0</v>
      </c>
    </row>
    <row r="566" spans="1:9" s="14" customFormat="1" ht="13.5" thickBot="1">
      <c r="A566" s="720" t="s">
        <v>1271</v>
      </c>
      <c r="B566" s="141">
        <v>0</v>
      </c>
      <c r="C566" s="141">
        <v>0</v>
      </c>
      <c r="D566" s="141">
        <v>0</v>
      </c>
      <c r="E566" s="687">
        <v>0</v>
      </c>
      <c r="F566" s="141">
        <v>0</v>
      </c>
      <c r="G566" s="141">
        <v>0</v>
      </c>
      <c r="H566" s="141">
        <v>0</v>
      </c>
      <c r="I566" s="598">
        <v>0</v>
      </c>
    </row>
    <row r="567" spans="1:9" s="14" customFormat="1" ht="13.5" thickBot="1">
      <c r="A567" s="697" t="s">
        <v>1151</v>
      </c>
      <c r="B567" s="525">
        <f>SUM(B565:B566)</f>
        <v>0</v>
      </c>
      <c r="C567" s="525">
        <f>C566+C565</f>
        <v>0</v>
      </c>
      <c r="D567" s="525">
        <f>D566+D565</f>
        <v>0</v>
      </c>
      <c r="E567" s="588">
        <v>0</v>
      </c>
      <c r="F567" s="145">
        <f>SUM(F565:F566)</f>
        <v>0</v>
      </c>
      <c r="G567" s="587">
        <f>G566+G565</f>
        <v>0</v>
      </c>
      <c r="H567" s="587">
        <f>H566+H565</f>
        <v>0</v>
      </c>
      <c r="I567" s="588">
        <v>0</v>
      </c>
    </row>
    <row r="568" spans="1:9" s="14" customFormat="1" ht="13.5" thickBot="1">
      <c r="A568" s="678"/>
      <c r="B568" s="535"/>
      <c r="C568" s="596"/>
      <c r="D568" s="141"/>
      <c r="E568" s="780"/>
      <c r="F568" s="141"/>
      <c r="G568" s="709"/>
      <c r="H568" s="709"/>
      <c r="I568" s="569"/>
    </row>
    <row r="569" spans="1:9" s="14" customFormat="1" ht="27.75" customHeight="1" thickBot="1">
      <c r="A569" s="803" t="s">
        <v>1303</v>
      </c>
      <c r="B569" s="207">
        <f>B567+B562+B557+B552+B547+B540</f>
        <v>6780</v>
      </c>
      <c r="C569" s="698">
        <f>C567+C562+C557+C552+C547+C540</f>
        <v>8830</v>
      </c>
      <c r="D569" s="207">
        <f>D567+D562+D557+D552+D547+D540</f>
        <v>8830</v>
      </c>
      <c r="E569" s="588">
        <f>D569/C569</f>
        <v>1</v>
      </c>
      <c r="F569" s="207">
        <f>F567+F562+F557+F552+F547+F540</f>
        <v>47731</v>
      </c>
      <c r="G569" s="712">
        <f>G567+G562+G557+G552+G547+G540</f>
        <v>48340</v>
      </c>
      <c r="H569" s="712">
        <f>H567+H562+H557+H552+H547+H540</f>
        <v>46710</v>
      </c>
      <c r="I569" s="728">
        <f>H569/G569</f>
        <v>0.9662805130326851</v>
      </c>
    </row>
    <row r="570" spans="1:9" s="14" customFormat="1" ht="12.75">
      <c r="A570" s="804"/>
      <c r="B570" s="733"/>
      <c r="C570" s="768"/>
      <c r="D570" s="141"/>
      <c r="E570" s="780"/>
      <c r="F570" s="141"/>
      <c r="G570" s="699"/>
      <c r="H570" s="596"/>
      <c r="I570" s="569"/>
    </row>
    <row r="571" spans="1:9" s="14" customFormat="1" ht="12.75">
      <c r="A571" s="746" t="s">
        <v>1313</v>
      </c>
      <c r="B571" s="748"/>
      <c r="C571" s="749"/>
      <c r="D571" s="142"/>
      <c r="E571" s="579"/>
      <c r="F571" s="142"/>
      <c r="G571" s="748"/>
      <c r="H571" s="267"/>
      <c r="I571" s="574"/>
    </row>
    <row r="572" spans="1:9" s="14" customFormat="1" ht="12.75">
      <c r="A572" s="805" t="s">
        <v>1152</v>
      </c>
      <c r="B572" s="142">
        <v>0</v>
      </c>
      <c r="C572" s="142">
        <v>0</v>
      </c>
      <c r="D572" s="142">
        <v>0</v>
      </c>
      <c r="E572" s="682">
        <v>0</v>
      </c>
      <c r="F572" s="142">
        <v>0</v>
      </c>
      <c r="G572" s="142">
        <v>0</v>
      </c>
      <c r="H572" s="142">
        <v>0</v>
      </c>
      <c r="I572" s="568">
        <v>0</v>
      </c>
    </row>
    <row r="573" spans="1:9" s="14" customFormat="1" ht="13.5" customHeight="1" thickBot="1">
      <c r="A573" s="686" t="s">
        <v>1154</v>
      </c>
      <c r="B573" s="141">
        <v>0</v>
      </c>
      <c r="C573" s="141">
        <v>0</v>
      </c>
      <c r="D573" s="141">
        <v>0</v>
      </c>
      <c r="E573" s="687">
        <v>0</v>
      </c>
      <c r="F573" s="141"/>
      <c r="G573" s="141">
        <v>252233</v>
      </c>
      <c r="H573" s="141">
        <v>252233</v>
      </c>
      <c r="I573" s="598">
        <f>H573/G573</f>
        <v>1</v>
      </c>
    </row>
    <row r="574" spans="1:9" s="14" customFormat="1" ht="13.5" thickBot="1">
      <c r="A574" s="800" t="s">
        <v>1153</v>
      </c>
      <c r="B574" s="525">
        <f>SUM(B572:B573)</f>
        <v>0</v>
      </c>
      <c r="C574" s="525">
        <f>C572+C573</f>
        <v>0</v>
      </c>
      <c r="D574" s="525">
        <f>D572+D573</f>
        <v>0</v>
      </c>
      <c r="E574" s="588">
        <v>0</v>
      </c>
      <c r="F574" s="525">
        <f>SUM(F572:F573)</f>
        <v>0</v>
      </c>
      <c r="G574" s="525">
        <f>G572+G573</f>
        <v>252233</v>
      </c>
      <c r="H574" s="525">
        <f>H572+H573</f>
        <v>252233</v>
      </c>
      <c r="I574" s="728">
        <f>H574/G574</f>
        <v>1</v>
      </c>
    </row>
    <row r="575" spans="1:9" s="14" customFormat="1" ht="13.5" thickBot="1">
      <c r="A575" s="697"/>
      <c r="B575" s="141"/>
      <c r="C575" s="596"/>
      <c r="D575" s="141"/>
      <c r="E575" s="780"/>
      <c r="F575" s="141"/>
      <c r="G575" s="709"/>
      <c r="H575" s="709"/>
      <c r="I575" s="569"/>
    </row>
    <row r="576" spans="1:9" s="14" customFormat="1" ht="21.75" customHeight="1" thickBot="1">
      <c r="A576" s="806" t="s">
        <v>1299</v>
      </c>
      <c r="B576" s="207">
        <f>B569+B574</f>
        <v>6780</v>
      </c>
      <c r="C576" s="207">
        <f>C569+C574</f>
        <v>8830</v>
      </c>
      <c r="D576" s="207">
        <f>D569+D574</f>
        <v>8830</v>
      </c>
      <c r="E576" s="588">
        <f>D576/C576</f>
        <v>1</v>
      </c>
      <c r="F576" s="207">
        <f>F569+F574</f>
        <v>47731</v>
      </c>
      <c r="G576" s="207">
        <f>G569+G574</f>
        <v>300573</v>
      </c>
      <c r="H576" s="698">
        <f>H569+H574</f>
        <v>298943</v>
      </c>
      <c r="I576" s="728">
        <f>H576/G576</f>
        <v>0.9945770245497766</v>
      </c>
    </row>
    <row r="577" spans="1:9" s="14" customFormat="1" ht="15">
      <c r="A577" s="704"/>
      <c r="B577" s="704"/>
      <c r="C577" s="704"/>
      <c r="D577" s="704"/>
      <c r="E577" s="704"/>
      <c r="F577" s="705"/>
      <c r="G577" s="2060" t="s">
        <v>246</v>
      </c>
      <c r="H577" s="2060"/>
      <c r="I577" s="705"/>
    </row>
    <row r="578" spans="1:9" s="14" customFormat="1" ht="12.75">
      <c r="A578" s="2058">
        <v>12</v>
      </c>
      <c r="B578" s="2058"/>
      <c r="C578" s="2058"/>
      <c r="D578" s="2058"/>
      <c r="E578" s="2058"/>
      <c r="F578" s="2070"/>
      <c r="G578" s="2070"/>
      <c r="H578" s="2070"/>
      <c r="I578" s="2070"/>
    </row>
    <row r="579" spans="1:9" s="14" customFormat="1" ht="15.75">
      <c r="A579" s="2094" t="s">
        <v>1477</v>
      </c>
      <c r="B579" s="2094"/>
      <c r="C579" s="2094"/>
      <c r="D579" s="2094"/>
      <c r="E579" s="2094"/>
      <c r="F579" s="2060"/>
      <c r="G579" s="2060"/>
      <c r="H579" s="2060"/>
      <c r="I579" s="2060"/>
    </row>
    <row r="580" spans="1:9" s="14" customFormat="1" ht="15.75">
      <c r="A580" s="2059" t="s">
        <v>1267</v>
      </c>
      <c r="B580" s="2059"/>
      <c r="C580" s="2059"/>
      <c r="D580" s="2059"/>
      <c r="E580" s="2059"/>
      <c r="F580" s="2060"/>
      <c r="G580" s="2060"/>
      <c r="H580" s="2060"/>
      <c r="I580" s="2060"/>
    </row>
    <row r="581" spans="1:9" s="14" customFormat="1" ht="16.5" thickBot="1">
      <c r="A581" s="723"/>
      <c r="B581" s="723"/>
      <c r="C581" s="723"/>
      <c r="D581" s="723"/>
      <c r="E581" s="723"/>
      <c r="F581" s="705"/>
      <c r="G581" s="2097" t="s">
        <v>1239</v>
      </c>
      <c r="H581" s="2097"/>
      <c r="I581" s="663"/>
    </row>
    <row r="582" spans="1:9" s="14" customFormat="1" ht="13.5" thickBot="1">
      <c r="A582" s="2098" t="s">
        <v>1304</v>
      </c>
      <c r="B582" s="2078" t="s">
        <v>1109</v>
      </c>
      <c r="C582" s="2109"/>
      <c r="D582" s="2109"/>
      <c r="E582" s="2110"/>
      <c r="F582" s="2078" t="s">
        <v>769</v>
      </c>
      <c r="G582" s="2062"/>
      <c r="H582" s="2062"/>
      <c r="I582" s="2063"/>
    </row>
    <row r="583" spans="1:9" s="14" customFormat="1" ht="31.5" customHeight="1" thickBot="1">
      <c r="A583" s="2099"/>
      <c r="B583" s="665" t="s">
        <v>1107</v>
      </c>
      <c r="C583" s="665" t="s">
        <v>1108</v>
      </c>
      <c r="D583" s="666" t="s">
        <v>1113</v>
      </c>
      <c r="E583" s="738" t="s">
        <v>1143</v>
      </c>
      <c r="F583" s="666" t="s">
        <v>1107</v>
      </c>
      <c r="G583" s="665" t="s">
        <v>1108</v>
      </c>
      <c r="H583" s="666" t="s">
        <v>1113</v>
      </c>
      <c r="I583" s="667" t="s">
        <v>1072</v>
      </c>
    </row>
    <row r="584" spans="1:9" s="14" customFormat="1" ht="12.75">
      <c r="A584" s="668" t="s">
        <v>1211</v>
      </c>
      <c r="B584" s="143"/>
      <c r="C584" s="675"/>
      <c r="D584" s="724"/>
      <c r="E584" s="820"/>
      <c r="F584" s="566"/>
      <c r="G584" s="673"/>
      <c r="H584" s="669"/>
      <c r="I584" s="724"/>
    </row>
    <row r="585" spans="1:9" s="14" customFormat="1" ht="12.75">
      <c r="A585" s="672" t="s">
        <v>1212</v>
      </c>
      <c r="B585" s="142">
        <v>0</v>
      </c>
      <c r="C585" s="267"/>
      <c r="D585" s="142">
        <v>0</v>
      </c>
      <c r="E585" s="579">
        <v>0</v>
      </c>
      <c r="F585" s="142">
        <v>150</v>
      </c>
      <c r="G585" s="573">
        <v>440</v>
      </c>
      <c r="H585" s="573">
        <v>439</v>
      </c>
      <c r="I585" s="761">
        <f>H585/G585</f>
        <v>0.9977272727272727</v>
      </c>
    </row>
    <row r="586" spans="1:9" s="14" customFormat="1" ht="12.75">
      <c r="A586" s="797" t="s">
        <v>1213</v>
      </c>
      <c r="B586" s="142">
        <v>0</v>
      </c>
      <c r="C586" s="267"/>
      <c r="D586" s="142">
        <v>0</v>
      </c>
      <c r="E586" s="579">
        <v>0</v>
      </c>
      <c r="F586" s="141">
        <v>71</v>
      </c>
      <c r="G586" s="573">
        <v>71</v>
      </c>
      <c r="H586" s="573">
        <v>62</v>
      </c>
      <c r="I586" s="761">
        <f>H586/G586</f>
        <v>0.8732394366197183</v>
      </c>
    </row>
    <row r="587" spans="1:9" s="14" customFormat="1" ht="12.75">
      <c r="A587" s="672" t="s">
        <v>1214</v>
      </c>
      <c r="B587" s="144">
        <v>600</v>
      </c>
      <c r="C587" s="267">
        <v>3</v>
      </c>
      <c r="D587" s="142">
        <v>2</v>
      </c>
      <c r="E587" s="579">
        <f>D587/C587</f>
        <v>0.6666666666666666</v>
      </c>
      <c r="F587" s="142">
        <v>9000</v>
      </c>
      <c r="G587" s="573">
        <v>10955</v>
      </c>
      <c r="H587" s="573">
        <v>10917</v>
      </c>
      <c r="I587" s="761">
        <f>H587/G587</f>
        <v>0.9965312642628936</v>
      </c>
    </row>
    <row r="588" spans="1:9" s="14" customFormat="1" ht="12.75">
      <c r="A588" s="673" t="s">
        <v>765</v>
      </c>
      <c r="B588" s="142">
        <v>0</v>
      </c>
      <c r="C588" s="267"/>
      <c r="D588" s="142"/>
      <c r="E588" s="579"/>
      <c r="F588" s="142">
        <v>0</v>
      </c>
      <c r="G588" s="573"/>
      <c r="H588" s="573"/>
      <c r="I588" s="761"/>
    </row>
    <row r="589" spans="1:9" s="14" customFormat="1" ht="12.75">
      <c r="A589" s="797" t="s">
        <v>1215</v>
      </c>
      <c r="B589" s="144">
        <v>0</v>
      </c>
      <c r="C589" s="144"/>
      <c r="D589" s="144"/>
      <c r="E589" s="572">
        <v>0</v>
      </c>
      <c r="F589" s="141">
        <v>0</v>
      </c>
      <c r="G589" s="144">
        <v>0</v>
      </c>
      <c r="H589" s="144">
        <v>0</v>
      </c>
      <c r="I589" s="568">
        <v>0</v>
      </c>
    </row>
    <row r="590" spans="1:9" s="14" customFormat="1" ht="12.75">
      <c r="A590" s="798" t="s">
        <v>1216</v>
      </c>
      <c r="B590" s="144">
        <v>0</v>
      </c>
      <c r="C590" s="141"/>
      <c r="D590" s="141"/>
      <c r="E590" s="739">
        <v>0</v>
      </c>
      <c r="F590" s="267">
        <v>0</v>
      </c>
      <c r="G590" s="141">
        <v>0</v>
      </c>
      <c r="H590" s="141">
        <v>0</v>
      </c>
      <c r="I590" s="598">
        <v>0</v>
      </c>
    </row>
    <row r="591" spans="1:9" s="14" customFormat="1" ht="13.5" thickBot="1">
      <c r="A591" s="807" t="s">
        <v>770</v>
      </c>
      <c r="B591" s="142">
        <v>0</v>
      </c>
      <c r="C591" s="570"/>
      <c r="D591" s="527"/>
      <c r="E591" s="739"/>
      <c r="F591" s="570">
        <v>0</v>
      </c>
      <c r="G591" s="577"/>
      <c r="H591" s="577"/>
      <c r="I591" s="598"/>
    </row>
    <row r="592" spans="1:9" s="14" customFormat="1" ht="13.5" thickBot="1">
      <c r="A592" s="800" t="s">
        <v>1268</v>
      </c>
      <c r="B592" s="525">
        <f>B585+B586+B587+B589+B392+B589+B590</f>
        <v>600</v>
      </c>
      <c r="C592" s="676">
        <f>C585+C586+C587+C590+C589</f>
        <v>3</v>
      </c>
      <c r="D592" s="525">
        <f>D585+D586+D587+D590+D589</f>
        <v>2</v>
      </c>
      <c r="E592" s="791">
        <f>D592/C592</f>
        <v>0.6666666666666666</v>
      </c>
      <c r="F592" s="676">
        <f>F585+F586+F587+F589+G391+F589+F590</f>
        <v>9221</v>
      </c>
      <c r="G592" s="525">
        <f>G585+G586+G587+G590+G589</f>
        <v>11466</v>
      </c>
      <c r="H592" s="587">
        <f>H585+H586+H587+H590+H589</f>
        <v>11418</v>
      </c>
      <c r="I592" s="728">
        <f>H592/G592</f>
        <v>0.9958137100994244</v>
      </c>
    </row>
    <row r="593" spans="1:9" s="14" customFormat="1" ht="12.75">
      <c r="A593" s="679"/>
      <c r="B593" s="535"/>
      <c r="C593" s="743"/>
      <c r="D593" s="680"/>
      <c r="E593" s="780"/>
      <c r="F593" s="535"/>
      <c r="G593" s="681"/>
      <c r="H593" s="537"/>
      <c r="I593" s="569"/>
    </row>
    <row r="594" spans="1:9" s="14" customFormat="1" ht="12.75">
      <c r="A594" s="809" t="s">
        <v>1219</v>
      </c>
      <c r="B594" s="142"/>
      <c r="C594" s="726"/>
      <c r="D594" s="142"/>
      <c r="E594" s="579"/>
      <c r="F594" s="142"/>
      <c r="G594" s="142"/>
      <c r="H594" s="267"/>
      <c r="I594" s="574"/>
    </row>
    <row r="595" spans="1:9" s="14" customFormat="1" ht="12.75">
      <c r="A595" s="672" t="s">
        <v>1220</v>
      </c>
      <c r="B595" s="142">
        <v>0</v>
      </c>
      <c r="C595" s="730"/>
      <c r="D595" s="144"/>
      <c r="E595" s="579">
        <v>0</v>
      </c>
      <c r="F595" s="142">
        <v>0</v>
      </c>
      <c r="G595" s="142">
        <v>0</v>
      </c>
      <c r="H595" s="142">
        <v>0</v>
      </c>
      <c r="I595" s="574">
        <v>0</v>
      </c>
    </row>
    <row r="596" spans="1:9" s="14" customFormat="1" ht="9.75" customHeight="1">
      <c r="A596" s="802" t="s">
        <v>1221</v>
      </c>
      <c r="B596" s="142">
        <v>0</v>
      </c>
      <c r="C596" s="142">
        <v>0</v>
      </c>
      <c r="D596" s="142">
        <v>0</v>
      </c>
      <c r="E596" s="579">
        <v>0</v>
      </c>
      <c r="F596" s="142">
        <v>0</v>
      </c>
      <c r="G596" s="142">
        <v>0</v>
      </c>
      <c r="H596" s="142">
        <v>0</v>
      </c>
      <c r="I596" s="574">
        <v>0</v>
      </c>
    </row>
    <row r="597" spans="1:9" s="14" customFormat="1" ht="12" customHeight="1">
      <c r="A597" s="672" t="s">
        <v>1222</v>
      </c>
      <c r="B597" s="142">
        <v>0</v>
      </c>
      <c r="C597" s="142">
        <v>0</v>
      </c>
      <c r="D597" s="142">
        <v>0</v>
      </c>
      <c r="E597" s="579">
        <v>0</v>
      </c>
      <c r="F597" s="142">
        <v>0</v>
      </c>
      <c r="G597" s="142">
        <v>0</v>
      </c>
      <c r="H597" s="142">
        <v>0</v>
      </c>
      <c r="I597" s="574">
        <v>0</v>
      </c>
    </row>
    <row r="598" spans="1:9" s="14" customFormat="1" ht="12" customHeight="1" thickBot="1">
      <c r="A598" s="683" t="s">
        <v>755</v>
      </c>
      <c r="B598" s="144"/>
      <c r="C598" s="141"/>
      <c r="D598" s="141"/>
      <c r="E598" s="780"/>
      <c r="F598" s="141"/>
      <c r="G598" s="141"/>
      <c r="H598" s="141"/>
      <c r="I598" s="569"/>
    </row>
    <row r="599" spans="1:9" s="14" customFormat="1" ht="13.5" thickBot="1">
      <c r="A599" s="800" t="s">
        <v>1245</v>
      </c>
      <c r="B599" s="525">
        <f>B595+B596+B597+B598</f>
        <v>0</v>
      </c>
      <c r="C599" s="676">
        <f>C595+C596+C597+C598</f>
        <v>0</v>
      </c>
      <c r="D599" s="525">
        <f>D595+D596+D597+D598</f>
        <v>0</v>
      </c>
      <c r="E599" s="791">
        <v>0</v>
      </c>
      <c r="F599" s="525">
        <f>F595+F596+F597+F598</f>
        <v>0</v>
      </c>
      <c r="G599" s="587">
        <f>G595+G596+G597+G598</f>
        <v>0</v>
      </c>
      <c r="H599" s="587">
        <f>H595+H596+H597+H598</f>
        <v>0</v>
      </c>
      <c r="I599" s="588">
        <v>0</v>
      </c>
    </row>
    <row r="600" spans="1:9" s="14" customFormat="1" ht="12.75">
      <c r="A600" s="678"/>
      <c r="B600" s="141"/>
      <c r="C600" s="729"/>
      <c r="D600" s="141"/>
      <c r="E600" s="780"/>
      <c r="F600" s="141"/>
      <c r="G600" s="535"/>
      <c r="H600" s="596"/>
      <c r="I600" s="569"/>
    </row>
    <row r="601" spans="1:9" s="14" customFormat="1" ht="12.75">
      <c r="A601" s="809" t="s">
        <v>1224</v>
      </c>
      <c r="B601" s="142"/>
      <c r="C601" s="726"/>
      <c r="D601" s="142"/>
      <c r="E601" s="579"/>
      <c r="F601" s="142"/>
      <c r="G601" s="142"/>
      <c r="H601" s="267"/>
      <c r="I601" s="574"/>
    </row>
    <row r="602" spans="1:9" s="14" customFormat="1" ht="12.75">
      <c r="A602" s="684" t="s">
        <v>1225</v>
      </c>
      <c r="B602" s="142">
        <v>0</v>
      </c>
      <c r="C602" s="142">
        <v>0</v>
      </c>
      <c r="D602" s="142">
        <v>0</v>
      </c>
      <c r="E602" s="682">
        <v>0</v>
      </c>
      <c r="F602" s="142">
        <v>0</v>
      </c>
      <c r="G602" s="142">
        <v>0</v>
      </c>
      <c r="H602" s="142">
        <v>0</v>
      </c>
      <c r="I602" s="568">
        <v>0</v>
      </c>
    </row>
    <row r="603" spans="1:9" s="14" customFormat="1" ht="13.5" thickBot="1">
      <c r="A603" s="685" t="s">
        <v>1226</v>
      </c>
      <c r="B603" s="141">
        <v>0</v>
      </c>
      <c r="C603" s="141">
        <v>0</v>
      </c>
      <c r="D603" s="141">
        <v>0</v>
      </c>
      <c r="E603" s="687">
        <v>0</v>
      </c>
      <c r="F603" s="141">
        <v>0</v>
      </c>
      <c r="G603" s="141">
        <v>0</v>
      </c>
      <c r="H603" s="141">
        <v>0</v>
      </c>
      <c r="I603" s="598">
        <v>0</v>
      </c>
    </row>
    <row r="604" spans="1:9" s="14" customFormat="1" ht="13.5" thickBot="1">
      <c r="A604" s="688" t="s">
        <v>1148</v>
      </c>
      <c r="B604" s="525">
        <f>B602+B603</f>
        <v>0</v>
      </c>
      <c r="C604" s="676">
        <f>C602+C603</f>
        <v>0</v>
      </c>
      <c r="D604" s="525">
        <f>D602+D603</f>
        <v>0</v>
      </c>
      <c r="E604" s="791">
        <v>0</v>
      </c>
      <c r="F604" s="587">
        <f>F602+F603</f>
        <v>0</v>
      </c>
      <c r="G604" s="587">
        <f>G602+G603</f>
        <v>0</v>
      </c>
      <c r="H604" s="587">
        <f>H602+H603</f>
        <v>0</v>
      </c>
      <c r="I604" s="588">
        <v>0</v>
      </c>
    </row>
    <row r="605" spans="1:9" s="14" customFormat="1" ht="12.75">
      <c r="A605" s="678"/>
      <c r="B605" s="141"/>
      <c r="C605" s="729"/>
      <c r="D605" s="141"/>
      <c r="E605" s="780"/>
      <c r="F605" s="141"/>
      <c r="G605" s="535"/>
      <c r="H605" s="596"/>
      <c r="I605" s="569"/>
    </row>
    <row r="606" spans="1:9" s="14" customFormat="1" ht="12" customHeight="1">
      <c r="A606" s="744" t="s">
        <v>1248</v>
      </c>
      <c r="B606" s="142"/>
      <c r="C606" s="726"/>
      <c r="D606" s="142"/>
      <c r="E606" s="579"/>
      <c r="F606" s="142"/>
      <c r="G606" s="142"/>
      <c r="H606" s="267"/>
      <c r="I606" s="574"/>
    </row>
    <row r="607" spans="1:9" s="14" customFormat="1" ht="12.75">
      <c r="A607" s="690" t="s">
        <v>1225</v>
      </c>
      <c r="B607" s="142">
        <v>0</v>
      </c>
      <c r="C607" s="730">
        <v>0</v>
      </c>
      <c r="D607" s="144">
        <v>0</v>
      </c>
      <c r="E607" s="579">
        <v>0</v>
      </c>
      <c r="F607" s="142">
        <f>'1.e-f.sz.melléklet'!B78</f>
        <v>500</v>
      </c>
      <c r="G607" s="142">
        <f>'1.e-f.sz.melléklet'!C78</f>
        <v>500</v>
      </c>
      <c r="H607" s="142">
        <f>'1.e-f.sz.melléklet'!D78</f>
        <v>0</v>
      </c>
      <c r="I607" s="574">
        <v>0</v>
      </c>
    </row>
    <row r="608" spans="1:9" s="14" customFormat="1" ht="13.5" thickBot="1">
      <c r="A608" s="685" t="s">
        <v>1226</v>
      </c>
      <c r="B608" s="141">
        <v>0</v>
      </c>
      <c r="C608" s="527"/>
      <c r="D608" s="527"/>
      <c r="E608" s="739">
        <v>0</v>
      </c>
      <c r="F608" s="141">
        <v>0</v>
      </c>
      <c r="G608" s="141">
        <v>0</v>
      </c>
      <c r="H608" s="141">
        <v>0</v>
      </c>
      <c r="I608" s="598">
        <v>0</v>
      </c>
    </row>
    <row r="609" spans="1:9" s="14" customFormat="1" ht="13.5" thickBot="1">
      <c r="A609" s="688" t="s">
        <v>1149</v>
      </c>
      <c r="B609" s="525">
        <f>B607+B608</f>
        <v>0</v>
      </c>
      <c r="C609" s="676">
        <f>C607+C608</f>
        <v>0</v>
      </c>
      <c r="D609" s="525">
        <f>D607+D608</f>
        <v>0</v>
      </c>
      <c r="E609" s="791">
        <v>0</v>
      </c>
      <c r="F609" s="525">
        <f>F607+F608</f>
        <v>500</v>
      </c>
      <c r="G609" s="525">
        <f>G607+G608</f>
        <v>500</v>
      </c>
      <c r="H609" s="587">
        <f>H607+H608</f>
        <v>0</v>
      </c>
      <c r="I609" s="588">
        <v>0</v>
      </c>
    </row>
    <row r="610" spans="1:9" s="14" customFormat="1" ht="12.75" customHeight="1">
      <c r="A610" s="679"/>
      <c r="B610" s="680"/>
      <c r="C610" s="729"/>
      <c r="D610" s="141"/>
      <c r="E610" s="780"/>
      <c r="F610" s="680"/>
      <c r="G610" s="535"/>
      <c r="H610" s="596"/>
      <c r="I610" s="569"/>
    </row>
    <row r="611" spans="1:9" s="14" customFormat="1" ht="12.75">
      <c r="A611" s="809" t="s">
        <v>1227</v>
      </c>
      <c r="B611" s="142"/>
      <c r="C611" s="726"/>
      <c r="D611" s="142"/>
      <c r="E611" s="579"/>
      <c r="F611" s="142"/>
      <c r="G611" s="142"/>
      <c r="H611" s="267"/>
      <c r="I611" s="574"/>
    </row>
    <row r="612" spans="1:9" s="14" customFormat="1" ht="12.75">
      <c r="A612" s="691" t="s">
        <v>1250</v>
      </c>
      <c r="B612" s="142">
        <v>0</v>
      </c>
      <c r="C612" s="730"/>
      <c r="D612" s="144"/>
      <c r="E612" s="579">
        <v>0</v>
      </c>
      <c r="F612" s="142">
        <v>0</v>
      </c>
      <c r="G612" s="142">
        <v>0</v>
      </c>
      <c r="H612" s="142">
        <v>0</v>
      </c>
      <c r="I612" s="574">
        <v>0</v>
      </c>
    </row>
    <row r="613" spans="1:9" s="14" customFormat="1" ht="13.5" thickBot="1">
      <c r="A613" s="692" t="s">
        <v>1269</v>
      </c>
      <c r="B613" s="141">
        <v>0</v>
      </c>
      <c r="C613" s="527"/>
      <c r="D613" s="530"/>
      <c r="E613" s="739">
        <v>0</v>
      </c>
      <c r="F613" s="141">
        <v>0</v>
      </c>
      <c r="G613" s="141">
        <v>0</v>
      </c>
      <c r="H613" s="141">
        <v>0</v>
      </c>
      <c r="I613" s="598">
        <v>0</v>
      </c>
    </row>
    <row r="614" spans="1:9" s="14" customFormat="1" ht="13.5" thickBot="1">
      <c r="A614" s="688" t="s">
        <v>1150</v>
      </c>
      <c r="B614" s="525">
        <f>B612+B613</f>
        <v>0</v>
      </c>
      <c r="C614" s="676">
        <f>C613+C612</f>
        <v>0</v>
      </c>
      <c r="D614" s="525"/>
      <c r="E614" s="791">
        <v>0</v>
      </c>
      <c r="F614" s="525">
        <f>F612+F613</f>
        <v>0</v>
      </c>
      <c r="G614" s="525">
        <f>G612+G613</f>
        <v>0</v>
      </c>
      <c r="H614" s="525">
        <f>H612+H613</f>
        <v>0</v>
      </c>
      <c r="I614" s="588">
        <v>0</v>
      </c>
    </row>
    <row r="615" spans="1:9" s="14" customFormat="1" ht="12.75">
      <c r="A615" s="679"/>
      <c r="B615" s="680"/>
      <c r="C615" s="729"/>
      <c r="D615" s="141"/>
      <c r="E615" s="780"/>
      <c r="F615" s="680"/>
      <c r="G615" s="535"/>
      <c r="H615" s="596"/>
      <c r="I615" s="569"/>
    </row>
    <row r="616" spans="1:9" s="14" customFormat="1" ht="12.75">
      <c r="A616" s="745" t="s">
        <v>1231</v>
      </c>
      <c r="B616" s="142"/>
      <c r="C616" s="726"/>
      <c r="D616" s="142"/>
      <c r="E616" s="579"/>
      <c r="F616" s="142"/>
      <c r="G616" s="142"/>
      <c r="H616" s="267"/>
      <c r="I616" s="574"/>
    </row>
    <row r="617" spans="1:9" s="14" customFormat="1" ht="12.75">
      <c r="A617" s="695" t="s">
        <v>1270</v>
      </c>
      <c r="B617" s="142">
        <v>0</v>
      </c>
      <c r="C617" s="142">
        <v>0</v>
      </c>
      <c r="D617" s="142">
        <v>0</v>
      </c>
      <c r="E617" s="682">
        <v>0</v>
      </c>
      <c r="F617" s="142">
        <v>0</v>
      </c>
      <c r="G617" s="142">
        <v>0</v>
      </c>
      <c r="H617" s="142">
        <v>0</v>
      </c>
      <c r="I617" s="568">
        <v>0</v>
      </c>
    </row>
    <row r="618" spans="1:9" s="14" customFormat="1" ht="13.5" thickBot="1">
      <c r="A618" s="720" t="s">
        <v>1271</v>
      </c>
      <c r="B618" s="141">
        <v>0</v>
      </c>
      <c r="C618" s="141">
        <v>0</v>
      </c>
      <c r="D618" s="141">
        <v>0</v>
      </c>
      <c r="E618" s="687">
        <v>0</v>
      </c>
      <c r="F618" s="141">
        <v>0</v>
      </c>
      <c r="G618" s="141">
        <v>0</v>
      </c>
      <c r="H618" s="141">
        <v>0</v>
      </c>
      <c r="I618" s="598">
        <v>0</v>
      </c>
    </row>
    <row r="619" spans="1:9" s="14" customFormat="1" ht="13.5" thickBot="1">
      <c r="A619" s="697" t="s">
        <v>1151</v>
      </c>
      <c r="B619" s="525">
        <f>B618+B617</f>
        <v>0</v>
      </c>
      <c r="C619" s="676">
        <f>C618+C617</f>
        <v>0</v>
      </c>
      <c r="D619" s="525">
        <f>D618+D617</f>
        <v>0</v>
      </c>
      <c r="E619" s="791">
        <v>0</v>
      </c>
      <c r="F619" s="587">
        <f>F618+F617</f>
        <v>0</v>
      </c>
      <c r="G619" s="587">
        <f>G618+G617</f>
        <v>0</v>
      </c>
      <c r="H619" s="587">
        <f>H618+H617</f>
        <v>0</v>
      </c>
      <c r="I619" s="588">
        <v>0</v>
      </c>
    </row>
    <row r="620" spans="1:9" s="14" customFormat="1" ht="9.75" customHeight="1" thickBot="1">
      <c r="A620" s="678"/>
      <c r="B620" s="535"/>
      <c r="C620" s="596"/>
      <c r="D620" s="141"/>
      <c r="E620" s="780"/>
      <c r="F620" s="141"/>
      <c r="G620" s="709"/>
      <c r="H620" s="709"/>
      <c r="I620" s="569"/>
    </row>
    <row r="621" spans="1:9" s="14" customFormat="1" ht="27.75" customHeight="1" thickBot="1">
      <c r="A621" s="803" t="s">
        <v>1303</v>
      </c>
      <c r="B621" s="207">
        <f>B619+B614+B609+B604+B599+B592</f>
        <v>600</v>
      </c>
      <c r="C621" s="698">
        <f>C619+C614+C609+C604+C599+C592</f>
        <v>3</v>
      </c>
      <c r="D621" s="207">
        <f>D619+D614+D609+D604+D599+D592</f>
        <v>2</v>
      </c>
      <c r="E621" s="791">
        <f>D621/C621</f>
        <v>0.6666666666666666</v>
      </c>
      <c r="F621" s="207">
        <f>F619+F614+F609+F604+F599+F592</f>
        <v>9721</v>
      </c>
      <c r="G621" s="712">
        <f>G619+G614+G609+G604+G599+G592</f>
        <v>11966</v>
      </c>
      <c r="H621" s="712">
        <f>H619+H614+H609+H604+H599+H592</f>
        <v>11418</v>
      </c>
      <c r="I621" s="728">
        <f>H621/G621</f>
        <v>0.954203576800936</v>
      </c>
    </row>
    <row r="622" spans="1:9" s="14" customFormat="1" ht="12.75">
      <c r="A622" s="804"/>
      <c r="B622" s="733"/>
      <c r="C622" s="768"/>
      <c r="D622" s="141"/>
      <c r="E622" s="780"/>
      <c r="F622" s="733"/>
      <c r="G622" s="699"/>
      <c r="H622" s="596"/>
      <c r="I622" s="569"/>
    </row>
    <row r="623" spans="1:9" s="14" customFormat="1" ht="12.75">
      <c r="A623" s="746" t="s">
        <v>1313</v>
      </c>
      <c r="B623" s="748"/>
      <c r="C623" s="749"/>
      <c r="D623" s="142"/>
      <c r="E623" s="579"/>
      <c r="F623" s="748"/>
      <c r="G623" s="748"/>
      <c r="H623" s="267"/>
      <c r="I623" s="574"/>
    </row>
    <row r="624" spans="1:9" s="14" customFormat="1" ht="12.75">
      <c r="A624" s="805" t="s">
        <v>1152</v>
      </c>
      <c r="B624" s="142">
        <v>0</v>
      </c>
      <c r="C624" s="782"/>
      <c r="D624" s="144"/>
      <c r="E624" s="579">
        <v>0</v>
      </c>
      <c r="F624" s="142">
        <v>0</v>
      </c>
      <c r="G624" s="142">
        <v>0</v>
      </c>
      <c r="H624" s="142">
        <v>0</v>
      </c>
      <c r="I624" s="574">
        <v>0</v>
      </c>
    </row>
    <row r="625" spans="1:9" s="14" customFormat="1" ht="13.5" thickBot="1">
      <c r="A625" s="686" t="s">
        <v>1154</v>
      </c>
      <c r="B625" s="141">
        <v>0</v>
      </c>
      <c r="C625" s="783"/>
      <c r="D625" s="527"/>
      <c r="E625" s="828">
        <v>0</v>
      </c>
      <c r="F625" s="141">
        <v>0</v>
      </c>
      <c r="G625" s="141">
        <v>0</v>
      </c>
      <c r="H625" s="141">
        <v>0</v>
      </c>
      <c r="I625" s="598">
        <v>0</v>
      </c>
    </row>
    <row r="626" spans="1:9" s="14" customFormat="1" ht="13.5" thickBot="1">
      <c r="A626" s="800" t="s">
        <v>1153</v>
      </c>
      <c r="B626" s="525">
        <f>B624+B625</f>
        <v>0</v>
      </c>
      <c r="C626" s="525">
        <f>C624+C625</f>
        <v>0</v>
      </c>
      <c r="D626" s="525">
        <f>D624+D625</f>
        <v>0</v>
      </c>
      <c r="E626" s="789">
        <v>0</v>
      </c>
      <c r="F626" s="525">
        <f>F624+F625</f>
        <v>0</v>
      </c>
      <c r="G626" s="525">
        <f>G624+G625</f>
        <v>0</v>
      </c>
      <c r="H626" s="525">
        <f>H624+H625</f>
        <v>0</v>
      </c>
      <c r="I626" s="588">
        <v>0</v>
      </c>
    </row>
    <row r="627" spans="1:9" s="14" customFormat="1" ht="9.75" customHeight="1" thickBot="1">
      <c r="A627" s="697"/>
      <c r="B627" s="141"/>
      <c r="C627" s="596"/>
      <c r="D627" s="141"/>
      <c r="E627" s="780"/>
      <c r="F627" s="177"/>
      <c r="G627" s="709"/>
      <c r="H627" s="709"/>
      <c r="I627" s="569"/>
    </row>
    <row r="628" spans="1:9" s="14" customFormat="1" ht="13.5" thickBot="1">
      <c r="A628" s="806" t="s">
        <v>1299</v>
      </c>
      <c r="B628" s="207">
        <f>B621+B626</f>
        <v>600</v>
      </c>
      <c r="C628" s="207">
        <f>C621+C626</f>
        <v>3</v>
      </c>
      <c r="D628" s="207">
        <f>D621+D626</f>
        <v>2</v>
      </c>
      <c r="E628" s="791">
        <f>D628/C628</f>
        <v>0.6666666666666666</v>
      </c>
      <c r="F628" s="698">
        <f>F621+F626</f>
        <v>9721</v>
      </c>
      <c r="G628" s="207">
        <f>G621+G626</f>
        <v>11966</v>
      </c>
      <c r="H628" s="207">
        <f>H621+H626</f>
        <v>11418</v>
      </c>
      <c r="I628" s="728">
        <f>H628/G628</f>
        <v>0.954203576800936</v>
      </c>
    </row>
    <row r="629" spans="1:9" s="14" customFormat="1" ht="15">
      <c r="A629" s="704"/>
      <c r="B629" s="704"/>
      <c r="C629" s="704"/>
      <c r="D629" s="704"/>
      <c r="E629" s="704"/>
      <c r="F629" s="705"/>
      <c r="G629" s="2060" t="s">
        <v>246</v>
      </c>
      <c r="H629" s="2060"/>
      <c r="I629" s="705"/>
    </row>
    <row r="630" spans="1:9" s="14" customFormat="1" ht="12.75">
      <c r="A630" s="2058">
        <v>13</v>
      </c>
      <c r="B630" s="2058"/>
      <c r="C630" s="2058"/>
      <c r="D630" s="2058"/>
      <c r="E630" s="2058"/>
      <c r="F630" s="2070"/>
      <c r="G630" s="2070"/>
      <c r="H630" s="2070"/>
      <c r="I630" s="2070"/>
    </row>
    <row r="631" spans="1:9" s="14" customFormat="1" ht="15.75">
      <c r="A631" s="2094" t="s">
        <v>1477</v>
      </c>
      <c r="B631" s="2094"/>
      <c r="C631" s="2094"/>
      <c r="D631" s="2094"/>
      <c r="E631" s="2094"/>
      <c r="F631" s="2060"/>
      <c r="G631" s="2060"/>
      <c r="H631" s="2060"/>
      <c r="I631" s="2060"/>
    </row>
    <row r="632" spans="1:9" s="14" customFormat="1" ht="15.75">
      <c r="A632" s="2059" t="s">
        <v>1267</v>
      </c>
      <c r="B632" s="2059"/>
      <c r="C632" s="2059"/>
      <c r="D632" s="2059"/>
      <c r="E632" s="2059"/>
      <c r="F632" s="2060"/>
      <c r="G632" s="2060"/>
      <c r="H632" s="2060"/>
      <c r="I632" s="2060"/>
    </row>
    <row r="633" spans="1:9" s="14" customFormat="1" ht="16.5" thickBot="1">
      <c r="A633" s="723"/>
      <c r="B633" s="723"/>
      <c r="C633" s="723"/>
      <c r="D633" s="723"/>
      <c r="E633" s="723"/>
      <c r="F633" s="705"/>
      <c r="G633" s="2097" t="s">
        <v>1239</v>
      </c>
      <c r="H633" s="2097"/>
      <c r="I633" s="663"/>
    </row>
    <row r="634" spans="1:9" s="14" customFormat="1" ht="13.5" thickBot="1">
      <c r="A634" s="2098" t="s">
        <v>1304</v>
      </c>
      <c r="B634" s="2078" t="s">
        <v>1165</v>
      </c>
      <c r="C634" s="2109"/>
      <c r="D634" s="2109"/>
      <c r="E634" s="2110"/>
      <c r="F634" s="2078" t="s">
        <v>1162</v>
      </c>
      <c r="G634" s="2109"/>
      <c r="H634" s="2109"/>
      <c r="I634" s="2110"/>
    </row>
    <row r="635" spans="1:9" s="14" customFormat="1" ht="21.75" thickBot="1">
      <c r="A635" s="2099"/>
      <c r="B635" s="666" t="s">
        <v>1107</v>
      </c>
      <c r="C635" s="738" t="s">
        <v>1108</v>
      </c>
      <c r="D635" s="666" t="s">
        <v>1113</v>
      </c>
      <c r="E635" s="667" t="s">
        <v>1143</v>
      </c>
      <c r="F635" s="665" t="s">
        <v>1107</v>
      </c>
      <c r="G635" s="665" t="s">
        <v>1108</v>
      </c>
      <c r="H635" s="666" t="s">
        <v>1113</v>
      </c>
      <c r="I635" s="667" t="s">
        <v>1072</v>
      </c>
    </row>
    <row r="636" spans="1:9" s="14" customFormat="1" ht="12.75">
      <c r="A636" s="668" t="s">
        <v>1211</v>
      </c>
      <c r="B636" s="143"/>
      <c r="C636" s="675"/>
      <c r="D636" s="669"/>
      <c r="E636" s="724"/>
      <c r="F636" s="144"/>
      <c r="G636" s="673"/>
      <c r="H636" s="669"/>
      <c r="I636" s="724"/>
    </row>
    <row r="637" spans="1:9" s="14" customFormat="1" ht="12.75">
      <c r="A637" s="672" t="s">
        <v>1212</v>
      </c>
      <c r="B637" s="142">
        <v>0</v>
      </c>
      <c r="C637" s="267"/>
      <c r="D637" s="573"/>
      <c r="E637" s="761">
        <v>0</v>
      </c>
      <c r="F637" s="142">
        <v>0</v>
      </c>
      <c r="G637" s="142"/>
      <c r="H637" s="142"/>
      <c r="I637" s="761">
        <v>0</v>
      </c>
    </row>
    <row r="638" spans="1:9" s="14" customFormat="1" ht="12.75">
      <c r="A638" s="797" t="s">
        <v>1213</v>
      </c>
      <c r="B638" s="142">
        <v>0</v>
      </c>
      <c r="C638" s="267"/>
      <c r="D638" s="573"/>
      <c r="E638" s="761">
        <v>0</v>
      </c>
      <c r="F638" s="142">
        <v>0</v>
      </c>
      <c r="G638" s="141"/>
      <c r="H638" s="141"/>
      <c r="I638" s="784">
        <v>0</v>
      </c>
    </row>
    <row r="639" spans="1:9" s="14" customFormat="1" ht="12.75">
      <c r="A639" s="672" t="s">
        <v>1214</v>
      </c>
      <c r="B639" s="142">
        <v>1284</v>
      </c>
      <c r="C639" s="267">
        <v>1459</v>
      </c>
      <c r="D639" s="573">
        <v>1458</v>
      </c>
      <c r="E639" s="761">
        <f>D639/C639</f>
        <v>0.9993145990404386</v>
      </c>
      <c r="F639" s="142">
        <v>11659</v>
      </c>
      <c r="G639" s="573">
        <v>10876</v>
      </c>
      <c r="H639" s="573">
        <v>10875</v>
      </c>
      <c r="I639" s="761">
        <f>H639/G639</f>
        <v>0.9999080544317764</v>
      </c>
    </row>
    <row r="640" spans="1:9" s="14" customFormat="1" ht="12.75">
      <c r="A640" s="673" t="s">
        <v>765</v>
      </c>
      <c r="B640" s="142"/>
      <c r="C640" s="578"/>
      <c r="D640" s="571"/>
      <c r="E640" s="761"/>
      <c r="F640" s="142">
        <v>-11659</v>
      </c>
      <c r="G640" s="142">
        <v>-10774</v>
      </c>
      <c r="H640" s="142">
        <v>-10773</v>
      </c>
      <c r="I640" s="761">
        <f>H640/G640</f>
        <v>0.9999071839613886</v>
      </c>
    </row>
    <row r="641" spans="1:9" s="14" customFormat="1" ht="12.75">
      <c r="A641" s="797" t="s">
        <v>1215</v>
      </c>
      <c r="B641" s="142">
        <v>0</v>
      </c>
      <c r="C641" s="144"/>
      <c r="D641" s="144"/>
      <c r="E641" s="761">
        <v>0</v>
      </c>
      <c r="F641" s="142"/>
      <c r="G641" s="144"/>
      <c r="H641" s="144"/>
      <c r="I641" s="761">
        <v>0</v>
      </c>
    </row>
    <row r="642" spans="1:9" s="14" customFormat="1" ht="11.25" customHeight="1">
      <c r="A642" s="798" t="s">
        <v>1216</v>
      </c>
      <c r="B642" s="142">
        <v>0</v>
      </c>
      <c r="C642" s="144"/>
      <c r="D642" s="144"/>
      <c r="E642" s="761">
        <v>0</v>
      </c>
      <c r="F642" s="142">
        <v>0</v>
      </c>
      <c r="G642" s="144"/>
      <c r="H642" s="144"/>
      <c r="I642" s="761">
        <v>0</v>
      </c>
    </row>
    <row r="643" spans="1:9" s="14" customFormat="1" ht="12.75">
      <c r="A643" s="673" t="s">
        <v>1217</v>
      </c>
      <c r="B643" s="141">
        <v>0</v>
      </c>
      <c r="C643" s="141"/>
      <c r="D643" s="141"/>
      <c r="E643" s="761"/>
      <c r="F643" s="141">
        <v>0</v>
      </c>
      <c r="G643" s="141"/>
      <c r="H643" s="141"/>
      <c r="I643" s="761"/>
    </row>
    <row r="644" spans="1:9" s="14" customFormat="1" ht="13.5" thickBot="1">
      <c r="A644" s="799" t="s">
        <v>1242</v>
      </c>
      <c r="B644" s="527">
        <v>0</v>
      </c>
      <c r="C644" s="142"/>
      <c r="D644" s="142"/>
      <c r="E644" s="761">
        <v>0</v>
      </c>
      <c r="F644" s="527">
        <v>0</v>
      </c>
      <c r="G644" s="142"/>
      <c r="H644" s="142"/>
      <c r="I644" s="761">
        <v>0</v>
      </c>
    </row>
    <row r="645" spans="1:9" s="14" customFormat="1" ht="13.5" thickBot="1">
      <c r="A645" s="800" t="s">
        <v>1161</v>
      </c>
      <c r="B645" s="525">
        <f>B637+B638+B639+B642+D444+B642+B643</f>
        <v>1284</v>
      </c>
      <c r="C645" s="676">
        <f>C637+C638+C639+C642+C641</f>
        <v>1459</v>
      </c>
      <c r="D645" s="587">
        <f>D637+D638+D639+D642+D641</f>
        <v>1458</v>
      </c>
      <c r="E645" s="728">
        <f>D645/C645</f>
        <v>0.9993145990404386</v>
      </c>
      <c r="F645" s="525">
        <f>SUM(F637:F643)</f>
        <v>0</v>
      </c>
      <c r="G645" s="525">
        <f>SUM(G637:G643)</f>
        <v>102</v>
      </c>
      <c r="H645" s="525">
        <f>SUM(H637:H643)</f>
        <v>102</v>
      </c>
      <c r="I645" s="728">
        <f>H645/G645</f>
        <v>1</v>
      </c>
    </row>
    <row r="646" spans="1:9" s="14" customFormat="1" ht="13.5" thickBot="1">
      <c r="A646" s="697"/>
      <c r="B646" s="145"/>
      <c r="C646" s="742"/>
      <c r="D646" s="676"/>
      <c r="E646" s="767"/>
      <c r="F646" s="145"/>
      <c r="G646" s="525"/>
      <c r="H646" s="676"/>
      <c r="I646" s="767"/>
    </row>
    <row r="647" spans="1:9" s="14" customFormat="1" ht="13.5" thickBot="1">
      <c r="A647" s="800" t="s">
        <v>1219</v>
      </c>
      <c r="B647" s="145"/>
      <c r="C647" s="146"/>
      <c r="D647" s="719"/>
      <c r="E647" s="767"/>
      <c r="F647" s="145"/>
      <c r="G647" s="145"/>
      <c r="H647" s="719"/>
      <c r="I647" s="767"/>
    </row>
    <row r="648" spans="1:9" s="14" customFormat="1" ht="12.75" customHeight="1">
      <c r="A648" s="672" t="s">
        <v>1220</v>
      </c>
      <c r="B648" s="144">
        <v>0</v>
      </c>
      <c r="C648" s="144">
        <v>0</v>
      </c>
      <c r="D648" s="144">
        <v>0</v>
      </c>
      <c r="E648" s="572">
        <v>0</v>
      </c>
      <c r="F648" s="144">
        <f>'4.sz. melléklet'!B123</f>
        <v>4875</v>
      </c>
      <c r="G648" s="144">
        <f>'4.sz. melléklet'!C123</f>
        <v>4875</v>
      </c>
      <c r="H648" s="144">
        <f>'4.sz. melléklet'!D123</f>
        <v>300</v>
      </c>
      <c r="I648" s="568">
        <f>H648/G648</f>
        <v>0.06153846153846154</v>
      </c>
    </row>
    <row r="649" spans="1:9" s="14" customFormat="1" ht="9.75" customHeight="1">
      <c r="A649" s="802" t="s">
        <v>1221</v>
      </c>
      <c r="B649" s="142">
        <v>0</v>
      </c>
      <c r="C649" s="141">
        <v>0</v>
      </c>
      <c r="D649" s="141">
        <v>0</v>
      </c>
      <c r="E649" s="739">
        <v>0</v>
      </c>
      <c r="F649" s="142">
        <v>0</v>
      </c>
      <c r="G649" s="142">
        <v>0</v>
      </c>
      <c r="H649" s="142">
        <v>0</v>
      </c>
      <c r="I649" s="574">
        <v>0</v>
      </c>
    </row>
    <row r="650" spans="1:9" s="14" customFormat="1" ht="12.75">
      <c r="A650" s="695" t="s">
        <v>1222</v>
      </c>
      <c r="B650" s="142">
        <v>0</v>
      </c>
      <c r="C650" s="142">
        <v>0</v>
      </c>
      <c r="D650" s="142">
        <v>0</v>
      </c>
      <c r="E650" s="579">
        <v>0</v>
      </c>
      <c r="F650" s="142">
        <v>0</v>
      </c>
      <c r="G650" s="142">
        <v>0</v>
      </c>
      <c r="H650" s="142">
        <v>0</v>
      </c>
      <c r="I650" s="574">
        <v>0</v>
      </c>
    </row>
    <row r="651" spans="1:9" s="14" customFormat="1" ht="13.5" thickBot="1">
      <c r="A651" s="683" t="s">
        <v>755</v>
      </c>
      <c r="B651" s="141">
        <v>0</v>
      </c>
      <c r="C651" s="141">
        <v>0</v>
      </c>
      <c r="D651" s="141">
        <v>0</v>
      </c>
      <c r="E651" s="780">
        <v>0</v>
      </c>
      <c r="F651" s="141">
        <f>-F640</f>
        <v>11659</v>
      </c>
      <c r="G651" s="141">
        <f>-G640</f>
        <v>10774</v>
      </c>
      <c r="H651" s="141">
        <f>-H640</f>
        <v>10773</v>
      </c>
      <c r="I651" s="574">
        <f>H651/G651</f>
        <v>0.9999071839613886</v>
      </c>
    </row>
    <row r="652" spans="1:9" s="14" customFormat="1" ht="13.5" thickBot="1">
      <c r="A652" s="800" t="s">
        <v>1157</v>
      </c>
      <c r="B652" s="525">
        <f>B648+B649+B650+B651</f>
        <v>0</v>
      </c>
      <c r="C652" s="676">
        <f>C648+C649+C650+C651</f>
        <v>0</v>
      </c>
      <c r="D652" s="587">
        <f>D648+D649+D650+D651</f>
        <v>0</v>
      </c>
      <c r="E652" s="588">
        <v>0</v>
      </c>
      <c r="F652" s="525">
        <f>F648+F649+F650+F651</f>
        <v>16534</v>
      </c>
      <c r="G652" s="587">
        <f>G648+G649+G650+G651</f>
        <v>15649</v>
      </c>
      <c r="H652" s="587">
        <f>H648+H649+H650+H651</f>
        <v>11073</v>
      </c>
      <c r="I652" s="588">
        <f>H652/G652</f>
        <v>0.7075851492108122</v>
      </c>
    </row>
    <row r="653" spans="1:9" s="14" customFormat="1" ht="12.75">
      <c r="A653" s="678"/>
      <c r="B653" s="141"/>
      <c r="C653" s="729"/>
      <c r="D653" s="596"/>
      <c r="E653" s="569"/>
      <c r="F653" s="141"/>
      <c r="G653" s="535"/>
      <c r="H653" s="596"/>
      <c r="I653" s="569"/>
    </row>
    <row r="654" spans="1:9" s="14" customFormat="1" ht="12.75">
      <c r="A654" s="809" t="s">
        <v>1224</v>
      </c>
      <c r="B654" s="142"/>
      <c r="C654" s="726"/>
      <c r="D654" s="267"/>
      <c r="E654" s="574"/>
      <c r="F654" s="142"/>
      <c r="G654" s="142"/>
      <c r="H654" s="267"/>
      <c r="I654" s="574"/>
    </row>
    <row r="655" spans="1:9" s="14" customFormat="1" ht="12.75">
      <c r="A655" s="785" t="s">
        <v>1225</v>
      </c>
      <c r="B655" s="142">
        <v>0</v>
      </c>
      <c r="C655" s="142">
        <v>0</v>
      </c>
      <c r="D655" s="142">
        <v>0</v>
      </c>
      <c r="E655" s="682">
        <v>0</v>
      </c>
      <c r="F655" s="142">
        <v>0</v>
      </c>
      <c r="G655" s="142">
        <v>0</v>
      </c>
      <c r="H655" s="142">
        <v>0</v>
      </c>
      <c r="I655" s="568">
        <v>0</v>
      </c>
    </row>
    <row r="656" spans="1:9" s="14" customFormat="1" ht="13.5" thickBot="1">
      <c r="A656" s="685" t="s">
        <v>1226</v>
      </c>
      <c r="B656" s="141">
        <v>0</v>
      </c>
      <c r="C656" s="141">
        <v>0</v>
      </c>
      <c r="D656" s="141">
        <v>0</v>
      </c>
      <c r="E656" s="687">
        <v>0</v>
      </c>
      <c r="F656" s="141">
        <v>0</v>
      </c>
      <c r="G656" s="141">
        <v>0</v>
      </c>
      <c r="H656" s="141">
        <v>0</v>
      </c>
      <c r="I656" s="598">
        <v>0</v>
      </c>
    </row>
    <row r="657" spans="1:9" s="14" customFormat="1" ht="13.5" thickBot="1">
      <c r="A657" s="688" t="s">
        <v>1148</v>
      </c>
      <c r="B657" s="525">
        <f>B655+B656</f>
        <v>0</v>
      </c>
      <c r="C657" s="676">
        <f>C655+C656</f>
        <v>0</v>
      </c>
      <c r="D657" s="587">
        <f>D655+D656</f>
        <v>0</v>
      </c>
      <c r="E657" s="588">
        <v>0</v>
      </c>
      <c r="F657" s="587">
        <f>F655+F656</f>
        <v>0</v>
      </c>
      <c r="G657" s="587">
        <f>G655+G656</f>
        <v>0</v>
      </c>
      <c r="H657" s="587">
        <f>H655+H656</f>
        <v>0</v>
      </c>
      <c r="I657" s="588">
        <v>0</v>
      </c>
    </row>
    <row r="658" spans="1:9" s="14" customFormat="1" ht="12.75">
      <c r="A658" s="678"/>
      <c r="B658" s="141"/>
      <c r="C658" s="729"/>
      <c r="D658" s="596"/>
      <c r="E658" s="569"/>
      <c r="F658" s="141"/>
      <c r="G658" s="535"/>
      <c r="H658" s="596"/>
      <c r="I658" s="569"/>
    </row>
    <row r="659" spans="1:9" s="14" customFormat="1" ht="12.75">
      <c r="A659" s="744" t="s">
        <v>1248</v>
      </c>
      <c r="B659" s="142"/>
      <c r="C659" s="726"/>
      <c r="D659" s="267"/>
      <c r="E659" s="574"/>
      <c r="F659" s="142"/>
      <c r="G659" s="142"/>
      <c r="H659" s="267"/>
      <c r="I659" s="574"/>
    </row>
    <row r="660" spans="1:9" s="14" customFormat="1" ht="12.75">
      <c r="A660" s="690" t="s">
        <v>1225</v>
      </c>
      <c r="B660" s="144">
        <v>0</v>
      </c>
      <c r="C660" s="730"/>
      <c r="D660" s="578">
        <v>0</v>
      </c>
      <c r="E660" s="574">
        <v>0</v>
      </c>
      <c r="F660" s="142">
        <v>0</v>
      </c>
      <c r="G660" s="142">
        <v>0</v>
      </c>
      <c r="H660" s="142">
        <v>0</v>
      </c>
      <c r="I660" s="574">
        <v>0</v>
      </c>
    </row>
    <row r="661" spans="1:9" s="14" customFormat="1" ht="12.75" customHeight="1" thickBot="1">
      <c r="A661" s="685" t="s">
        <v>1226</v>
      </c>
      <c r="B661" s="527">
        <v>0</v>
      </c>
      <c r="C661" s="756">
        <v>0</v>
      </c>
      <c r="D661" s="570">
        <v>0</v>
      </c>
      <c r="E661" s="598">
        <v>0</v>
      </c>
      <c r="F661" s="141">
        <v>0</v>
      </c>
      <c r="G661" s="141">
        <v>0</v>
      </c>
      <c r="H661" s="141">
        <v>0</v>
      </c>
      <c r="I661" s="598">
        <v>0</v>
      </c>
    </row>
    <row r="662" spans="1:9" s="14" customFormat="1" ht="13.5" thickBot="1">
      <c r="A662" s="688" t="s">
        <v>1149</v>
      </c>
      <c r="B662" s="525">
        <f>B660+B661</f>
        <v>0</v>
      </c>
      <c r="C662" s="676">
        <f>C660+C661</f>
        <v>0</v>
      </c>
      <c r="D662" s="587">
        <f>D660+D661</f>
        <v>0</v>
      </c>
      <c r="E662" s="588">
        <v>0</v>
      </c>
      <c r="F662" s="525">
        <f>F660+F661</f>
        <v>0</v>
      </c>
      <c r="G662" s="525">
        <f>G660+G661</f>
        <v>0</v>
      </c>
      <c r="H662" s="587">
        <f>H660+H661</f>
        <v>0</v>
      </c>
      <c r="I662" s="588">
        <v>0</v>
      </c>
    </row>
    <row r="663" spans="1:9" s="14" customFormat="1" ht="12.75">
      <c r="A663" s="678"/>
      <c r="B663" s="680"/>
      <c r="C663" s="729"/>
      <c r="D663" s="596"/>
      <c r="E663" s="569"/>
      <c r="F663" s="680"/>
      <c r="G663" s="535"/>
      <c r="H663" s="596"/>
      <c r="I663" s="569"/>
    </row>
    <row r="664" spans="1:9" s="14" customFormat="1" ht="12.75">
      <c r="A664" s="809" t="s">
        <v>1227</v>
      </c>
      <c r="B664" s="142"/>
      <c r="C664" s="726"/>
      <c r="D664" s="267"/>
      <c r="E664" s="574"/>
      <c r="F664" s="142"/>
      <c r="G664" s="142"/>
      <c r="H664" s="267"/>
      <c r="I664" s="574"/>
    </row>
    <row r="665" spans="1:9" s="14" customFormat="1" ht="12.75">
      <c r="A665" s="691" t="s">
        <v>1250</v>
      </c>
      <c r="B665" s="144"/>
      <c r="C665" s="142">
        <v>0</v>
      </c>
      <c r="D665" s="142">
        <v>0</v>
      </c>
      <c r="E665" s="682">
        <v>0</v>
      </c>
      <c r="F665" s="142">
        <v>0</v>
      </c>
      <c r="G665" s="142">
        <v>0</v>
      </c>
      <c r="H665" s="142">
        <v>0</v>
      </c>
      <c r="I665" s="568">
        <v>0</v>
      </c>
    </row>
    <row r="666" spans="1:9" s="14" customFormat="1" ht="13.5" thickBot="1">
      <c r="A666" s="692" t="s">
        <v>1269</v>
      </c>
      <c r="B666" s="527">
        <v>0</v>
      </c>
      <c r="C666" s="141">
        <v>0</v>
      </c>
      <c r="D666" s="141">
        <v>0</v>
      </c>
      <c r="E666" s="687">
        <v>0</v>
      </c>
      <c r="F666" s="141">
        <v>0</v>
      </c>
      <c r="G666" s="141">
        <v>0</v>
      </c>
      <c r="H666" s="141">
        <v>0</v>
      </c>
      <c r="I666" s="598">
        <v>0</v>
      </c>
    </row>
    <row r="667" spans="1:9" s="14" customFormat="1" ht="13.5" thickBot="1">
      <c r="A667" s="688" t="s">
        <v>1150</v>
      </c>
      <c r="B667" s="525">
        <f>B665+B666</f>
        <v>0</v>
      </c>
      <c r="C667" s="676">
        <f>C666+C665</f>
        <v>0</v>
      </c>
      <c r="D667" s="587">
        <f>D666+D665</f>
        <v>0</v>
      </c>
      <c r="E667" s="588">
        <v>0</v>
      </c>
      <c r="F667" s="525">
        <f>F665+F666</f>
        <v>0</v>
      </c>
      <c r="G667" s="525">
        <f>G665+G666</f>
        <v>0</v>
      </c>
      <c r="H667" s="676">
        <f>H665+H666</f>
        <v>0</v>
      </c>
      <c r="I667" s="588">
        <v>0</v>
      </c>
    </row>
    <row r="668" spans="1:9" s="14" customFormat="1" ht="12.75">
      <c r="A668" s="678"/>
      <c r="B668" s="680"/>
      <c r="C668" s="729"/>
      <c r="D668" s="596"/>
      <c r="E668" s="569"/>
      <c r="F668" s="680"/>
      <c r="G668" s="535"/>
      <c r="H668" s="596"/>
      <c r="I668" s="569"/>
    </row>
    <row r="669" spans="1:9" s="14" customFormat="1" ht="12.75">
      <c r="A669" s="745" t="s">
        <v>1231</v>
      </c>
      <c r="B669" s="142"/>
      <c r="C669" s="726"/>
      <c r="D669" s="267"/>
      <c r="E669" s="574"/>
      <c r="F669" s="142"/>
      <c r="G669" s="142"/>
      <c r="H669" s="267"/>
      <c r="I669" s="574"/>
    </row>
    <row r="670" spans="1:9" s="14" customFormat="1" ht="12.75">
      <c r="A670" s="695" t="s">
        <v>1270</v>
      </c>
      <c r="B670" s="142">
        <v>0</v>
      </c>
      <c r="C670" s="142">
        <v>0</v>
      </c>
      <c r="D670" s="142">
        <v>0</v>
      </c>
      <c r="E670" s="682">
        <v>0</v>
      </c>
      <c r="F670" s="142">
        <v>0</v>
      </c>
      <c r="G670" s="142">
        <v>0</v>
      </c>
      <c r="H670" s="142">
        <v>0</v>
      </c>
      <c r="I670" s="568">
        <v>0</v>
      </c>
    </row>
    <row r="671" spans="1:9" s="14" customFormat="1" ht="12" customHeight="1" thickBot="1">
      <c r="A671" s="720" t="s">
        <v>1271</v>
      </c>
      <c r="B671" s="141">
        <v>0</v>
      </c>
      <c r="C671" s="141">
        <v>0</v>
      </c>
      <c r="D671" s="141">
        <v>0</v>
      </c>
      <c r="E671" s="687">
        <v>0</v>
      </c>
      <c r="F671" s="141">
        <v>0</v>
      </c>
      <c r="G671" s="141">
        <v>0</v>
      </c>
      <c r="H671" s="141">
        <v>0</v>
      </c>
      <c r="I671" s="598">
        <v>0</v>
      </c>
    </row>
    <row r="672" spans="1:9" s="14" customFormat="1" ht="13.5" thickBot="1">
      <c r="A672" s="697" t="s">
        <v>1151</v>
      </c>
      <c r="B672" s="525">
        <f>B671+B670</f>
        <v>0</v>
      </c>
      <c r="C672" s="676">
        <f>C671+C670</f>
        <v>0</v>
      </c>
      <c r="D672" s="587">
        <f>D671+D670</f>
        <v>0</v>
      </c>
      <c r="E672" s="588">
        <v>0</v>
      </c>
      <c r="F672" s="587">
        <f>F671+F670</f>
        <v>0</v>
      </c>
      <c r="G672" s="587">
        <f>G671+G670</f>
        <v>0</v>
      </c>
      <c r="H672" s="587">
        <f>H671+H670</f>
        <v>0</v>
      </c>
      <c r="I672" s="588">
        <v>0</v>
      </c>
    </row>
    <row r="673" spans="1:9" s="14" customFormat="1" ht="13.5" thickBot="1">
      <c r="A673" s="678"/>
      <c r="B673" s="141"/>
      <c r="C673" s="596"/>
      <c r="D673" s="709"/>
      <c r="E673" s="569"/>
      <c r="F673" s="141"/>
      <c r="G673" s="709"/>
      <c r="H673" s="709"/>
      <c r="I673" s="569"/>
    </row>
    <row r="674" spans="1:9" s="14" customFormat="1" ht="27.75" customHeight="1" thickBot="1">
      <c r="A674" s="803" t="s">
        <v>1303</v>
      </c>
      <c r="B674" s="207">
        <f>B672+B667+B662+B657+B652+B645</f>
        <v>1284</v>
      </c>
      <c r="C674" s="698">
        <f>C672+C667+C662+C657+C652+C645</f>
        <v>1459</v>
      </c>
      <c r="D674" s="712">
        <f>D672+D667+D662+D657+D652+D645</f>
        <v>1458</v>
      </c>
      <c r="E674" s="728">
        <f>D674/C674</f>
        <v>0.9993145990404386</v>
      </c>
      <c r="F674" s="207">
        <f>F672+F667+F662+F657+F652+F645</f>
        <v>16534</v>
      </c>
      <c r="G674" s="712">
        <f>G672+G667+G662+G657+G652+G645</f>
        <v>15751</v>
      </c>
      <c r="H674" s="712">
        <f>H672+H667+H662+H657+H652+H645</f>
        <v>11175</v>
      </c>
      <c r="I674" s="728">
        <f>H674/G674</f>
        <v>0.7094787632531268</v>
      </c>
    </row>
    <row r="675" spans="1:9" s="14" customFormat="1" ht="12.75">
      <c r="A675" s="804"/>
      <c r="B675" s="141"/>
      <c r="C675" s="768"/>
      <c r="D675" s="596"/>
      <c r="E675" s="569"/>
      <c r="F675" s="141"/>
      <c r="G675" s="699"/>
      <c r="H675" s="596"/>
      <c r="I675" s="829"/>
    </row>
    <row r="676" spans="1:9" s="14" customFormat="1" ht="12.75">
      <c r="A676" s="746" t="s">
        <v>1313</v>
      </c>
      <c r="B676" s="142"/>
      <c r="C676" s="749"/>
      <c r="D676" s="267"/>
      <c r="E676" s="574"/>
      <c r="F676" s="142"/>
      <c r="G676" s="748"/>
      <c r="H676" s="267"/>
      <c r="I676" s="761"/>
    </row>
    <row r="677" spans="1:9" s="14" customFormat="1" ht="12.75">
      <c r="A677" s="805" t="s">
        <v>1152</v>
      </c>
      <c r="B677" s="144"/>
      <c r="C677" s="142">
        <v>0</v>
      </c>
      <c r="D677" s="142">
        <v>0</v>
      </c>
      <c r="E677" s="682">
        <v>0</v>
      </c>
      <c r="F677" s="142">
        <v>0</v>
      </c>
      <c r="G677" s="142">
        <v>0</v>
      </c>
      <c r="H677" s="142">
        <v>0</v>
      </c>
      <c r="I677" s="734">
        <v>0</v>
      </c>
    </row>
    <row r="678" spans="1:9" s="14" customFormat="1" ht="12" customHeight="1" thickBot="1">
      <c r="A678" s="686" t="s">
        <v>1154</v>
      </c>
      <c r="B678" s="527">
        <v>0</v>
      </c>
      <c r="C678" s="141">
        <v>0</v>
      </c>
      <c r="D678" s="141">
        <v>0</v>
      </c>
      <c r="E678" s="687">
        <v>0</v>
      </c>
      <c r="F678" s="141">
        <v>31423</v>
      </c>
      <c r="G678" s="141">
        <v>31423</v>
      </c>
      <c r="H678" s="141">
        <v>31423</v>
      </c>
      <c r="I678" s="784">
        <f>H678/G678</f>
        <v>1</v>
      </c>
    </row>
    <row r="679" spans="1:9" s="14" customFormat="1" ht="13.5" thickBot="1">
      <c r="A679" s="800" t="s">
        <v>1153</v>
      </c>
      <c r="B679" s="525">
        <f>B677+B678</f>
        <v>0</v>
      </c>
      <c r="C679" s="525">
        <f>C677+C678</f>
        <v>0</v>
      </c>
      <c r="D679" s="525">
        <f>D677+D678</f>
        <v>0</v>
      </c>
      <c r="E679" s="588">
        <v>0</v>
      </c>
      <c r="F679" s="525">
        <f>F677+F678</f>
        <v>31423</v>
      </c>
      <c r="G679" s="525">
        <f>G677+G678</f>
        <v>31423</v>
      </c>
      <c r="H679" s="676">
        <f>H677+H678</f>
        <v>31423</v>
      </c>
      <c r="I679" s="728">
        <f>H679/G679</f>
        <v>1</v>
      </c>
    </row>
    <row r="680" spans="1:9" s="14" customFormat="1" ht="13.5" thickBot="1">
      <c r="A680" s="697"/>
      <c r="B680" s="141"/>
      <c r="C680" s="596"/>
      <c r="D680" s="709"/>
      <c r="E680" s="569"/>
      <c r="F680" s="141"/>
      <c r="G680" s="141"/>
      <c r="H680" s="596"/>
      <c r="I680" s="829"/>
    </row>
    <row r="681" spans="1:9" s="14" customFormat="1" ht="13.5" thickBot="1">
      <c r="A681" s="806" t="s">
        <v>1299</v>
      </c>
      <c r="B681" s="207">
        <f>B674+B679</f>
        <v>1284</v>
      </c>
      <c r="C681" s="207">
        <f>C674+C679</f>
        <v>1459</v>
      </c>
      <c r="D681" s="207">
        <f>D674+D679</f>
        <v>1458</v>
      </c>
      <c r="E681" s="728">
        <f>D681/C681</f>
        <v>0.9993145990404386</v>
      </c>
      <c r="F681" s="207">
        <f>F674+F679</f>
        <v>47957</v>
      </c>
      <c r="G681" s="207">
        <f>G674+G679</f>
        <v>47174</v>
      </c>
      <c r="H681" s="698">
        <f>H674+H679</f>
        <v>42598</v>
      </c>
      <c r="I681" s="728">
        <f>H681/G681</f>
        <v>0.9029974138296519</v>
      </c>
    </row>
    <row r="682" spans="1:9" s="14" customFormat="1" ht="15">
      <c r="A682" s="704"/>
      <c r="B682" s="704"/>
      <c r="C682" s="704"/>
      <c r="D682" s="704"/>
      <c r="E682" s="704"/>
      <c r="F682" s="705"/>
      <c r="G682" s="2060" t="s">
        <v>246</v>
      </c>
      <c r="H682" s="2060"/>
      <c r="I682" s="705"/>
    </row>
    <row r="683" spans="1:9" s="14" customFormat="1" ht="12.75">
      <c r="A683" s="2058">
        <v>14</v>
      </c>
      <c r="B683" s="2058"/>
      <c r="C683" s="2058"/>
      <c r="D683" s="2058"/>
      <c r="E683" s="2058"/>
      <c r="F683" s="2070"/>
      <c r="G683" s="2070"/>
      <c r="H683" s="2070"/>
      <c r="I683" s="2070"/>
    </row>
    <row r="684" spans="1:9" s="14" customFormat="1" ht="15.75">
      <c r="A684" s="2094" t="s">
        <v>1477</v>
      </c>
      <c r="B684" s="2094"/>
      <c r="C684" s="2094"/>
      <c r="D684" s="2094"/>
      <c r="E684" s="2094"/>
      <c r="F684" s="2060"/>
      <c r="G684" s="2060"/>
      <c r="H684" s="2060"/>
      <c r="I684" s="2060"/>
    </row>
    <row r="685" spans="1:9" s="14" customFormat="1" ht="15.75">
      <c r="A685" s="2059" t="s">
        <v>1267</v>
      </c>
      <c r="B685" s="2059"/>
      <c r="C685" s="2059"/>
      <c r="D685" s="2059"/>
      <c r="E685" s="2059"/>
      <c r="F685" s="2060"/>
      <c r="G685" s="2060"/>
      <c r="H685" s="2060"/>
      <c r="I685" s="2060"/>
    </row>
    <row r="686" spans="1:9" s="14" customFormat="1" ht="12" customHeight="1" thickBot="1">
      <c r="A686" s="723"/>
      <c r="B686" s="723"/>
      <c r="C686" s="723"/>
      <c r="D686" s="723"/>
      <c r="E686" s="723"/>
      <c r="F686" s="705"/>
      <c r="G686" s="2097" t="s">
        <v>1239</v>
      </c>
      <c r="H686" s="2097"/>
      <c r="I686" s="663"/>
    </row>
    <row r="687" spans="1:9" s="14" customFormat="1" ht="13.5" thickBot="1">
      <c r="A687" s="2098" t="s">
        <v>1304</v>
      </c>
      <c r="B687" s="2078" t="s">
        <v>662</v>
      </c>
      <c r="C687" s="2109"/>
      <c r="D687" s="2109"/>
      <c r="E687" s="2110"/>
      <c r="F687" s="2078" t="s">
        <v>651</v>
      </c>
      <c r="G687" s="2062"/>
      <c r="H687" s="2062"/>
      <c r="I687" s="2063"/>
    </row>
    <row r="688" spans="1:9" s="14" customFormat="1" ht="31.5" customHeight="1" thickBot="1">
      <c r="A688" s="2099"/>
      <c r="B688" s="665" t="s">
        <v>1107</v>
      </c>
      <c r="C688" s="665" t="s">
        <v>1108</v>
      </c>
      <c r="D688" s="666" t="s">
        <v>1113</v>
      </c>
      <c r="E688" s="667" t="s">
        <v>1141</v>
      </c>
      <c r="F688" s="665" t="s">
        <v>1107</v>
      </c>
      <c r="G688" s="665" t="s">
        <v>1108</v>
      </c>
      <c r="H688" s="666" t="s">
        <v>1113</v>
      </c>
      <c r="I688" s="667" t="s">
        <v>1072</v>
      </c>
    </row>
    <row r="689" spans="1:9" s="14" customFormat="1" ht="12.75">
      <c r="A689" s="668" t="s">
        <v>1211</v>
      </c>
      <c r="B689" s="143"/>
      <c r="C689" s="675"/>
      <c r="D689" s="669"/>
      <c r="E689" s="724"/>
      <c r="F689" s="143"/>
      <c r="G689" s="673"/>
      <c r="H689" s="669"/>
      <c r="I689" s="724"/>
    </row>
    <row r="690" spans="1:9" s="14" customFormat="1" ht="12.75">
      <c r="A690" s="672" t="s">
        <v>1212</v>
      </c>
      <c r="B690" s="142"/>
      <c r="C690" s="142">
        <v>2705</v>
      </c>
      <c r="D690" s="142">
        <v>2701</v>
      </c>
      <c r="E690" s="574">
        <f>D690/C690</f>
        <v>0.9985212569316081</v>
      </c>
      <c r="F690" s="142"/>
      <c r="G690" s="142">
        <v>4955</v>
      </c>
      <c r="H690" s="142">
        <v>4955</v>
      </c>
      <c r="I690" s="574">
        <f>H690/G690</f>
        <v>1</v>
      </c>
    </row>
    <row r="691" spans="1:9" s="14" customFormat="1" ht="12.75">
      <c r="A691" s="797" t="s">
        <v>1213</v>
      </c>
      <c r="B691" s="141"/>
      <c r="C691" s="141">
        <v>751</v>
      </c>
      <c r="D691" s="141">
        <v>742</v>
      </c>
      <c r="E691" s="574">
        <f>D691/C691</f>
        <v>0.9880159786950732</v>
      </c>
      <c r="F691" s="142"/>
      <c r="G691" s="142">
        <v>1244</v>
      </c>
      <c r="H691" s="142">
        <v>1243</v>
      </c>
      <c r="I691" s="574">
        <f>H691/G691</f>
        <v>0.9991961414790996</v>
      </c>
    </row>
    <row r="692" spans="1:9" s="14" customFormat="1" ht="12.75">
      <c r="A692" s="672" t="s">
        <v>1214</v>
      </c>
      <c r="B692" s="142"/>
      <c r="C692" s="267">
        <v>424</v>
      </c>
      <c r="D692" s="573">
        <v>398</v>
      </c>
      <c r="E692" s="574">
        <f>D692/C692</f>
        <v>0.9386792452830188</v>
      </c>
      <c r="F692" s="144"/>
      <c r="G692" s="144">
        <v>3627</v>
      </c>
      <c r="H692" s="144">
        <v>3626</v>
      </c>
      <c r="I692" s="574">
        <f>H692/G692</f>
        <v>0.9997242900468707</v>
      </c>
    </row>
    <row r="693" spans="1:9" s="14" customFormat="1" ht="12" customHeight="1">
      <c r="A693" s="797" t="s">
        <v>1215</v>
      </c>
      <c r="B693" s="144"/>
      <c r="C693" s="144"/>
      <c r="D693" s="144"/>
      <c r="E693" s="574">
        <v>0</v>
      </c>
      <c r="F693" s="144"/>
      <c r="G693" s="144"/>
      <c r="H693" s="144"/>
      <c r="I693" s="574">
        <v>0</v>
      </c>
    </row>
    <row r="694" spans="1:9" s="14" customFormat="1" ht="12.75">
      <c r="A694" s="798" t="s">
        <v>1216</v>
      </c>
      <c r="B694" s="144"/>
      <c r="C694" s="144"/>
      <c r="D694" s="144"/>
      <c r="E694" s="574">
        <v>0</v>
      </c>
      <c r="F694" s="144"/>
      <c r="G694" s="144"/>
      <c r="H694" s="144"/>
      <c r="I694" s="574">
        <v>0</v>
      </c>
    </row>
    <row r="695" spans="1:9" s="14" customFormat="1" ht="12.75">
      <c r="A695" s="673" t="s">
        <v>1217</v>
      </c>
      <c r="B695" s="141"/>
      <c r="C695" s="141"/>
      <c r="D695" s="141"/>
      <c r="E695" s="574"/>
      <c r="F695" s="141"/>
      <c r="G695" s="141"/>
      <c r="H695" s="141"/>
      <c r="I695" s="574"/>
    </row>
    <row r="696" spans="1:9" s="14" customFormat="1" ht="13.5" thickBot="1">
      <c r="A696" s="799" t="s">
        <v>1242</v>
      </c>
      <c r="B696" s="142"/>
      <c r="C696" s="142"/>
      <c r="D696" s="142"/>
      <c r="E696" s="574">
        <v>0</v>
      </c>
      <c r="F696" s="142"/>
      <c r="G696" s="142"/>
      <c r="H696" s="142"/>
      <c r="I696" s="574">
        <v>0</v>
      </c>
    </row>
    <row r="697" spans="1:9" s="14" customFormat="1" ht="13.5" thickBot="1">
      <c r="A697" s="800" t="s">
        <v>1268</v>
      </c>
      <c r="B697" s="525">
        <f>SUM(B690:B694)</f>
        <v>0</v>
      </c>
      <c r="C697" s="676">
        <f>C690+C691+C692+C694+C693</f>
        <v>3880</v>
      </c>
      <c r="D697" s="587">
        <f>D690+D691+D692+D694+D693</f>
        <v>3841</v>
      </c>
      <c r="E697" s="588">
        <f>D697/C697</f>
        <v>0.9899484536082475</v>
      </c>
      <c r="F697" s="525">
        <f>SUM(F690:F694)</f>
        <v>0</v>
      </c>
      <c r="G697" s="525">
        <f>SUM(G690:G694)</f>
        <v>9826</v>
      </c>
      <c r="H697" s="525">
        <f>SUM(H690:H694)</f>
        <v>9824</v>
      </c>
      <c r="I697" s="588">
        <f>H697/G697</f>
        <v>0.9997964583757378</v>
      </c>
    </row>
    <row r="698" spans="1:9" s="14" customFormat="1" ht="9.75" customHeight="1">
      <c r="A698" s="678"/>
      <c r="B698" s="141"/>
      <c r="C698" s="743"/>
      <c r="D698" s="537"/>
      <c r="E698" s="569"/>
      <c r="F698" s="144"/>
      <c r="G698" s="786"/>
      <c r="H698" s="537"/>
      <c r="I698" s="569"/>
    </row>
    <row r="699" spans="1:9" s="14" customFormat="1" ht="13.5" customHeight="1">
      <c r="A699" s="809" t="s">
        <v>1219</v>
      </c>
      <c r="B699" s="142"/>
      <c r="C699" s="726"/>
      <c r="D699" s="267"/>
      <c r="E699" s="765"/>
      <c r="F699" s="144"/>
      <c r="G699" s="726"/>
      <c r="H699" s="267"/>
      <c r="I699" s="765"/>
    </row>
    <row r="700" spans="1:9" s="14" customFormat="1" ht="12" customHeight="1">
      <c r="A700" s="672" t="s">
        <v>1220</v>
      </c>
      <c r="B700" s="144"/>
      <c r="C700" s="730"/>
      <c r="D700" s="578"/>
      <c r="E700" s="574">
        <v>0</v>
      </c>
      <c r="F700" s="142">
        <f>'4.sz. melléklet'!B131</f>
        <v>4000</v>
      </c>
      <c r="G700" s="142">
        <f>'4.sz. melléklet'!C131</f>
        <v>4015</v>
      </c>
      <c r="H700" s="142">
        <f>'4.sz. melléklet'!D131</f>
        <v>4015</v>
      </c>
      <c r="I700" s="574">
        <f>H700/G700</f>
        <v>1</v>
      </c>
    </row>
    <row r="701" spans="1:9" s="14" customFormat="1" ht="12.75">
      <c r="A701" s="802" t="s">
        <v>1221</v>
      </c>
      <c r="B701" s="142"/>
      <c r="C701" s="142"/>
      <c r="D701" s="142"/>
      <c r="E701" s="579">
        <v>0</v>
      </c>
      <c r="F701" s="141">
        <v>0</v>
      </c>
      <c r="G701" s="141">
        <v>0</v>
      </c>
      <c r="H701" s="141">
        <v>0</v>
      </c>
      <c r="I701" s="598">
        <v>0</v>
      </c>
    </row>
    <row r="702" spans="1:9" s="14" customFormat="1" ht="12.75">
      <c r="A702" s="672" t="s">
        <v>1222</v>
      </c>
      <c r="B702" s="142"/>
      <c r="C702" s="142"/>
      <c r="D702" s="142"/>
      <c r="E702" s="579">
        <v>0</v>
      </c>
      <c r="F702" s="142">
        <v>0</v>
      </c>
      <c r="G702" s="142">
        <v>0</v>
      </c>
      <c r="H702" s="142">
        <v>0</v>
      </c>
      <c r="I702" s="574">
        <v>0</v>
      </c>
    </row>
    <row r="703" spans="1:9" s="14" customFormat="1" ht="12.75">
      <c r="A703" s="686" t="s">
        <v>1155</v>
      </c>
      <c r="B703" s="141"/>
      <c r="C703" s="141"/>
      <c r="D703" s="141"/>
      <c r="E703" s="739">
        <v>0</v>
      </c>
      <c r="F703" s="142">
        <v>0</v>
      </c>
      <c r="G703" s="141">
        <v>0</v>
      </c>
      <c r="H703" s="141">
        <v>0</v>
      </c>
      <c r="I703" s="598">
        <v>0</v>
      </c>
    </row>
    <row r="704" spans="1:9" s="14" customFormat="1" ht="9.75" customHeight="1" thickBot="1">
      <c r="A704" s="810"/>
      <c r="B704" s="527"/>
      <c r="C704" s="756"/>
      <c r="D704" s="570"/>
      <c r="E704" s="598"/>
      <c r="F704" s="141"/>
      <c r="G704" s="756"/>
      <c r="H704" s="570"/>
      <c r="I704" s="598"/>
    </row>
    <row r="705" spans="1:9" s="14" customFormat="1" ht="13.5" thickBot="1">
      <c r="A705" s="800" t="s">
        <v>1157</v>
      </c>
      <c r="B705" s="525">
        <f>SUM(B700:B704)</f>
        <v>0</v>
      </c>
      <c r="C705" s="676">
        <f>C700+C701+C702+C704</f>
        <v>0</v>
      </c>
      <c r="D705" s="587">
        <f>D700+D701+D702+D704</f>
        <v>0</v>
      </c>
      <c r="E705" s="588">
        <v>0</v>
      </c>
      <c r="F705" s="525">
        <f>SUM(F700:F703)</f>
        <v>4000</v>
      </c>
      <c r="G705" s="525">
        <f>SUM(G700:G703)</f>
        <v>4015</v>
      </c>
      <c r="H705" s="525">
        <f>SUM(H700:H703)</f>
        <v>4015</v>
      </c>
      <c r="I705" s="728">
        <f>H705/G705</f>
        <v>1</v>
      </c>
    </row>
    <row r="706" spans="1:9" s="14" customFormat="1" ht="9.75" customHeight="1">
      <c r="A706" s="678"/>
      <c r="B706" s="141"/>
      <c r="C706" s="729"/>
      <c r="D706" s="596"/>
      <c r="E706" s="569"/>
      <c r="F706" s="144"/>
      <c r="G706" s="535"/>
      <c r="H706" s="596"/>
      <c r="I706" s="569"/>
    </row>
    <row r="707" spans="1:9" s="14" customFormat="1" ht="12.75">
      <c r="A707" s="809" t="s">
        <v>1224</v>
      </c>
      <c r="B707" s="142"/>
      <c r="C707" s="726"/>
      <c r="D707" s="267"/>
      <c r="E707" s="574"/>
      <c r="F707" s="144"/>
      <c r="G707" s="142"/>
      <c r="H707" s="267"/>
      <c r="I707" s="574"/>
    </row>
    <row r="708" spans="1:9" s="14" customFormat="1" ht="12.75">
      <c r="A708" s="684" t="s">
        <v>1225</v>
      </c>
      <c r="B708" s="142">
        <v>0</v>
      </c>
      <c r="C708" s="142">
        <v>0</v>
      </c>
      <c r="D708" s="142"/>
      <c r="E708" s="579">
        <v>0</v>
      </c>
      <c r="F708" s="142">
        <v>0</v>
      </c>
      <c r="G708" s="142">
        <v>0</v>
      </c>
      <c r="H708" s="142">
        <v>0</v>
      </c>
      <c r="I708" s="574">
        <v>0</v>
      </c>
    </row>
    <row r="709" spans="1:9" s="14" customFormat="1" ht="13.5" thickBot="1">
      <c r="A709" s="685" t="s">
        <v>1226</v>
      </c>
      <c r="B709" s="141">
        <v>0</v>
      </c>
      <c r="C709" s="141">
        <v>0</v>
      </c>
      <c r="D709" s="141">
        <v>0</v>
      </c>
      <c r="E709" s="739">
        <v>0</v>
      </c>
      <c r="F709" s="141">
        <v>0</v>
      </c>
      <c r="G709" s="141">
        <v>0</v>
      </c>
      <c r="H709" s="141">
        <v>0</v>
      </c>
      <c r="I709" s="598">
        <v>0</v>
      </c>
    </row>
    <row r="710" spans="1:9" s="14" customFormat="1" ht="13.5" thickBot="1">
      <c r="A710" s="688" t="s">
        <v>1148</v>
      </c>
      <c r="B710" s="525">
        <f>B708+B709</f>
        <v>0</v>
      </c>
      <c r="C710" s="676">
        <f>C708+C709</f>
        <v>0</v>
      </c>
      <c r="D710" s="587">
        <f>D708+D709</f>
        <v>0</v>
      </c>
      <c r="E710" s="588">
        <v>0</v>
      </c>
      <c r="F710" s="525">
        <f>F708+F709</f>
        <v>0</v>
      </c>
      <c r="G710" s="525">
        <f>G708+G709</f>
        <v>0</v>
      </c>
      <c r="H710" s="525">
        <f>H708+H709</f>
        <v>0</v>
      </c>
      <c r="I710" s="588">
        <v>0</v>
      </c>
    </row>
    <row r="711" spans="1:9" s="14" customFormat="1" ht="12.75">
      <c r="A711" s="678"/>
      <c r="B711" s="141"/>
      <c r="C711" s="729"/>
      <c r="D711" s="596"/>
      <c r="E711" s="569"/>
      <c r="F711" s="144"/>
      <c r="G711" s="535"/>
      <c r="H711" s="596"/>
      <c r="I711" s="568"/>
    </row>
    <row r="712" spans="1:9" s="14" customFormat="1" ht="12.75">
      <c r="A712" s="744" t="s">
        <v>1248</v>
      </c>
      <c r="B712" s="142"/>
      <c r="C712" s="726"/>
      <c r="D712" s="267"/>
      <c r="E712" s="574"/>
      <c r="F712" s="144"/>
      <c r="G712" s="142"/>
      <c r="H712" s="267"/>
      <c r="I712" s="574"/>
    </row>
    <row r="713" spans="1:9" s="14" customFormat="1" ht="12.75" customHeight="1">
      <c r="A713" s="690" t="s">
        <v>1225</v>
      </c>
      <c r="B713" s="142">
        <v>0</v>
      </c>
      <c r="C713" s="142">
        <v>0</v>
      </c>
      <c r="D713" s="142">
        <v>0</v>
      </c>
      <c r="E713" s="682">
        <v>0</v>
      </c>
      <c r="F713" s="142">
        <f>'1.e-f.sz.melléklet'!B86</f>
        <v>3977</v>
      </c>
      <c r="G713" s="142">
        <f>'1.e-f.sz.melléklet'!C86</f>
        <v>3977</v>
      </c>
      <c r="H713" s="142">
        <f>'1.e-f.sz.melléklet'!D86</f>
        <v>0</v>
      </c>
      <c r="I713" s="568">
        <v>0</v>
      </c>
    </row>
    <row r="714" spans="1:9" s="14" customFormat="1" ht="13.5" thickBot="1">
      <c r="A714" s="685" t="s">
        <v>1226</v>
      </c>
      <c r="B714" s="141">
        <v>0</v>
      </c>
      <c r="C714" s="141">
        <v>0</v>
      </c>
      <c r="D714" s="141">
        <v>0</v>
      </c>
      <c r="E714" s="687">
        <v>0</v>
      </c>
      <c r="F714" s="141">
        <v>0</v>
      </c>
      <c r="G714" s="141">
        <v>0</v>
      </c>
      <c r="H714" s="141">
        <v>0</v>
      </c>
      <c r="I714" s="598">
        <v>0</v>
      </c>
    </row>
    <row r="715" spans="1:9" s="14" customFormat="1" ht="13.5" thickBot="1">
      <c r="A715" s="688" t="s">
        <v>1149</v>
      </c>
      <c r="B715" s="525">
        <f>B713+B714</f>
        <v>0</v>
      </c>
      <c r="C715" s="676">
        <f>C713+C714</f>
        <v>0</v>
      </c>
      <c r="D715" s="587">
        <f>D713+D714</f>
        <v>0</v>
      </c>
      <c r="E715" s="588">
        <v>0</v>
      </c>
      <c r="F715" s="525">
        <f>F713+F714</f>
        <v>3977</v>
      </c>
      <c r="G715" s="525">
        <f>G713+G714</f>
        <v>3977</v>
      </c>
      <c r="H715" s="525">
        <f>H713+H714</f>
        <v>0</v>
      </c>
      <c r="I715" s="588">
        <v>0</v>
      </c>
    </row>
    <row r="716" spans="1:9" s="14" customFormat="1" ht="9.75" customHeight="1">
      <c r="A716" s="678"/>
      <c r="B716" s="680"/>
      <c r="C716" s="729"/>
      <c r="D716" s="596"/>
      <c r="E716" s="569"/>
      <c r="F716" s="144"/>
      <c r="G716" s="729"/>
      <c r="H716" s="596"/>
      <c r="I716" s="568"/>
    </row>
    <row r="717" spans="1:9" s="14" customFormat="1" ht="12.75">
      <c r="A717" s="809" t="s">
        <v>1227</v>
      </c>
      <c r="B717" s="142"/>
      <c r="C717" s="726"/>
      <c r="D717" s="267"/>
      <c r="E717" s="574"/>
      <c r="F717" s="144"/>
      <c r="G717" s="726"/>
      <c r="H717" s="267"/>
      <c r="I717" s="574"/>
    </row>
    <row r="718" spans="1:9" s="14" customFormat="1" ht="12.75">
      <c r="A718" s="691" t="s">
        <v>1250</v>
      </c>
      <c r="B718" s="142">
        <v>0</v>
      </c>
      <c r="C718" s="142">
        <v>0</v>
      </c>
      <c r="D718" s="142">
        <v>0</v>
      </c>
      <c r="E718" s="682">
        <v>0</v>
      </c>
      <c r="F718" s="142">
        <v>0</v>
      </c>
      <c r="G718" s="142">
        <v>0</v>
      </c>
      <c r="H718" s="142">
        <v>0</v>
      </c>
      <c r="I718" s="568">
        <v>0</v>
      </c>
    </row>
    <row r="719" spans="1:9" s="14" customFormat="1" ht="13.5" thickBot="1">
      <c r="A719" s="692" t="s">
        <v>1269</v>
      </c>
      <c r="B719" s="141">
        <v>0</v>
      </c>
      <c r="C719" s="141">
        <v>0</v>
      </c>
      <c r="D719" s="141">
        <v>0</v>
      </c>
      <c r="E719" s="687">
        <v>0</v>
      </c>
      <c r="F719" s="141">
        <v>0</v>
      </c>
      <c r="G719" s="141">
        <v>0</v>
      </c>
      <c r="H719" s="141">
        <v>0</v>
      </c>
      <c r="I719" s="598">
        <v>0</v>
      </c>
    </row>
    <row r="720" spans="1:9" s="14" customFormat="1" ht="13.5" thickBot="1">
      <c r="A720" s="688" t="s">
        <v>1150</v>
      </c>
      <c r="B720" s="525">
        <f>B718+B719</f>
        <v>0</v>
      </c>
      <c r="C720" s="676">
        <f>C719+C718</f>
        <v>0</v>
      </c>
      <c r="D720" s="587">
        <f>D719+D718</f>
        <v>0</v>
      </c>
      <c r="E720" s="588">
        <v>0</v>
      </c>
      <c r="F720" s="525">
        <f>F718+F719</f>
        <v>0</v>
      </c>
      <c r="G720" s="525">
        <f>G718+G719</f>
        <v>0</v>
      </c>
      <c r="H720" s="525">
        <f>H718+H719</f>
        <v>0</v>
      </c>
      <c r="I720" s="588">
        <v>0</v>
      </c>
    </row>
    <row r="721" spans="1:9" s="14" customFormat="1" ht="9.75" customHeight="1">
      <c r="A721" s="678"/>
      <c r="B721" s="680"/>
      <c r="C721" s="729"/>
      <c r="D721" s="596"/>
      <c r="E721" s="569"/>
      <c r="F721" s="144"/>
      <c r="G721" s="729"/>
      <c r="H721" s="596"/>
      <c r="I721" s="568"/>
    </row>
    <row r="722" spans="1:9" s="14" customFormat="1" ht="12.75">
      <c r="A722" s="745" t="s">
        <v>1231</v>
      </c>
      <c r="B722" s="142"/>
      <c r="C722" s="726"/>
      <c r="D722" s="267"/>
      <c r="E722" s="574"/>
      <c r="F722" s="144"/>
      <c r="G722" s="726"/>
      <c r="H722" s="267"/>
      <c r="I722" s="574"/>
    </row>
    <row r="723" spans="1:9" s="14" customFormat="1" ht="12" customHeight="1">
      <c r="A723" s="672" t="s">
        <v>1270</v>
      </c>
      <c r="B723" s="142">
        <v>0</v>
      </c>
      <c r="C723" s="142">
        <v>0</v>
      </c>
      <c r="D723" s="142">
        <v>0</v>
      </c>
      <c r="E723" s="682">
        <v>0</v>
      </c>
      <c r="F723" s="142">
        <v>0</v>
      </c>
      <c r="G723" s="142">
        <v>0</v>
      </c>
      <c r="H723" s="142">
        <v>0</v>
      </c>
      <c r="I723" s="568">
        <v>0</v>
      </c>
    </row>
    <row r="724" spans="1:9" s="14" customFormat="1" ht="13.5" thickBot="1">
      <c r="A724" s="720" t="s">
        <v>1271</v>
      </c>
      <c r="B724" s="141">
        <v>0</v>
      </c>
      <c r="C724" s="141">
        <v>0</v>
      </c>
      <c r="D724" s="141">
        <v>0</v>
      </c>
      <c r="E724" s="687">
        <v>0</v>
      </c>
      <c r="F724" s="141">
        <v>0</v>
      </c>
      <c r="G724" s="141">
        <v>0</v>
      </c>
      <c r="H724" s="141">
        <v>0</v>
      </c>
      <c r="I724" s="598">
        <v>0</v>
      </c>
    </row>
    <row r="725" spans="1:9" s="14" customFormat="1" ht="13.5" thickBot="1">
      <c r="A725" s="697" t="s">
        <v>1151</v>
      </c>
      <c r="B725" s="525">
        <f>B723+B724</f>
        <v>0</v>
      </c>
      <c r="C725" s="676">
        <f>C724+C723</f>
        <v>0</v>
      </c>
      <c r="D725" s="587">
        <f>D724+D723</f>
        <v>0</v>
      </c>
      <c r="E725" s="588">
        <v>0</v>
      </c>
      <c r="F725" s="525">
        <f>F723+F724</f>
        <v>0</v>
      </c>
      <c r="G725" s="525">
        <f>G723+G724</f>
        <v>0</v>
      </c>
      <c r="H725" s="525">
        <f>H723+H724</f>
        <v>0</v>
      </c>
      <c r="I725" s="588">
        <v>0</v>
      </c>
    </row>
    <row r="726" spans="1:9" s="14" customFormat="1" ht="13.5" thickBot="1">
      <c r="A726" s="678"/>
      <c r="B726" s="141"/>
      <c r="C726" s="596"/>
      <c r="D726" s="709"/>
      <c r="E726" s="569"/>
      <c r="F726" s="141"/>
      <c r="G726" s="709"/>
      <c r="H726" s="709"/>
      <c r="I726" s="569"/>
    </row>
    <row r="727" spans="1:9" s="14" customFormat="1" ht="27.75" customHeight="1" thickBot="1">
      <c r="A727" s="803" t="s">
        <v>1303</v>
      </c>
      <c r="B727" s="207">
        <f>B725+B720+B715+B710+B705+B697</f>
        <v>0</v>
      </c>
      <c r="C727" s="207">
        <f>C725+C720+C715+C710+C705+C697</f>
        <v>3880</v>
      </c>
      <c r="D727" s="712">
        <f>D725+D720+D715+D710+D705+D697</f>
        <v>3841</v>
      </c>
      <c r="E727" s="588">
        <f>D727/C727</f>
        <v>0.9899484536082475</v>
      </c>
      <c r="F727" s="525">
        <f>F697+F705+F710+F715+F720+F725</f>
        <v>7977</v>
      </c>
      <c r="G727" s="525">
        <f>G697+G705+G710+G715+G720+G725</f>
        <v>17818</v>
      </c>
      <c r="H727" s="525">
        <f>H697+H705+H710+H715+H720+H725</f>
        <v>13839</v>
      </c>
      <c r="I727" s="741">
        <f>H727/G727</f>
        <v>0.7766864968009878</v>
      </c>
    </row>
    <row r="728" spans="1:9" s="14" customFormat="1" ht="12.75">
      <c r="A728" s="746" t="s">
        <v>1313</v>
      </c>
      <c r="B728" s="748"/>
      <c r="C728" s="749"/>
      <c r="D728" s="267"/>
      <c r="E728" s="574"/>
      <c r="F728" s="144"/>
      <c r="G728" s="748"/>
      <c r="H728" s="267"/>
      <c r="I728" s="574"/>
    </row>
    <row r="729" spans="1:9" s="14" customFormat="1" ht="12" customHeight="1">
      <c r="A729" s="805" t="s">
        <v>1152</v>
      </c>
      <c r="B729" s="702"/>
      <c r="C729" s="782"/>
      <c r="D729" s="578"/>
      <c r="E729" s="574">
        <v>0</v>
      </c>
      <c r="F729" s="144">
        <v>0</v>
      </c>
      <c r="G729" s="702">
        <v>0</v>
      </c>
      <c r="H729" s="578"/>
      <c r="I729" s="574">
        <v>0</v>
      </c>
    </row>
    <row r="730" spans="1:9" s="14" customFormat="1" ht="13.5" thickBot="1">
      <c r="A730" s="686" t="s">
        <v>1154</v>
      </c>
      <c r="B730" s="735"/>
      <c r="C730" s="783"/>
      <c r="D730" s="570"/>
      <c r="E730" s="784">
        <v>0</v>
      </c>
      <c r="F730" s="141">
        <v>0</v>
      </c>
      <c r="G730" s="736">
        <v>0</v>
      </c>
      <c r="H730" s="570">
        <v>0</v>
      </c>
      <c r="I730" s="598">
        <v>0</v>
      </c>
    </row>
    <row r="731" spans="1:9" s="14" customFormat="1" ht="13.5" thickBot="1">
      <c r="A731" s="800" t="s">
        <v>1153</v>
      </c>
      <c r="B731" s="525">
        <f>B729+B730</f>
        <v>0</v>
      </c>
      <c r="C731" s="525">
        <f>C729+C730</f>
        <v>0</v>
      </c>
      <c r="D731" s="587">
        <f>D729+D730</f>
        <v>0</v>
      </c>
      <c r="E731" s="588">
        <v>0</v>
      </c>
      <c r="F731" s="525">
        <f>F729+F730</f>
        <v>0</v>
      </c>
      <c r="G731" s="525">
        <f>G729+G730</f>
        <v>0</v>
      </c>
      <c r="H731" s="525">
        <f>H729+H730</f>
        <v>0</v>
      </c>
      <c r="I731" s="588">
        <v>0</v>
      </c>
    </row>
    <row r="732" spans="1:9" s="14" customFormat="1" ht="13.5" thickBot="1">
      <c r="A732" s="697"/>
      <c r="B732" s="141"/>
      <c r="C732" s="596"/>
      <c r="D732" s="709"/>
      <c r="E732" s="569"/>
      <c r="F732" s="141"/>
      <c r="G732" s="709"/>
      <c r="H732" s="709"/>
      <c r="I732" s="569"/>
    </row>
    <row r="733" spans="1:9" s="14" customFormat="1" ht="19.5" customHeight="1" thickBot="1">
      <c r="A733" s="806" t="s">
        <v>1299</v>
      </c>
      <c r="B733" s="207">
        <f>B727+B731</f>
        <v>0</v>
      </c>
      <c r="C733" s="207">
        <f>C727+C731</f>
        <v>3880</v>
      </c>
      <c r="D733" s="207">
        <f>D727+D731</f>
        <v>3841</v>
      </c>
      <c r="E733" s="588">
        <f>D733/C733</f>
        <v>0.9899484536082475</v>
      </c>
      <c r="F733" s="525">
        <f>F727+F731</f>
        <v>7977</v>
      </c>
      <c r="G733" s="525">
        <f>G727+G731</f>
        <v>17818</v>
      </c>
      <c r="H733" s="525">
        <f>H727+H731</f>
        <v>13839</v>
      </c>
      <c r="I733" s="741">
        <f>H733/G733</f>
        <v>0.7766864968009878</v>
      </c>
    </row>
    <row r="734" spans="1:9" s="14" customFormat="1" ht="12.75" customHeight="1">
      <c r="A734" s="704"/>
      <c r="B734" s="704"/>
      <c r="C734" s="704"/>
      <c r="D734" s="704"/>
      <c r="E734" s="704"/>
      <c r="F734" s="705"/>
      <c r="G734" s="2060" t="s">
        <v>246</v>
      </c>
      <c r="H734" s="2060"/>
      <c r="I734" s="705"/>
    </row>
    <row r="735" spans="1:9" s="14" customFormat="1" ht="11.25" customHeight="1">
      <c r="A735" s="2058">
        <v>15</v>
      </c>
      <c r="B735" s="2058"/>
      <c r="C735" s="2058"/>
      <c r="D735" s="2058"/>
      <c r="E735" s="2058"/>
      <c r="F735" s="2070"/>
      <c r="G735" s="2070"/>
      <c r="H735" s="2070"/>
      <c r="I735" s="2070"/>
    </row>
    <row r="736" spans="1:9" s="14" customFormat="1" ht="15.75">
      <c r="A736" s="2094" t="s">
        <v>1477</v>
      </c>
      <c r="B736" s="2094"/>
      <c r="C736" s="2094"/>
      <c r="D736" s="2094"/>
      <c r="E736" s="2094"/>
      <c r="F736" s="2060"/>
      <c r="G736" s="2060"/>
      <c r="H736" s="2060"/>
      <c r="I736" s="2060"/>
    </row>
    <row r="737" spans="1:9" s="14" customFormat="1" ht="15.75">
      <c r="A737" s="2059" t="s">
        <v>1267</v>
      </c>
      <c r="B737" s="2059"/>
      <c r="C737" s="2059"/>
      <c r="D737" s="2059"/>
      <c r="E737" s="2059"/>
      <c r="F737" s="2060"/>
      <c r="G737" s="2060"/>
      <c r="H737" s="2060"/>
      <c r="I737" s="2060"/>
    </row>
    <row r="738" spans="1:9" s="14" customFormat="1" ht="12.75" customHeight="1" thickBot="1">
      <c r="A738" s="723"/>
      <c r="B738" s="723"/>
      <c r="C738" s="723"/>
      <c r="D738" s="723"/>
      <c r="E738" s="723"/>
      <c r="F738" s="705"/>
      <c r="G738" s="2097" t="s">
        <v>1239</v>
      </c>
      <c r="H738" s="2097"/>
      <c r="I738" s="663"/>
    </row>
    <row r="739" spans="1:9" s="14" customFormat="1" ht="13.5" customHeight="1" thickBot="1">
      <c r="A739" s="2098" t="s">
        <v>1304</v>
      </c>
      <c r="B739" s="2078" t="s">
        <v>652</v>
      </c>
      <c r="C739" s="2079"/>
      <c r="D739" s="2079"/>
      <c r="E739" s="2080"/>
      <c r="F739" s="2078" t="s">
        <v>723</v>
      </c>
      <c r="G739" s="2062"/>
      <c r="H739" s="2062"/>
      <c r="I739" s="2063"/>
    </row>
    <row r="740" spans="1:9" s="14" customFormat="1" ht="21.75" thickBot="1">
      <c r="A740" s="2099"/>
      <c r="B740" s="666" t="s">
        <v>1107</v>
      </c>
      <c r="C740" s="738" t="s">
        <v>1108</v>
      </c>
      <c r="D740" s="666" t="s">
        <v>1113</v>
      </c>
      <c r="E740" s="738" t="s">
        <v>1143</v>
      </c>
      <c r="F740" s="665" t="s">
        <v>1107</v>
      </c>
      <c r="G740" s="665" t="s">
        <v>1108</v>
      </c>
      <c r="H740" s="666" t="s">
        <v>1113</v>
      </c>
      <c r="I740" s="667" t="s">
        <v>1072</v>
      </c>
    </row>
    <row r="741" spans="1:9" s="14" customFormat="1" ht="12.75">
      <c r="A741" s="668" t="s">
        <v>1211</v>
      </c>
      <c r="B741" s="143"/>
      <c r="C741" s="675"/>
      <c r="D741" s="724"/>
      <c r="E741" s="714"/>
      <c r="F741" s="143"/>
      <c r="G741" s="673"/>
      <c r="H741" s="669"/>
      <c r="I741" s="724"/>
    </row>
    <row r="742" spans="1:9" s="14" customFormat="1" ht="12.75">
      <c r="A742" s="672" t="s">
        <v>1212</v>
      </c>
      <c r="B742" s="144">
        <v>2736</v>
      </c>
      <c r="C742" s="267">
        <v>2736</v>
      </c>
      <c r="D742" s="142">
        <v>730</v>
      </c>
      <c r="E742" s="787">
        <f>D742/C742</f>
        <v>0.266812865497076</v>
      </c>
      <c r="F742" s="144"/>
      <c r="G742" s="144"/>
      <c r="H742" s="144"/>
      <c r="I742" s="574">
        <v>0</v>
      </c>
    </row>
    <row r="743" spans="1:9" s="14" customFormat="1" ht="12.75">
      <c r="A743" s="797" t="s">
        <v>1213</v>
      </c>
      <c r="B743" s="144">
        <v>907</v>
      </c>
      <c r="C743" s="267">
        <v>907</v>
      </c>
      <c r="D743" s="142">
        <v>226</v>
      </c>
      <c r="E743" s="787">
        <f>D743/C743</f>
        <v>0.24917309812568908</v>
      </c>
      <c r="F743" s="144"/>
      <c r="G743" s="144"/>
      <c r="H743" s="142"/>
      <c r="I743" s="574">
        <v>0</v>
      </c>
    </row>
    <row r="744" spans="1:9" s="14" customFormat="1" ht="14.25" customHeight="1">
      <c r="A744" s="672" t="s">
        <v>1214</v>
      </c>
      <c r="B744" s="144">
        <v>633</v>
      </c>
      <c r="C744" s="267">
        <v>68</v>
      </c>
      <c r="D744" s="142">
        <v>67</v>
      </c>
      <c r="E744" s="787">
        <f>D744/C744</f>
        <v>0.9852941176470589</v>
      </c>
      <c r="F744" s="144"/>
      <c r="G744" s="144"/>
      <c r="H744" s="788"/>
      <c r="I744" s="574">
        <v>0</v>
      </c>
    </row>
    <row r="745" spans="1:9" s="14" customFormat="1" ht="12.75">
      <c r="A745" s="797" t="s">
        <v>1215</v>
      </c>
      <c r="B745" s="144"/>
      <c r="C745" s="144"/>
      <c r="D745" s="144"/>
      <c r="E745" s="574">
        <v>0</v>
      </c>
      <c r="F745" s="144"/>
      <c r="G745" s="144"/>
      <c r="H745" s="144"/>
      <c r="I745" s="574">
        <v>0</v>
      </c>
    </row>
    <row r="746" spans="1:9" s="14" customFormat="1" ht="12.75">
      <c r="A746" s="798" t="s">
        <v>1216</v>
      </c>
      <c r="B746" s="144"/>
      <c r="C746" s="144"/>
      <c r="D746" s="144"/>
      <c r="E746" s="574">
        <v>0</v>
      </c>
      <c r="F746" s="144"/>
      <c r="G746" s="144"/>
      <c r="H746" s="144"/>
      <c r="I746" s="574">
        <v>0</v>
      </c>
    </row>
    <row r="747" spans="1:9" s="14" customFormat="1" ht="12.75">
      <c r="A747" s="673" t="s">
        <v>1217</v>
      </c>
      <c r="B747" s="141"/>
      <c r="C747" s="141"/>
      <c r="D747" s="141"/>
      <c r="E747" s="574"/>
      <c r="F747" s="144"/>
      <c r="G747" s="144"/>
      <c r="H747" s="144"/>
      <c r="I747" s="574">
        <v>0</v>
      </c>
    </row>
    <row r="748" spans="1:9" s="14" customFormat="1" ht="13.5" thickBot="1">
      <c r="A748" s="799" t="s">
        <v>1242</v>
      </c>
      <c r="B748" s="142"/>
      <c r="C748" s="142"/>
      <c r="D748" s="142"/>
      <c r="E748" s="574">
        <v>0</v>
      </c>
      <c r="F748" s="144"/>
      <c r="G748" s="144"/>
      <c r="H748" s="144"/>
      <c r="I748" s="598">
        <v>0</v>
      </c>
    </row>
    <row r="749" spans="1:9" s="14" customFormat="1" ht="13.5" thickBot="1">
      <c r="A749" s="800" t="s">
        <v>1164</v>
      </c>
      <c r="B749" s="525">
        <f>SUM(B742:B746)</f>
        <v>4276</v>
      </c>
      <c r="C749" s="676">
        <f>C742+C743+C744+C746+C745</f>
        <v>3711</v>
      </c>
      <c r="D749" s="525">
        <f>D742+D743+D744+D746+D745</f>
        <v>1023</v>
      </c>
      <c r="E749" s="789">
        <f>D749/C749</f>
        <v>0.27566693613581245</v>
      </c>
      <c r="F749" s="525">
        <f>SUM(F742:F748)</f>
        <v>0</v>
      </c>
      <c r="G749" s="525">
        <f>SUM(G742:G748)</f>
        <v>0</v>
      </c>
      <c r="H749" s="525">
        <f>SUM(H742:H748)</f>
        <v>0</v>
      </c>
      <c r="I749" s="767">
        <v>0</v>
      </c>
    </row>
    <row r="750" spans="1:9" s="14" customFormat="1" ht="9.75" customHeight="1">
      <c r="A750" s="731"/>
      <c r="B750" s="535"/>
      <c r="C750" s="743"/>
      <c r="D750" s="680"/>
      <c r="E750" s="780"/>
      <c r="F750" s="144"/>
      <c r="G750" s="786"/>
      <c r="H750" s="537"/>
      <c r="I750" s="569"/>
    </row>
    <row r="751" spans="1:9" s="14" customFormat="1" ht="9.75" customHeight="1">
      <c r="A751" s="812" t="s">
        <v>1219</v>
      </c>
      <c r="B751" s="142"/>
      <c r="C751" s="726"/>
      <c r="D751" s="142"/>
      <c r="E751" s="790"/>
      <c r="F751" s="144"/>
      <c r="G751" s="726"/>
      <c r="H751" s="267"/>
      <c r="I751" s="765"/>
    </row>
    <row r="752" spans="1:9" s="14" customFormat="1" ht="12.75">
      <c r="A752" s="696" t="s">
        <v>1220</v>
      </c>
      <c r="B752" s="142">
        <v>0</v>
      </c>
      <c r="C752" s="142">
        <v>0</v>
      </c>
      <c r="D752" s="142">
        <v>0</v>
      </c>
      <c r="E752" s="579">
        <v>0</v>
      </c>
      <c r="F752" s="144">
        <v>0</v>
      </c>
      <c r="G752" s="144">
        <v>0</v>
      </c>
      <c r="H752" s="144">
        <v>0</v>
      </c>
      <c r="I752" s="574">
        <v>0</v>
      </c>
    </row>
    <row r="753" spans="1:9" s="14" customFormat="1" ht="12.75">
      <c r="A753" s="805" t="s">
        <v>1221</v>
      </c>
      <c r="B753" s="141">
        <v>0</v>
      </c>
      <c r="C753" s="141">
        <v>0</v>
      </c>
      <c r="D753" s="141">
        <v>0</v>
      </c>
      <c r="E753" s="739">
        <v>0</v>
      </c>
      <c r="F753" s="144">
        <v>0</v>
      </c>
      <c r="G753" s="144">
        <v>0</v>
      </c>
      <c r="H753" s="144">
        <v>0</v>
      </c>
      <c r="I753" s="574">
        <v>0</v>
      </c>
    </row>
    <row r="754" spans="1:9" s="14" customFormat="1" ht="12.75">
      <c r="A754" s="672" t="s">
        <v>1222</v>
      </c>
      <c r="B754" s="142">
        <v>0</v>
      </c>
      <c r="C754" s="142">
        <v>0</v>
      </c>
      <c r="D754" s="142">
        <v>0</v>
      </c>
      <c r="E754" s="579">
        <v>0</v>
      </c>
      <c r="F754" s="144">
        <v>0</v>
      </c>
      <c r="G754" s="144">
        <v>0</v>
      </c>
      <c r="H754" s="144">
        <v>0</v>
      </c>
      <c r="I754" s="574">
        <v>0</v>
      </c>
    </row>
    <row r="755" spans="1:9" s="14" customFormat="1" ht="12.75">
      <c r="A755" s="686" t="s">
        <v>1155</v>
      </c>
      <c r="B755" s="142">
        <v>0</v>
      </c>
      <c r="C755" s="141">
        <v>0</v>
      </c>
      <c r="D755" s="141">
        <v>0</v>
      </c>
      <c r="E755" s="739">
        <v>0</v>
      </c>
      <c r="F755" s="144">
        <v>0</v>
      </c>
      <c r="G755" s="144">
        <v>0</v>
      </c>
      <c r="H755" s="144">
        <v>0</v>
      </c>
      <c r="I755" s="574">
        <v>0</v>
      </c>
    </row>
    <row r="756" spans="1:9" s="14" customFormat="1" ht="13.5" thickBot="1">
      <c r="A756" s="810"/>
      <c r="B756" s="177"/>
      <c r="C756" s="756"/>
      <c r="D756" s="527"/>
      <c r="E756" s="739"/>
      <c r="F756" s="141"/>
      <c r="G756" s="756"/>
      <c r="H756" s="570"/>
      <c r="I756" s="598"/>
    </row>
    <row r="757" spans="1:9" s="14" customFormat="1" ht="13.5" thickBot="1">
      <c r="A757" s="800" t="s">
        <v>1159</v>
      </c>
      <c r="B757" s="525">
        <f>SUM(B752:B755)</f>
        <v>0</v>
      </c>
      <c r="C757" s="676">
        <f>C752+C753+C754+C756</f>
        <v>0</v>
      </c>
      <c r="D757" s="525">
        <f>D752+D753+D754+D756</f>
        <v>0</v>
      </c>
      <c r="E757" s="791">
        <v>0</v>
      </c>
      <c r="F757" s="525">
        <f>SUM(F752:F756)</f>
        <v>0</v>
      </c>
      <c r="G757" s="525">
        <f>SUM(G752:G756)</f>
        <v>0</v>
      </c>
      <c r="H757" s="525">
        <f>SUM(H752:H756)</f>
        <v>0</v>
      </c>
      <c r="I757" s="791">
        <v>0</v>
      </c>
    </row>
    <row r="758" spans="1:9" s="14" customFormat="1" ht="12.75">
      <c r="A758" s="678"/>
      <c r="B758" s="141"/>
      <c r="C758" s="729"/>
      <c r="D758" s="141"/>
      <c r="E758" s="780"/>
      <c r="F758" s="144"/>
      <c r="G758" s="535"/>
      <c r="H758" s="596"/>
      <c r="I758" s="569"/>
    </row>
    <row r="759" spans="1:9" s="14" customFormat="1" ht="12.75">
      <c r="A759" s="809" t="s">
        <v>1224</v>
      </c>
      <c r="B759" s="142"/>
      <c r="C759" s="726"/>
      <c r="D759" s="142"/>
      <c r="E759" s="579"/>
      <c r="F759" s="144"/>
      <c r="G759" s="142"/>
      <c r="H759" s="267"/>
      <c r="I759" s="574"/>
    </row>
    <row r="760" spans="1:9" s="14" customFormat="1" ht="12" customHeight="1">
      <c r="A760" s="684" t="s">
        <v>1225</v>
      </c>
      <c r="B760" s="142">
        <v>0</v>
      </c>
      <c r="C760" s="142">
        <v>0</v>
      </c>
      <c r="D760" s="142">
        <v>0</v>
      </c>
      <c r="E760" s="579">
        <v>0</v>
      </c>
      <c r="F760" s="144">
        <v>0</v>
      </c>
      <c r="G760" s="144">
        <v>0</v>
      </c>
      <c r="H760" s="144"/>
      <c r="I760" s="579">
        <v>0</v>
      </c>
    </row>
    <row r="761" spans="1:9" s="14" customFormat="1" ht="13.5" thickBot="1">
      <c r="A761" s="685" t="s">
        <v>1226</v>
      </c>
      <c r="B761" s="141">
        <v>0</v>
      </c>
      <c r="C761" s="141">
        <v>0</v>
      </c>
      <c r="D761" s="141">
        <v>0</v>
      </c>
      <c r="E761" s="739">
        <v>0</v>
      </c>
      <c r="F761" s="144">
        <v>0</v>
      </c>
      <c r="G761" s="144">
        <v>0</v>
      </c>
      <c r="H761" s="144">
        <v>0</v>
      </c>
      <c r="I761" s="579">
        <v>0</v>
      </c>
    </row>
    <row r="762" spans="1:9" s="14" customFormat="1" ht="13.5" thickBot="1">
      <c r="A762" s="688" t="s">
        <v>1148</v>
      </c>
      <c r="B762" s="525">
        <f>B760+B761</f>
        <v>0</v>
      </c>
      <c r="C762" s="676">
        <f>C760+C761</f>
        <v>0</v>
      </c>
      <c r="D762" s="525">
        <f>D760+D761</f>
        <v>0</v>
      </c>
      <c r="E762" s="791">
        <v>0</v>
      </c>
      <c r="F762" s="525">
        <f>SUM(F760:F761)</f>
        <v>0</v>
      </c>
      <c r="G762" s="525">
        <f>SUM(G760:G761)</f>
        <v>0</v>
      </c>
      <c r="H762" s="525">
        <f>SUM(H760:H761)</f>
        <v>0</v>
      </c>
      <c r="I762" s="791">
        <v>0</v>
      </c>
    </row>
    <row r="763" spans="1:9" s="14" customFormat="1" ht="12" customHeight="1">
      <c r="A763" s="678"/>
      <c r="B763" s="141"/>
      <c r="C763" s="729"/>
      <c r="D763" s="141"/>
      <c r="E763" s="780"/>
      <c r="F763" s="144"/>
      <c r="G763" s="535"/>
      <c r="H763" s="596"/>
      <c r="I763" s="568"/>
    </row>
    <row r="764" spans="1:9" s="14" customFormat="1" ht="12.75" customHeight="1">
      <c r="A764" s="744" t="s">
        <v>1248</v>
      </c>
      <c r="B764" s="142"/>
      <c r="C764" s="726"/>
      <c r="D764" s="142"/>
      <c r="E764" s="579"/>
      <c r="F764" s="144"/>
      <c r="G764" s="142"/>
      <c r="H764" s="267"/>
      <c r="I764" s="574"/>
    </row>
    <row r="765" spans="1:9" s="14" customFormat="1" ht="12.75">
      <c r="A765" s="690" t="s">
        <v>1225</v>
      </c>
      <c r="B765" s="142">
        <v>0</v>
      </c>
      <c r="C765" s="142">
        <v>0</v>
      </c>
      <c r="D765" s="142">
        <v>0</v>
      </c>
      <c r="E765" s="579">
        <v>0</v>
      </c>
      <c r="F765" s="142">
        <v>0</v>
      </c>
      <c r="G765" s="142">
        <v>0</v>
      </c>
      <c r="H765" s="142">
        <v>0</v>
      </c>
      <c r="I765" s="579">
        <v>0</v>
      </c>
    </row>
    <row r="766" spans="1:9" s="14" customFormat="1" ht="13.5" thickBot="1">
      <c r="A766" s="685" t="s">
        <v>1226</v>
      </c>
      <c r="B766" s="141">
        <v>0</v>
      </c>
      <c r="C766" s="141">
        <v>0</v>
      </c>
      <c r="D766" s="141">
        <v>0</v>
      </c>
      <c r="E766" s="739">
        <v>0</v>
      </c>
      <c r="F766" s="141">
        <v>0</v>
      </c>
      <c r="G766" s="141">
        <v>0</v>
      </c>
      <c r="H766" s="141">
        <v>0</v>
      </c>
      <c r="I766" s="579">
        <v>0</v>
      </c>
    </row>
    <row r="767" spans="1:9" s="14" customFormat="1" ht="13.5" thickBot="1">
      <c r="A767" s="688" t="s">
        <v>1149</v>
      </c>
      <c r="B767" s="525">
        <f>B765+B766</f>
        <v>0</v>
      </c>
      <c r="C767" s="676">
        <f>C765+C766</f>
        <v>0</v>
      </c>
      <c r="D767" s="525">
        <f>D765+D766</f>
        <v>0</v>
      </c>
      <c r="E767" s="791">
        <v>0</v>
      </c>
      <c r="F767" s="525">
        <f>SUM(F765:F766)</f>
        <v>0</v>
      </c>
      <c r="G767" s="525">
        <f>SUM(G765:G766)</f>
        <v>0</v>
      </c>
      <c r="H767" s="525">
        <f>SUM(H765:H766)</f>
        <v>0</v>
      </c>
      <c r="I767" s="791">
        <v>0</v>
      </c>
    </row>
    <row r="768" spans="1:9" s="14" customFormat="1" ht="12.75">
      <c r="A768" s="678"/>
      <c r="B768" s="535"/>
      <c r="C768" s="729"/>
      <c r="D768" s="141"/>
      <c r="E768" s="780"/>
      <c r="F768" s="144"/>
      <c r="G768" s="729"/>
      <c r="H768" s="596"/>
      <c r="I768" s="568"/>
    </row>
    <row r="769" spans="1:9" s="14" customFormat="1" ht="12.75">
      <c r="A769" s="809" t="s">
        <v>1227</v>
      </c>
      <c r="B769" s="142"/>
      <c r="C769" s="726"/>
      <c r="D769" s="142"/>
      <c r="E769" s="579"/>
      <c r="F769" s="144"/>
      <c r="G769" s="726"/>
      <c r="H769" s="267"/>
      <c r="I769" s="574"/>
    </row>
    <row r="770" spans="1:9" s="14" customFormat="1" ht="12.75">
      <c r="A770" s="691" t="s">
        <v>1250</v>
      </c>
      <c r="B770" s="142">
        <v>0</v>
      </c>
      <c r="C770" s="142">
        <v>0</v>
      </c>
      <c r="D770" s="142">
        <v>0</v>
      </c>
      <c r="E770" s="579">
        <v>0</v>
      </c>
      <c r="F770" s="142">
        <v>0</v>
      </c>
      <c r="G770" s="142">
        <v>0</v>
      </c>
      <c r="H770" s="142">
        <v>0</v>
      </c>
      <c r="I770" s="579">
        <v>0</v>
      </c>
    </row>
    <row r="771" spans="1:9" s="14" customFormat="1" ht="13.5" thickBot="1">
      <c r="A771" s="692" t="s">
        <v>1269</v>
      </c>
      <c r="B771" s="141">
        <v>0</v>
      </c>
      <c r="C771" s="141">
        <v>0</v>
      </c>
      <c r="D771" s="141">
        <v>0</v>
      </c>
      <c r="E771" s="739">
        <v>0</v>
      </c>
      <c r="F771" s="141">
        <v>0</v>
      </c>
      <c r="G771" s="141">
        <v>0</v>
      </c>
      <c r="H771" s="141">
        <v>0</v>
      </c>
      <c r="I771" s="739">
        <v>0</v>
      </c>
    </row>
    <row r="772" spans="1:9" s="14" customFormat="1" ht="13.5" thickBot="1">
      <c r="A772" s="688" t="s">
        <v>1150</v>
      </c>
      <c r="B772" s="525">
        <f>B770+B771</f>
        <v>0</v>
      </c>
      <c r="C772" s="676">
        <f>C771+C770</f>
        <v>0</v>
      </c>
      <c r="D772" s="525">
        <f>D771+D770</f>
        <v>0</v>
      </c>
      <c r="E772" s="791">
        <v>0</v>
      </c>
      <c r="F772" s="525">
        <f>SUM(F770:F771)</f>
        <v>0</v>
      </c>
      <c r="G772" s="525">
        <f>SUM(G770:G771)</f>
        <v>0</v>
      </c>
      <c r="H772" s="525">
        <f>SUM(H770:H771)</f>
        <v>0</v>
      </c>
      <c r="I772" s="791">
        <v>0</v>
      </c>
    </row>
    <row r="773" spans="1:9" s="14" customFormat="1" ht="12.75">
      <c r="A773" s="731"/>
      <c r="B773" s="535"/>
      <c r="C773" s="729"/>
      <c r="D773" s="141"/>
      <c r="E773" s="780"/>
      <c r="F773" s="144"/>
      <c r="G773" s="729"/>
      <c r="H773" s="596"/>
      <c r="I773" s="567"/>
    </row>
    <row r="774" spans="1:9" s="14" customFormat="1" ht="9.75" customHeight="1">
      <c r="A774" s="745" t="s">
        <v>1231</v>
      </c>
      <c r="B774" s="142"/>
      <c r="C774" s="726"/>
      <c r="D774" s="142"/>
      <c r="E774" s="579"/>
      <c r="F774" s="144"/>
      <c r="G774" s="726"/>
      <c r="H774" s="267"/>
      <c r="I774" s="574"/>
    </row>
    <row r="775" spans="1:9" s="14" customFormat="1" ht="12.75">
      <c r="A775" s="692" t="s">
        <v>1270</v>
      </c>
      <c r="B775" s="142">
        <v>0</v>
      </c>
      <c r="C775" s="142">
        <v>0</v>
      </c>
      <c r="D775" s="142">
        <v>0</v>
      </c>
      <c r="E775" s="682">
        <v>0</v>
      </c>
      <c r="F775" s="142">
        <v>0</v>
      </c>
      <c r="G775" s="142">
        <v>0</v>
      </c>
      <c r="H775" s="142">
        <v>0</v>
      </c>
      <c r="I775" s="568">
        <v>0</v>
      </c>
    </row>
    <row r="776" spans="1:9" s="14" customFormat="1" ht="12" customHeight="1" thickBot="1">
      <c r="A776" s="693" t="s">
        <v>1271</v>
      </c>
      <c r="B776" s="141">
        <v>0</v>
      </c>
      <c r="C776" s="141">
        <v>0</v>
      </c>
      <c r="D776" s="141">
        <v>0</v>
      </c>
      <c r="E776" s="687">
        <v>0</v>
      </c>
      <c r="F776" s="141">
        <v>0</v>
      </c>
      <c r="G776" s="141">
        <v>0</v>
      </c>
      <c r="H776" s="141">
        <v>0</v>
      </c>
      <c r="I776" s="598">
        <v>0</v>
      </c>
    </row>
    <row r="777" spans="1:9" s="14" customFormat="1" ht="13.5" thickBot="1">
      <c r="A777" s="697" t="s">
        <v>1151</v>
      </c>
      <c r="B777" s="207">
        <f>B775+B776</f>
        <v>0</v>
      </c>
      <c r="C777" s="676">
        <f>C776+C775</f>
        <v>0</v>
      </c>
      <c r="D777" s="525">
        <f>D776+D775</f>
        <v>0</v>
      </c>
      <c r="E777" s="792">
        <v>0</v>
      </c>
      <c r="F777" s="207">
        <f>F775+F776</f>
        <v>0</v>
      </c>
      <c r="G777" s="676">
        <f>G776+G775</f>
        <v>0</v>
      </c>
      <c r="H777" s="525">
        <f>H776+H775</f>
        <v>0</v>
      </c>
      <c r="I777" s="741">
        <v>0</v>
      </c>
    </row>
    <row r="778" spans="1:9" s="14" customFormat="1" ht="13.5" thickBot="1">
      <c r="A778" s="678"/>
      <c r="B778" s="207"/>
      <c r="C778" s="596"/>
      <c r="D778" s="141"/>
      <c r="E778" s="780"/>
      <c r="F778" s="141"/>
      <c r="G778" s="709"/>
      <c r="H778" s="709"/>
      <c r="I778" s="759"/>
    </row>
    <row r="779" spans="1:9" s="14" customFormat="1" ht="24.75" customHeight="1" thickBot="1">
      <c r="A779" s="803" t="s">
        <v>1303</v>
      </c>
      <c r="B779" s="207">
        <f>B777+B772+B767+B762+B757+B749</f>
        <v>4276</v>
      </c>
      <c r="C779" s="207">
        <f>C777+C772+C767+C762+C757+C749</f>
        <v>3711</v>
      </c>
      <c r="D779" s="207">
        <f>D777+D772+D767+D762+D757+D749</f>
        <v>1023</v>
      </c>
      <c r="E779" s="789">
        <f>D779/C779</f>
        <v>0.27566693613581245</v>
      </c>
      <c r="F779" s="525">
        <f>F777+F772+F767+F762+F757+F749</f>
        <v>0</v>
      </c>
      <c r="G779" s="525">
        <f>G777+G772+G767+G762+G757+G749</f>
        <v>0</v>
      </c>
      <c r="H779" s="525">
        <f>H777+H772+H767+H762+H757+H749</f>
        <v>0</v>
      </c>
      <c r="I779" s="588">
        <f>I777+I772+I767+I762+I757+I749</f>
        <v>0</v>
      </c>
    </row>
    <row r="780" spans="1:9" s="14" customFormat="1" ht="12.75">
      <c r="A780" s="746" t="s">
        <v>1313</v>
      </c>
      <c r="B780" s="523"/>
      <c r="C780" s="793"/>
      <c r="D780" s="142"/>
      <c r="E780" s="579"/>
      <c r="F780" s="144"/>
      <c r="G780" s="748"/>
      <c r="H780" s="267"/>
      <c r="I780" s="574"/>
    </row>
    <row r="781" spans="1:9" s="14" customFormat="1" ht="12" customHeight="1">
      <c r="A781" s="805" t="s">
        <v>1152</v>
      </c>
      <c r="B781" s="142">
        <v>0</v>
      </c>
      <c r="C781" s="142">
        <v>0</v>
      </c>
      <c r="D781" s="142">
        <v>0</v>
      </c>
      <c r="E781" s="579">
        <v>0</v>
      </c>
      <c r="F781" s="142">
        <v>0</v>
      </c>
      <c r="G781" s="142">
        <v>0</v>
      </c>
      <c r="H781" s="142">
        <v>0</v>
      </c>
      <c r="I781" s="579">
        <v>0</v>
      </c>
    </row>
    <row r="782" spans="1:9" s="14" customFormat="1" ht="13.5" thickBot="1">
      <c r="A782" s="686" t="s">
        <v>1154</v>
      </c>
      <c r="B782" s="141">
        <v>0</v>
      </c>
      <c r="C782" s="141">
        <v>0</v>
      </c>
      <c r="D782" s="141">
        <v>0</v>
      </c>
      <c r="E782" s="739">
        <v>0</v>
      </c>
      <c r="F782" s="141">
        <v>0</v>
      </c>
      <c r="G782" s="141">
        <v>0</v>
      </c>
      <c r="H782" s="141">
        <v>0</v>
      </c>
      <c r="I782" s="739">
        <v>0</v>
      </c>
    </row>
    <row r="783" spans="1:9" s="14" customFormat="1" ht="14.25" customHeight="1" thickBot="1">
      <c r="A783" s="800" t="s">
        <v>1153</v>
      </c>
      <c r="B783" s="525">
        <f>B781+D782</f>
        <v>0</v>
      </c>
      <c r="C783" s="525">
        <f>C781+C782</f>
        <v>0</v>
      </c>
      <c r="D783" s="525">
        <f>D781+D782</f>
        <v>0</v>
      </c>
      <c r="E783" s="791">
        <v>0</v>
      </c>
      <c r="F783" s="525">
        <f>F781+H782</f>
        <v>0</v>
      </c>
      <c r="G783" s="525">
        <f>G781+G782</f>
        <v>0</v>
      </c>
      <c r="H783" s="525">
        <f>H781+H782</f>
        <v>0</v>
      </c>
      <c r="I783" s="791">
        <v>0</v>
      </c>
    </row>
    <row r="784" spans="1:9" s="14" customFormat="1" ht="13.5" thickBot="1">
      <c r="A784" s="697"/>
      <c r="B784" s="757"/>
      <c r="C784" s="145"/>
      <c r="D784" s="141"/>
      <c r="E784" s="780"/>
      <c r="F784" s="141"/>
      <c r="G784" s="709"/>
      <c r="H784" s="709"/>
      <c r="I784" s="569"/>
    </row>
    <row r="785" spans="1:9" s="14" customFormat="1" ht="26.25" customHeight="1" thickBot="1">
      <c r="A785" s="806" t="s">
        <v>1299</v>
      </c>
      <c r="B785" s="207">
        <f>B779+B783</f>
        <v>4276</v>
      </c>
      <c r="C785" s="207">
        <f>C779+C783</f>
        <v>3711</v>
      </c>
      <c r="D785" s="207">
        <f>D779+D783</f>
        <v>1023</v>
      </c>
      <c r="E785" s="792">
        <f>D785/C785</f>
        <v>0.27566693613581245</v>
      </c>
      <c r="F785" s="525">
        <f>F779+F783</f>
        <v>0</v>
      </c>
      <c r="G785" s="525">
        <f>G779+G783</f>
        <v>0</v>
      </c>
      <c r="H785" s="525">
        <f>H779+H783</f>
        <v>0</v>
      </c>
      <c r="I785" s="588">
        <f>I779+I783</f>
        <v>0</v>
      </c>
    </row>
    <row r="786" spans="1:9" s="14" customFormat="1" ht="15">
      <c r="A786" s="704"/>
      <c r="B786" s="704"/>
      <c r="C786" s="704"/>
      <c r="D786" s="704"/>
      <c r="E786" s="704"/>
      <c r="F786" s="705"/>
      <c r="G786" s="2060" t="s">
        <v>246</v>
      </c>
      <c r="H786" s="2060"/>
      <c r="I786" s="705"/>
    </row>
    <row r="787" spans="1:9" s="14" customFormat="1" ht="12.75">
      <c r="A787" s="2058">
        <v>16</v>
      </c>
      <c r="B787" s="2058"/>
      <c r="C787" s="2058"/>
      <c r="D787" s="2058"/>
      <c r="E787" s="2058"/>
      <c r="F787" s="2070"/>
      <c r="G787" s="2070"/>
      <c r="H787" s="2070"/>
      <c r="I787" s="2070"/>
    </row>
    <row r="788" spans="1:9" s="14" customFormat="1" ht="14.25" customHeight="1">
      <c r="A788" s="2094" t="s">
        <v>1477</v>
      </c>
      <c r="B788" s="2094"/>
      <c r="C788" s="2094"/>
      <c r="D788" s="2094"/>
      <c r="E788" s="2094"/>
      <c r="F788" s="2060"/>
      <c r="G788" s="2060"/>
      <c r="H788" s="2060"/>
      <c r="I788" s="2060"/>
    </row>
    <row r="789" spans="1:9" s="14" customFormat="1" ht="15.75">
      <c r="A789" s="2059" t="s">
        <v>1267</v>
      </c>
      <c r="B789" s="2059"/>
      <c r="C789" s="2059"/>
      <c r="D789" s="2059"/>
      <c r="E789" s="2059"/>
      <c r="F789" s="2060"/>
      <c r="G789" s="2060"/>
      <c r="H789" s="2060"/>
      <c r="I789" s="2060"/>
    </row>
    <row r="790" spans="1:9" s="14" customFormat="1" ht="14.25" customHeight="1" thickBot="1">
      <c r="A790" s="723"/>
      <c r="B790" s="723"/>
      <c r="C790" s="723"/>
      <c r="D790" s="723"/>
      <c r="E790" s="723"/>
      <c r="F790" s="705"/>
      <c r="G790" s="2097" t="s">
        <v>1239</v>
      </c>
      <c r="H790" s="2097"/>
      <c r="I790" s="663"/>
    </row>
    <row r="791" spans="1:9" s="14" customFormat="1" ht="13.5" thickBot="1">
      <c r="A791" s="2098" t="s">
        <v>1304</v>
      </c>
      <c r="B791" s="2078" t="s">
        <v>939</v>
      </c>
      <c r="C791" s="2062"/>
      <c r="D791" s="2062"/>
      <c r="E791" s="2063"/>
      <c r="F791" s="2078" t="s">
        <v>1163</v>
      </c>
      <c r="G791" s="2079"/>
      <c r="H791" s="2079"/>
      <c r="I791" s="2080"/>
    </row>
    <row r="792" spans="1:9" s="14" customFormat="1" ht="21.75" thickBot="1">
      <c r="A792" s="2099"/>
      <c r="B792" s="665" t="s">
        <v>1107</v>
      </c>
      <c r="C792" s="665" t="s">
        <v>1108</v>
      </c>
      <c r="D792" s="666" t="s">
        <v>1113</v>
      </c>
      <c r="E792" s="667" t="s">
        <v>382</v>
      </c>
      <c r="F792" s="666" t="s">
        <v>1107</v>
      </c>
      <c r="G792" s="738" t="s">
        <v>1108</v>
      </c>
      <c r="H792" s="666" t="s">
        <v>1113</v>
      </c>
      <c r="I792" s="667" t="s">
        <v>1072</v>
      </c>
    </row>
    <row r="793" spans="1:9" s="14" customFormat="1" ht="13.5" customHeight="1">
      <c r="A793" s="668" t="s">
        <v>1211</v>
      </c>
      <c r="B793" s="143"/>
      <c r="C793" s="673"/>
      <c r="D793" s="669"/>
      <c r="E793" s="724"/>
      <c r="F793" s="143"/>
      <c r="G793" s="675"/>
      <c r="H793" s="724"/>
      <c r="I793" s="714"/>
    </row>
    <row r="794" spans="1:9" s="14" customFormat="1" ht="12.75">
      <c r="A794" s="672" t="s">
        <v>1212</v>
      </c>
      <c r="B794" s="144">
        <f aca="true" t="shared" si="7" ref="B794:D796">F742+B742+F690+B690+F637+B637+F585+B585+F533+B533+F480+B480+F426+B426+F373+B373+F321+B321+F268+B268+F216+B216+F164+B164+F112+B112+F60+B60+F8+B8</f>
        <v>272026</v>
      </c>
      <c r="C794" s="144">
        <f t="shared" si="7"/>
        <v>298750</v>
      </c>
      <c r="D794" s="144">
        <f t="shared" si="7"/>
        <v>261037</v>
      </c>
      <c r="E794" s="574">
        <f>D794/C794</f>
        <v>0.8737640167364017</v>
      </c>
      <c r="F794" s="142">
        <v>0</v>
      </c>
      <c r="G794" s="142">
        <v>0</v>
      </c>
      <c r="H794" s="142">
        <v>0</v>
      </c>
      <c r="I794" s="579">
        <v>0</v>
      </c>
    </row>
    <row r="795" spans="1:9" s="14" customFormat="1" ht="12.75">
      <c r="A795" s="797" t="s">
        <v>1213</v>
      </c>
      <c r="B795" s="144">
        <f t="shared" si="7"/>
        <v>90327</v>
      </c>
      <c r="C795" s="144">
        <f t="shared" si="7"/>
        <v>97554</v>
      </c>
      <c r="D795" s="144">
        <f t="shared" si="7"/>
        <v>88055</v>
      </c>
      <c r="E795" s="761">
        <f>D795/C795</f>
        <v>0.9026282879225864</v>
      </c>
      <c r="F795" s="141">
        <v>0</v>
      </c>
      <c r="G795" s="141">
        <v>0</v>
      </c>
      <c r="H795" s="141">
        <v>0</v>
      </c>
      <c r="I795" s="739">
        <v>0</v>
      </c>
    </row>
    <row r="796" spans="1:9" s="14" customFormat="1" ht="12.75">
      <c r="A796" s="672" t="s">
        <v>1214</v>
      </c>
      <c r="B796" s="144">
        <f t="shared" si="7"/>
        <v>482597</v>
      </c>
      <c r="C796" s="144">
        <f t="shared" si="7"/>
        <v>501474</v>
      </c>
      <c r="D796" s="144">
        <f t="shared" si="7"/>
        <v>499515</v>
      </c>
      <c r="E796" s="574">
        <f>D796/C796</f>
        <v>0.9960935163139066</v>
      </c>
      <c r="F796" s="142">
        <v>0</v>
      </c>
      <c r="G796" s="142">
        <v>0</v>
      </c>
      <c r="H796" s="142">
        <v>0</v>
      </c>
      <c r="I796" s="579">
        <v>0</v>
      </c>
    </row>
    <row r="797" spans="1:9" s="14" customFormat="1" ht="12.75">
      <c r="A797" s="673" t="s">
        <v>765</v>
      </c>
      <c r="B797" s="144">
        <f>F745+B745+F693+B693+F640+B640+F588+B588+F536+B536+F483+B483+F430+B430+F376+B376+F324+B324+F271+B271+F219+B219+F167+B167+F115+B115+F63+B63+F11+B11</f>
        <v>-16772</v>
      </c>
      <c r="C797" s="144">
        <f>G745+C745+G693+C693+G640+C640+G588+C588+G536+C536+G483+C483+G430+C430+G376+C376+G324+C324+G271+C271+G219+C219+G167+C167+G115+C115+G63+C63+G11+C11</f>
        <v>-17636</v>
      </c>
      <c r="D797" s="144">
        <f>H745+D745+H693+D693+H640+D640+H588+D588+H536+D536+H483+D483+H430+D430+H376+D376+H324+D324+H271+D271+H219+D219+H167+D167+H115+D115+H63+D63+H11+D11</f>
        <v>-16629</v>
      </c>
      <c r="E797" s="574">
        <f>D797/C797</f>
        <v>0.9429008845543208</v>
      </c>
      <c r="F797" s="142"/>
      <c r="G797" s="142"/>
      <c r="H797" s="142"/>
      <c r="I797" s="739"/>
    </row>
    <row r="798" spans="1:9" s="14" customFormat="1" ht="12.75">
      <c r="A798" s="797" t="s">
        <v>1215</v>
      </c>
      <c r="B798" s="144">
        <f>F746+B746+F694+B694+F642+B642+F589+B589+F537+B537+F484+B484+F430+B430+F377+B377+F325+B325+F272+B272+F220+B220+F168+B168+F116+B116+F64+B64+F12+B12</f>
        <v>0</v>
      </c>
      <c r="C798" s="144">
        <f>G746+C746+G694+C694+G642+C642+G589+C589+G537+C537+G484+C484+G430+C430+G377+C377+G325+C325+G272+C272+G220+C220+G168+C168+G116+C116+G64+C64+G12+C12</f>
        <v>0</v>
      </c>
      <c r="D798" s="144">
        <f>H746+D746+H694+D694+H642+D642+H589+D589+H537+D537+H484+D484+H430+D430+H377+D377+H325+D325+H272+D272+H220+D220+H168+D168+H116+D116+H64+D64+H12+D12</f>
        <v>0</v>
      </c>
      <c r="E798" s="574">
        <v>0</v>
      </c>
      <c r="F798" s="142">
        <v>0</v>
      </c>
      <c r="G798" s="142">
        <v>0</v>
      </c>
      <c r="H798" s="142">
        <v>0</v>
      </c>
      <c r="I798" s="739">
        <v>0</v>
      </c>
    </row>
    <row r="799" spans="1:9" s="14" customFormat="1" ht="12" customHeight="1">
      <c r="A799" s="1339" t="s">
        <v>1216</v>
      </c>
      <c r="B799" s="144">
        <f>F746+B746+F694+B694+F642+B642+F590+B590+F538+B538+F485+B485+F431+B431+F378+B378+F326+B326+F273+B273+F221+B221+F169+B169+F117+B117+F65+B65+F13+B13</f>
        <v>229390</v>
      </c>
      <c r="C799" s="144">
        <f>G746+C746+G694+C694+G642+C642+G590+C590+G538+C538+G485+C485+G431+C431+G378+C378+G326+C326+G273+C273+G221+C221+G169+C169+G117+C117+G65+C65+G13+C13</f>
        <v>261140</v>
      </c>
      <c r="D799" s="144">
        <f>H746+D746+H694+D694+H642+D642+H590+D590+H538+D538+H485+D485+H431+D431+H378+D378+H326+D326+H273+D273+H221+D221+H169+D169+H117+D117+H65+D65+H13+D13</f>
        <v>261137</v>
      </c>
      <c r="E799" s="574">
        <f>D799/C799</f>
        <v>0.9999885119093207</v>
      </c>
      <c r="F799" s="144">
        <v>0</v>
      </c>
      <c r="G799" s="144">
        <v>0</v>
      </c>
      <c r="H799" s="144">
        <v>0</v>
      </c>
      <c r="I799" s="574">
        <v>0</v>
      </c>
    </row>
    <row r="800" spans="1:9" s="14" customFormat="1" ht="15" customHeight="1">
      <c r="A800" s="673" t="s">
        <v>1217</v>
      </c>
      <c r="B800" s="144"/>
      <c r="C800" s="144"/>
      <c r="D800" s="144"/>
      <c r="E800" s="574"/>
      <c r="F800" s="141"/>
      <c r="G800" s="141"/>
      <c r="H800" s="141"/>
      <c r="I800" s="574"/>
    </row>
    <row r="801" spans="1:9" s="14" customFormat="1" ht="13.5" customHeight="1" thickBot="1">
      <c r="A801" s="799" t="s">
        <v>1242</v>
      </c>
      <c r="B801" s="144">
        <f>F748+B748+F696+B696+F644+B644+F591+B591+F539+B539+F486+B486+F432+B432+F379+B379+F328+B328+F275+B275+F223+B223+F170+B170+F118+B118+F66+B66+F14+B14</f>
        <v>229390</v>
      </c>
      <c r="C801" s="144">
        <f>G748+C748+G696+C696+G644+C644+G591+C591+G539+C539+G486+C486+G432+C432+G379+C379+G328+C328+G275+C275+G223+C223+G170+C170+G118+C118+G66+C66+G14+C14</f>
        <v>261140</v>
      </c>
      <c r="D801" s="144">
        <f>H748+D748+H696+D696+H644+D644+H591+D591+H539+D539+H486+D486+H432+D432+H379+D379+H328+D328+H275+D275+H223+D223+H170+D170+H118+D118+H66+D66+H14+D14</f>
        <v>261137</v>
      </c>
      <c r="E801" s="574">
        <f>D801/C801</f>
        <v>0.9999885119093207</v>
      </c>
      <c r="F801" s="142">
        <v>0</v>
      </c>
      <c r="G801" s="142">
        <v>0</v>
      </c>
      <c r="H801" s="142">
        <v>0</v>
      </c>
      <c r="I801" s="574">
        <v>0</v>
      </c>
    </row>
    <row r="802" spans="1:9" s="14" customFormat="1" ht="13.5" thickBot="1">
      <c r="A802" s="800" t="s">
        <v>1164</v>
      </c>
      <c r="B802" s="634">
        <f>B794+B795+B796+B799+B798+B797</f>
        <v>1057568</v>
      </c>
      <c r="C802" s="525">
        <f>SUM(C794:C799)</f>
        <v>1141282</v>
      </c>
      <c r="D802" s="525">
        <f>D794+D795+D796+D799</f>
        <v>1109744</v>
      </c>
      <c r="E802" s="588">
        <f>D802/C802</f>
        <v>0.9723661636650713</v>
      </c>
      <c r="F802" s="525">
        <f>SUM(F794:F799)</f>
        <v>0</v>
      </c>
      <c r="G802" s="676">
        <f>G794+G795+G796+G799+G798</f>
        <v>0</v>
      </c>
      <c r="H802" s="525">
        <f>H794+H795+H796+H799+H798</f>
        <v>0</v>
      </c>
      <c r="I802" s="791">
        <v>0</v>
      </c>
    </row>
    <row r="803" spans="1:9" s="14" customFormat="1" ht="12.75">
      <c r="A803" s="731"/>
      <c r="B803" s="144"/>
      <c r="C803" s="786"/>
      <c r="D803" s="537"/>
      <c r="E803" s="569"/>
      <c r="F803" s="535"/>
      <c r="G803" s="743"/>
      <c r="H803" s="680"/>
      <c r="I803" s="780"/>
    </row>
    <row r="804" spans="1:9" s="14" customFormat="1" ht="12.75">
      <c r="A804" s="812" t="s">
        <v>1219</v>
      </c>
      <c r="B804" s="144"/>
      <c r="C804" s="726"/>
      <c r="D804" s="267"/>
      <c r="E804" s="765"/>
      <c r="F804" s="142"/>
      <c r="G804" s="726"/>
      <c r="H804" s="142"/>
      <c r="I804" s="823"/>
    </row>
    <row r="805" spans="1:9" s="14" customFormat="1" ht="12.75">
      <c r="A805" s="696" t="s">
        <v>1220</v>
      </c>
      <c r="B805" s="144">
        <f aca="true" t="shared" si="8" ref="B805:D808">B752+F752+B700+F700+B648+F648+B595+F595+B543+F543+B490+F490+B436+F436+B383+F383+B332+F332+B279+F279+B227+F227+B174+F174+B122+F122+B70+F70+B18+F18</f>
        <v>169547</v>
      </c>
      <c r="C805" s="144">
        <f t="shared" si="8"/>
        <v>334501</v>
      </c>
      <c r="D805" s="144">
        <f t="shared" si="8"/>
        <v>188512</v>
      </c>
      <c r="E805" s="574">
        <f>D805/C805</f>
        <v>0.5635618428644459</v>
      </c>
      <c r="F805" s="144">
        <v>0</v>
      </c>
      <c r="G805" s="144">
        <v>0</v>
      </c>
      <c r="H805" s="144">
        <v>0</v>
      </c>
      <c r="I805" s="579">
        <v>0</v>
      </c>
    </row>
    <row r="806" spans="1:9" s="14" customFormat="1" ht="12.75">
      <c r="A806" s="805" t="s">
        <v>1221</v>
      </c>
      <c r="B806" s="144">
        <f t="shared" si="8"/>
        <v>95036</v>
      </c>
      <c r="C806" s="144">
        <f t="shared" si="8"/>
        <v>117179</v>
      </c>
      <c r="D806" s="144">
        <f t="shared" si="8"/>
        <v>106645</v>
      </c>
      <c r="E806" s="761">
        <f>D806/C806</f>
        <v>0.9101033461627084</v>
      </c>
      <c r="F806" s="144">
        <v>0</v>
      </c>
      <c r="G806" s="144">
        <v>0</v>
      </c>
      <c r="H806" s="144">
        <v>0</v>
      </c>
      <c r="I806" s="579">
        <v>0</v>
      </c>
    </row>
    <row r="807" spans="1:9" s="14" customFormat="1" ht="12.75">
      <c r="A807" s="672" t="s">
        <v>1222</v>
      </c>
      <c r="B807" s="144">
        <f t="shared" si="8"/>
        <v>1500</v>
      </c>
      <c r="C807" s="144">
        <f t="shared" si="8"/>
        <v>59500</v>
      </c>
      <c r="D807" s="144">
        <f t="shared" si="8"/>
        <v>58500</v>
      </c>
      <c r="E807" s="761">
        <f>D807/C807</f>
        <v>0.9831932773109243</v>
      </c>
      <c r="F807" s="144">
        <v>0</v>
      </c>
      <c r="G807" s="144">
        <v>0</v>
      </c>
      <c r="H807" s="144">
        <v>0</v>
      </c>
      <c r="I807" s="579">
        <v>0</v>
      </c>
    </row>
    <row r="808" spans="1:9" s="14" customFormat="1" ht="12.75">
      <c r="A808" s="686" t="s">
        <v>1155</v>
      </c>
      <c r="B808" s="144">
        <f t="shared" si="8"/>
        <v>16772</v>
      </c>
      <c r="C808" s="144">
        <f t="shared" si="8"/>
        <v>17636</v>
      </c>
      <c r="D808" s="144">
        <f t="shared" si="8"/>
        <v>16629</v>
      </c>
      <c r="E808" s="761">
        <f>D808/C808</f>
        <v>0.9429008845543208</v>
      </c>
      <c r="F808" s="142">
        <v>0</v>
      </c>
      <c r="G808" s="142">
        <v>0</v>
      </c>
      <c r="H808" s="142">
        <v>0</v>
      </c>
      <c r="I808" s="579">
        <v>0</v>
      </c>
    </row>
    <row r="809" spans="1:9" s="14" customFormat="1" ht="8.25" customHeight="1" thickBot="1">
      <c r="A809" s="810"/>
      <c r="B809" s="141"/>
      <c r="C809" s="756"/>
      <c r="D809" s="570"/>
      <c r="E809" s="598"/>
      <c r="F809" s="177"/>
      <c r="G809" s="756"/>
      <c r="H809" s="527"/>
      <c r="I809" s="739"/>
    </row>
    <row r="810" spans="1:9" s="14" customFormat="1" ht="13.5" thickBot="1">
      <c r="A810" s="800" t="s">
        <v>1159</v>
      </c>
      <c r="B810" s="525">
        <f>SUM(B805:B809)</f>
        <v>282855</v>
      </c>
      <c r="C810" s="525">
        <f>SUM(C805:C809)</f>
        <v>528816</v>
      </c>
      <c r="D810" s="525">
        <f>SUM(D805:D809)</f>
        <v>370286</v>
      </c>
      <c r="E810" s="588">
        <f>D810/C810</f>
        <v>0.7002170887416417</v>
      </c>
      <c r="F810" s="525">
        <f>SUM(F805:F808)</f>
        <v>0</v>
      </c>
      <c r="G810" s="676">
        <f>G805+G806+G807+G809</f>
        <v>0</v>
      </c>
      <c r="H810" s="525">
        <f>H805+H806+H807+H809</f>
        <v>0</v>
      </c>
      <c r="I810" s="791">
        <v>0</v>
      </c>
    </row>
    <row r="811" spans="1:9" s="14" customFormat="1" ht="10.5" customHeight="1">
      <c r="A811" s="678"/>
      <c r="B811" s="144"/>
      <c r="C811" s="535"/>
      <c r="D811" s="596"/>
      <c r="E811" s="569"/>
      <c r="F811" s="141"/>
      <c r="G811" s="729"/>
      <c r="H811" s="141"/>
      <c r="I811" s="780"/>
    </row>
    <row r="812" spans="1:9" s="14" customFormat="1" ht="12" customHeight="1">
      <c r="A812" s="809" t="s">
        <v>1224</v>
      </c>
      <c r="B812" s="144"/>
      <c r="C812" s="142"/>
      <c r="D812" s="267"/>
      <c r="E812" s="574"/>
      <c r="F812" s="142"/>
      <c r="G812" s="726"/>
      <c r="H812" s="142"/>
      <c r="I812" s="579"/>
    </row>
    <row r="813" spans="1:9" s="14" customFormat="1" ht="12.75" customHeight="1">
      <c r="A813" s="684" t="s">
        <v>1225</v>
      </c>
      <c r="B813" s="144">
        <f>B760+F760+B708+F708+B655+F655+B602+F602+B555+F554+B498+F498+B444+F444+B391+F391+B339+F339+B286+F286+B234+F234+B181+F181+B129+F129+B77+F77+B25+F25</f>
        <v>55720</v>
      </c>
      <c r="C813" s="144">
        <f>C760+G760+C708+G708+C655+G655+C602+G602+C555+G554+C498+G498+C444+G444+C391+G391+C339+G339+C286+G286+C234+G234+C181+G181+C129+G129+C77+G77+C25+G25</f>
        <v>116112</v>
      </c>
      <c r="D813" s="144">
        <f>H760+D760+D708+H708+D655+H655+D602+H602+D550+H550+D498+H498+D444+H444+D391+H391+D339+H339+D286+H286+D234+H234+D181+H181+D129+H129+D77+H77+D25+H25</f>
        <v>85754</v>
      </c>
      <c r="E813" s="761">
        <f>D813/C813</f>
        <v>0.7385455422350834</v>
      </c>
      <c r="F813" s="142">
        <v>0</v>
      </c>
      <c r="G813" s="142">
        <v>0</v>
      </c>
      <c r="H813" s="142">
        <v>0</v>
      </c>
      <c r="I813" s="579">
        <v>0</v>
      </c>
    </row>
    <row r="814" spans="1:9" s="14" customFormat="1" ht="13.5" thickBot="1">
      <c r="A814" s="685" t="s">
        <v>1226</v>
      </c>
      <c r="B814" s="144">
        <f>B761+F761+B709+F709+B656+F656+B603+F603+B556+B499+F499+B445+F445+B392+F392+B340+F340+B287+F287+B235+F235+B182+F182+B130+F130+B78+F78+B26+F26</f>
        <v>0</v>
      </c>
      <c r="C814" s="144">
        <f>C761+G761+C709+G709+C656+G656+C603+G603+C556+C499+G499+C445+G445+C392+G392+C340+G340+C287+G287+C235+G235+C182+G182+C130+G130+C78+G78+C26+G26</f>
        <v>0</v>
      </c>
      <c r="D814" s="144">
        <f>H761+D761+D709+H709+D656+H656+D603+H603+D551+H551+D499+H499+D445+H445+D392+H392+D340+H340+D287+H287+D235+H235+D182+H182+D130+H130+D78+H78+D26+H26</f>
        <v>0</v>
      </c>
      <c r="E814" s="784">
        <v>0</v>
      </c>
      <c r="F814" s="141">
        <v>0</v>
      </c>
      <c r="G814" s="141">
        <v>0</v>
      </c>
      <c r="H814" s="141">
        <v>0</v>
      </c>
      <c r="I814" s="739">
        <v>0</v>
      </c>
    </row>
    <row r="815" spans="1:9" s="14" customFormat="1" ht="13.5" thickBot="1">
      <c r="A815" s="688" t="s">
        <v>1148</v>
      </c>
      <c r="B815" s="525">
        <f>B813+B814</f>
        <v>55720</v>
      </c>
      <c r="C815" s="525">
        <f>C813+C814</f>
        <v>116112</v>
      </c>
      <c r="D815" s="525">
        <f>D813+D814</f>
        <v>85754</v>
      </c>
      <c r="E815" s="728">
        <f>D815/C815</f>
        <v>0.7385455422350834</v>
      </c>
      <c r="F815" s="525">
        <f>F813+F814</f>
        <v>0</v>
      </c>
      <c r="G815" s="676">
        <f>G813+G814</f>
        <v>0</v>
      </c>
      <c r="H815" s="525">
        <f>H813+H814</f>
        <v>0</v>
      </c>
      <c r="I815" s="791">
        <v>0</v>
      </c>
    </row>
    <row r="816" spans="1:9" s="14" customFormat="1" ht="10.5" customHeight="1">
      <c r="A816" s="678"/>
      <c r="B816" s="144"/>
      <c r="C816" s="535"/>
      <c r="D816" s="596"/>
      <c r="E816" s="568"/>
      <c r="F816" s="141"/>
      <c r="G816" s="729"/>
      <c r="H816" s="141"/>
      <c r="I816" s="780"/>
    </row>
    <row r="817" spans="1:9" s="14" customFormat="1" ht="12.75">
      <c r="A817" s="744" t="s">
        <v>1248</v>
      </c>
      <c r="B817" s="144"/>
      <c r="C817" s="142"/>
      <c r="D817" s="267"/>
      <c r="E817" s="574"/>
      <c r="F817" s="142"/>
      <c r="G817" s="726"/>
      <c r="H817" s="142"/>
      <c r="I817" s="579"/>
    </row>
    <row r="818" spans="1:9" s="14" customFormat="1" ht="12.75">
      <c r="A818" s="690" t="s">
        <v>1225</v>
      </c>
      <c r="B818" s="144">
        <f aca="true" t="shared" si="9" ref="B818:D819">B765+F765+B713+F713+B660+F660+B607+F607+B555+F555+B503+F503+B449+F449+B396+F396+B344+F344+B291+F291+B239+F239+B186+B134+F134+B82+F82+B30+F30+F186</f>
        <v>166103</v>
      </c>
      <c r="C818" s="144">
        <f t="shared" si="9"/>
        <v>198849</v>
      </c>
      <c r="D818" s="144">
        <f t="shared" si="9"/>
        <v>177586</v>
      </c>
      <c r="E818" s="574">
        <f>D818/C818</f>
        <v>0.8930696156379967</v>
      </c>
      <c r="F818" s="142">
        <v>0</v>
      </c>
      <c r="G818" s="142">
        <v>0</v>
      </c>
      <c r="H818" s="142">
        <v>0</v>
      </c>
      <c r="I818" s="579">
        <v>0</v>
      </c>
    </row>
    <row r="819" spans="1:9" s="14" customFormat="1" ht="13.5" thickBot="1">
      <c r="A819" s="685" t="s">
        <v>1226</v>
      </c>
      <c r="B819" s="144">
        <f t="shared" si="9"/>
        <v>51486</v>
      </c>
      <c r="C819" s="144">
        <f t="shared" si="9"/>
        <v>51646</v>
      </c>
      <c r="D819" s="144">
        <f t="shared" si="9"/>
        <v>48398</v>
      </c>
      <c r="E819" s="740">
        <f>D819/C819</f>
        <v>0.9371103280021686</v>
      </c>
      <c r="F819" s="141">
        <v>0</v>
      </c>
      <c r="G819" s="141">
        <v>0</v>
      </c>
      <c r="H819" s="141">
        <v>0</v>
      </c>
      <c r="I819" s="739">
        <v>0</v>
      </c>
    </row>
    <row r="820" spans="1:9" s="14" customFormat="1" ht="13.5" thickBot="1">
      <c r="A820" s="688" t="s">
        <v>1149</v>
      </c>
      <c r="B820" s="525">
        <f>B818+B819</f>
        <v>217589</v>
      </c>
      <c r="C820" s="525">
        <f>C818+C819</f>
        <v>250495</v>
      </c>
      <c r="D820" s="525">
        <f>D818+D819</f>
        <v>225984</v>
      </c>
      <c r="E820" s="588">
        <f>D820/C820</f>
        <v>0.9021497435078545</v>
      </c>
      <c r="F820" s="525">
        <f>F818+F819</f>
        <v>0</v>
      </c>
      <c r="G820" s="676">
        <f>G818+G819</f>
        <v>0</v>
      </c>
      <c r="H820" s="525">
        <f>H818+H819</f>
        <v>0</v>
      </c>
      <c r="I820" s="791">
        <v>0</v>
      </c>
    </row>
    <row r="821" spans="1:9" s="14" customFormat="1" ht="10.5" customHeight="1">
      <c r="A821" s="678"/>
      <c r="B821" s="144"/>
      <c r="C821" s="729"/>
      <c r="D821" s="596"/>
      <c r="E821" s="568"/>
      <c r="F821" s="535"/>
      <c r="G821" s="729"/>
      <c r="H821" s="141"/>
      <c r="I821" s="780"/>
    </row>
    <row r="822" spans="1:9" s="14" customFormat="1" ht="12.75">
      <c r="A822" s="809" t="s">
        <v>1227</v>
      </c>
      <c r="B822" s="144"/>
      <c r="C822" s="726"/>
      <c r="D822" s="267"/>
      <c r="E822" s="574"/>
      <c r="F822" s="142"/>
      <c r="G822" s="726"/>
      <c r="H822" s="142"/>
      <c r="I822" s="579"/>
    </row>
    <row r="823" spans="1:9" s="14" customFormat="1" ht="12.75">
      <c r="A823" s="691" t="s">
        <v>1250</v>
      </c>
      <c r="B823" s="144">
        <f>B770+F770+B718+F718+B665+F665+B612+F612+B560+F559+B508+F508+B454+F454+B401+F401+B349+F349+B296+F296+B244+F244+B191+F191+B139+F139+B87+F87+B35+F35</f>
        <v>1000</v>
      </c>
      <c r="C823" s="144">
        <f>C770+G770+C718+G718+C665+G665+C612+G612+C560+G560+C508+G508+C454+G454+C401+G401+C349+G349+C296+G296+C244+G244+C191+G191+C139+G139+C87+G87+C35+G35</f>
        <v>1000</v>
      </c>
      <c r="D823" s="144">
        <f>D770+H770+D718+H718+D665+H665+D612+H612+D560+H560+D508+H508+D454+H454+D401+H401+D349+H349+D296+H296+D244+H244+D191+H191+D139+H139+D87+H87+D35+H35</f>
        <v>170</v>
      </c>
      <c r="E823" s="574">
        <f>D823/C823</f>
        <v>0.17</v>
      </c>
      <c r="F823" s="142">
        <v>0</v>
      </c>
      <c r="G823" s="142">
        <v>0</v>
      </c>
      <c r="H823" s="142">
        <v>0</v>
      </c>
      <c r="I823" s="579">
        <v>0</v>
      </c>
    </row>
    <row r="824" spans="1:9" s="14" customFormat="1" ht="12.75" customHeight="1" thickBot="1">
      <c r="A824" s="692" t="s">
        <v>1269</v>
      </c>
      <c r="B824" s="144">
        <f>B771+F771+B719+F719+B666+F666+B613+F613+B561+F560+B509+F509+B455+F455+B402+F402+B350+F350+B297+F297+B245+F245+B192+F192+B140+F140+B88+F88+B36+F36</f>
        <v>5000</v>
      </c>
      <c r="C824" s="144">
        <f>C771+G771+C719+G719+C666+G666+C613+G613+C561+G561+C509+G509+C455+G455+C402+G402+C350+G350+C297+G297+C245+G245+C192+G192+C140+G140+C88+G88+C36+G36</f>
        <v>5000</v>
      </c>
      <c r="D824" s="144">
        <f>D771+H771+D719+H719+D666+H666+D613+H613+D561+H561+D509+H509+D455+H455+D402+H402+D350+H350+D297+H297+D245+H245+D192+H192+D140+H140+D88+H88+D36+H36</f>
        <v>3400</v>
      </c>
      <c r="E824" s="740">
        <f>D824/C824</f>
        <v>0.68</v>
      </c>
      <c r="F824" s="141">
        <v>0</v>
      </c>
      <c r="G824" s="141">
        <v>0</v>
      </c>
      <c r="H824" s="141">
        <v>0</v>
      </c>
      <c r="I824" s="739">
        <v>0</v>
      </c>
    </row>
    <row r="825" spans="1:9" s="14" customFormat="1" ht="13.5" thickBot="1">
      <c r="A825" s="688" t="s">
        <v>1150</v>
      </c>
      <c r="B825" s="525">
        <f>SUM(B823:B824)</f>
        <v>6000</v>
      </c>
      <c r="C825" s="525">
        <f>SUM(C823:C824)</f>
        <v>6000</v>
      </c>
      <c r="D825" s="525">
        <f>SUM(D823:D824)</f>
        <v>3570</v>
      </c>
      <c r="E825" s="588">
        <f>D825/C825</f>
        <v>0.595</v>
      </c>
      <c r="F825" s="525">
        <f>F824+F823</f>
        <v>0</v>
      </c>
      <c r="G825" s="676">
        <f>G824+G823</f>
        <v>0</v>
      </c>
      <c r="H825" s="525">
        <f>H824+H823</f>
        <v>0</v>
      </c>
      <c r="I825" s="791">
        <v>0</v>
      </c>
    </row>
    <row r="826" spans="1:9" s="14" customFormat="1" ht="12.75">
      <c r="A826" s="731"/>
      <c r="B826" s="144"/>
      <c r="C826" s="729"/>
      <c r="D826" s="596"/>
      <c r="E826" s="567"/>
      <c r="F826" s="535"/>
      <c r="G826" s="729"/>
      <c r="H826" s="141"/>
      <c r="I826" s="780"/>
    </row>
    <row r="827" spans="1:9" s="14" customFormat="1" ht="12.75">
      <c r="A827" s="745" t="s">
        <v>1231</v>
      </c>
      <c r="B827" s="144"/>
      <c r="C827" s="726"/>
      <c r="D827" s="267"/>
      <c r="E827" s="574"/>
      <c r="F827" s="142"/>
      <c r="G827" s="726"/>
      <c r="H827" s="142"/>
      <c r="I827" s="579"/>
    </row>
    <row r="828" spans="1:9" s="14" customFormat="1" ht="12.75">
      <c r="A828" s="692" t="s">
        <v>1270</v>
      </c>
      <c r="B828" s="142">
        <f>F775+B775+B723+F723+B670+F670+B617+F617+B565+F564+B513+F513+B459+F459+B406+F406+B354+F354+B301+F301+B249+F249+B196+F196+B144+F144+B92+F92+B40+F40</f>
        <v>0</v>
      </c>
      <c r="C828" s="142">
        <v>0</v>
      </c>
      <c r="D828" s="142">
        <v>0</v>
      </c>
      <c r="E828" s="568">
        <v>0</v>
      </c>
      <c r="F828" s="142">
        <v>15000</v>
      </c>
      <c r="G828" s="726">
        <v>3175</v>
      </c>
      <c r="H828" s="142">
        <v>0</v>
      </c>
      <c r="I828" s="579">
        <v>0</v>
      </c>
    </row>
    <row r="829" spans="1:9" s="14" customFormat="1" ht="13.5" thickBot="1">
      <c r="A829" s="693" t="s">
        <v>1271</v>
      </c>
      <c r="B829" s="141">
        <v>0</v>
      </c>
      <c r="C829" s="141">
        <v>0</v>
      </c>
      <c r="D829" s="141">
        <v>0</v>
      </c>
      <c r="E829" s="770">
        <v>0</v>
      </c>
      <c r="F829" s="142">
        <f>'5.sz. melléklet'!B22</f>
        <v>556000</v>
      </c>
      <c r="G829" s="142">
        <f>'5.sz. melléklet'!C22</f>
        <v>3590191</v>
      </c>
      <c r="H829" s="142">
        <f>'5.sz. melléklet'!D22</f>
        <v>0</v>
      </c>
      <c r="I829" s="739">
        <f>H828/G828</f>
        <v>0</v>
      </c>
    </row>
    <row r="830" spans="1:9" s="14" customFormat="1" ht="12.75" customHeight="1" thickBot="1">
      <c r="A830" s="697" t="s">
        <v>1151</v>
      </c>
      <c r="B830" s="525">
        <f>B828+B829</f>
        <v>0</v>
      </c>
      <c r="C830" s="525">
        <f>C828+C829</f>
        <v>0</v>
      </c>
      <c r="D830" s="525">
        <f>D828+D829</f>
        <v>0</v>
      </c>
      <c r="E830" s="588">
        <v>0</v>
      </c>
      <c r="F830" s="207">
        <f>F828+F829</f>
        <v>571000</v>
      </c>
      <c r="G830" s="969">
        <f>G829+G828</f>
        <v>3593366</v>
      </c>
      <c r="H830" s="525">
        <f>H829+H828</f>
        <v>0</v>
      </c>
      <c r="I830" s="791">
        <f>H829/G829</f>
        <v>0</v>
      </c>
    </row>
    <row r="831" spans="1:9" s="14" customFormat="1" ht="9.75" customHeight="1" thickBot="1">
      <c r="A831" s="678"/>
      <c r="B831" s="141"/>
      <c r="C831" s="709"/>
      <c r="D831" s="709"/>
      <c r="E831" s="569"/>
      <c r="F831" s="207"/>
      <c r="G831" s="596"/>
      <c r="H831" s="141"/>
      <c r="I831" s="780"/>
    </row>
    <row r="832" spans="1:9" s="14" customFormat="1" ht="23.25" customHeight="1" thickBot="1">
      <c r="A832" s="803" t="s">
        <v>1303</v>
      </c>
      <c r="B832" s="634">
        <f>B830+B825+B820+B815+B810+B802</f>
        <v>1619732</v>
      </c>
      <c r="C832" s="634">
        <f>C830+C825+C820+C815+C810+C802</f>
        <v>2042705</v>
      </c>
      <c r="D832" s="634">
        <f>D830+D825+D820+D815+D810+D802</f>
        <v>1795338</v>
      </c>
      <c r="E832" s="588">
        <f>D832/C832</f>
        <v>0.8789022399220642</v>
      </c>
      <c r="F832" s="207">
        <f>F830+F826+F822+F817+F812+F804</f>
        <v>571000</v>
      </c>
      <c r="G832" s="796">
        <f>G830+G826+G822+G817+G812+G804</f>
        <v>3593366</v>
      </c>
      <c r="H832" s="207">
        <f>H830+H826+H822+H817+H812+H804</f>
        <v>0</v>
      </c>
      <c r="I832" s="791">
        <v>0</v>
      </c>
    </row>
    <row r="833" spans="1:9" s="14" customFormat="1" ht="9.75" customHeight="1">
      <c r="A833" s="804"/>
      <c r="B833" s="144"/>
      <c r="C833" s="699"/>
      <c r="D833" s="596"/>
      <c r="E833" s="568"/>
      <c r="F833" s="794"/>
      <c r="G833" s="795"/>
      <c r="H833" s="141"/>
      <c r="I833" s="780"/>
    </row>
    <row r="834" spans="1:9" s="14" customFormat="1" ht="12.75">
      <c r="A834" s="746" t="s">
        <v>1313</v>
      </c>
      <c r="B834" s="144"/>
      <c r="C834" s="748"/>
      <c r="D834" s="267"/>
      <c r="E834" s="574"/>
      <c r="F834" s="523"/>
      <c r="G834" s="793"/>
      <c r="H834" s="142"/>
      <c r="I834" s="579"/>
    </row>
    <row r="835" spans="1:9" s="14" customFormat="1" ht="12.75">
      <c r="A835" s="805" t="s">
        <v>1152</v>
      </c>
      <c r="B835" s="144">
        <v>0</v>
      </c>
      <c r="C835" s="144">
        <v>0</v>
      </c>
      <c r="D835" s="144">
        <v>0</v>
      </c>
      <c r="E835" s="574">
        <v>0</v>
      </c>
      <c r="F835" s="142">
        <f>F781+B781+B729+F729+B677+F677+B624+F624+B572+F571+B520+F520+B466+F466+B413+F413+B360+F360+B307+F307+B255+F255+B203+F203+B151+F151+B99+F99+B47+F47</f>
        <v>0</v>
      </c>
      <c r="G835" s="142">
        <f>G781+C781+C729+G729+C677+G677+C624+G624+C572+G572+C520+G520+C466+G466+C413+G413+C360+G360+C307+G307+C255+G255+C203+G203+C151+G151+C99+G99+C47+G47</f>
        <v>0</v>
      </c>
      <c r="H835" s="142">
        <f>H781+D781+D729+H729+D677+H677+D624+H624+D572+H572+D520+H520+D466+H466+D413+H413+D360+H360+D307+H307+D255+H255+D203+H203+D151+H151+D99+H99+D47+H47</f>
        <v>0</v>
      </c>
      <c r="I835" s="787">
        <v>0</v>
      </c>
    </row>
    <row r="836" spans="1:9" s="14" customFormat="1" ht="13.5" thickBot="1">
      <c r="A836" s="686" t="s">
        <v>1154</v>
      </c>
      <c r="B836" s="141">
        <v>0</v>
      </c>
      <c r="C836" s="141">
        <v>0</v>
      </c>
      <c r="D836" s="141">
        <v>0</v>
      </c>
      <c r="E836" s="598">
        <v>0</v>
      </c>
      <c r="F836" s="142">
        <f>F782+B782+B730+F730+B678+F678+B625+F625+B573+F572+B521+F521+B467+F467+B414+F414+B361+F361+B308+F308+B256+F256+B204+F204+B152+F152+B100+F100+B48+F48</f>
        <v>56683</v>
      </c>
      <c r="G836" s="142">
        <f>G782+C782+C730+G730+C678+G678+C625+G625+C573+G573+C521+G521+C467+G467+C414+G414+C361+G361+C308+G308+C256+G256+C204+G204+C152+G152+C100+G100+C48+G48</f>
        <v>406973</v>
      </c>
      <c r="H836" s="142">
        <f>H782+D782+D730+H730+D678+H678+D625+H625+D573+H573+D521+H521+D467+H467+D414+H414+D361+H361+D308+H308+D256+H256+D204+H204+D152+H152+D100+H100+D48+H48</f>
        <v>406973</v>
      </c>
      <c r="I836" s="787">
        <f>H836/G836</f>
        <v>1</v>
      </c>
    </row>
    <row r="837" spans="1:9" s="14" customFormat="1" ht="13.5" customHeight="1" thickBot="1">
      <c r="A837" s="800" t="s">
        <v>1153</v>
      </c>
      <c r="B837" s="525">
        <f>SUM(B835:B836)</f>
        <v>0</v>
      </c>
      <c r="C837" s="525">
        <f>SUM(C835:C836)</f>
        <v>0</v>
      </c>
      <c r="D837" s="525">
        <f>SUM(D835:D836)</f>
        <v>0</v>
      </c>
      <c r="E837" s="588">
        <v>0</v>
      </c>
      <c r="F837" s="525">
        <f>F835+F836</f>
        <v>56683</v>
      </c>
      <c r="G837" s="525">
        <f>G835+G836</f>
        <v>406973</v>
      </c>
      <c r="H837" s="525">
        <f>H835+H836</f>
        <v>406973</v>
      </c>
      <c r="I837" s="789">
        <f>H836/G836</f>
        <v>1</v>
      </c>
    </row>
    <row r="838" spans="1:9" s="14" customFormat="1" ht="13.5" thickBot="1">
      <c r="A838" s="697"/>
      <c r="B838" s="141"/>
      <c r="C838" s="709"/>
      <c r="D838" s="709"/>
      <c r="E838" s="569"/>
      <c r="F838" s="757"/>
      <c r="G838" s="145"/>
      <c r="H838" s="141"/>
      <c r="I838" s="780"/>
    </row>
    <row r="839" spans="1:9" s="14" customFormat="1" ht="15.75" customHeight="1" thickBot="1">
      <c r="A839" s="806" t="s">
        <v>1299</v>
      </c>
      <c r="B839" s="634">
        <f>B832+B837</f>
        <v>1619732</v>
      </c>
      <c r="C839" s="634">
        <f>C832+C837</f>
        <v>2042705</v>
      </c>
      <c r="D839" s="796">
        <f>D832+D837</f>
        <v>1795338</v>
      </c>
      <c r="E839" s="588">
        <f>D839/C839</f>
        <v>0.8789022399220642</v>
      </c>
      <c r="F839" s="207">
        <f>F832+F837</f>
        <v>627683</v>
      </c>
      <c r="G839" s="796">
        <f>G832+G837</f>
        <v>4000339</v>
      </c>
      <c r="H839" s="796">
        <f>H832+H837</f>
        <v>406973</v>
      </c>
      <c r="I839" s="792">
        <f>H839/G839</f>
        <v>0.10173462799027783</v>
      </c>
    </row>
    <row r="840" spans="1:9" s="14" customFormat="1" ht="15">
      <c r="A840" s="704"/>
      <c r="B840" s="704"/>
      <c r="C840" s="704"/>
      <c r="D840" s="704"/>
      <c r="E840" s="704"/>
      <c r="F840" s="705"/>
      <c r="G840" s="2060" t="s">
        <v>246</v>
      </c>
      <c r="H840" s="2060"/>
      <c r="I840" s="705"/>
    </row>
    <row r="841" spans="1:9" s="14" customFormat="1" ht="12.75" customHeight="1">
      <c r="A841" s="2058">
        <v>17</v>
      </c>
      <c r="B841" s="2058"/>
      <c r="C841" s="2058"/>
      <c r="D841" s="2058"/>
      <c r="E841" s="2058"/>
      <c r="F841" s="2070"/>
      <c r="G841" s="2070"/>
      <c r="H841" s="2070"/>
      <c r="I841" s="2070"/>
    </row>
    <row r="842" spans="1:9" s="14" customFormat="1" ht="15.75">
      <c r="A842" s="2094" t="s">
        <v>1477</v>
      </c>
      <c r="B842" s="2094"/>
      <c r="C842" s="2094"/>
      <c r="D842" s="2094"/>
      <c r="E842" s="2094"/>
      <c r="F842" s="2060"/>
      <c r="G842" s="2060"/>
      <c r="H842" s="2060"/>
      <c r="I842" s="2060"/>
    </row>
    <row r="843" spans="1:9" s="14" customFormat="1" ht="15.75">
      <c r="A843" s="2059" t="s">
        <v>1267</v>
      </c>
      <c r="B843" s="2059"/>
      <c r="C843" s="2059"/>
      <c r="D843" s="2059"/>
      <c r="E843" s="2059"/>
      <c r="F843" s="2060"/>
      <c r="G843" s="2060"/>
      <c r="H843" s="2060"/>
      <c r="I843" s="2060"/>
    </row>
    <row r="844" spans="1:9" s="14" customFormat="1" ht="16.5" thickBot="1">
      <c r="A844" s="723"/>
      <c r="B844" s="723"/>
      <c r="C844" s="723"/>
      <c r="D844" s="723"/>
      <c r="E844" s="723"/>
      <c r="F844" s="705"/>
      <c r="G844" s="2097" t="s">
        <v>1239</v>
      </c>
      <c r="H844" s="2097"/>
      <c r="I844" s="663"/>
    </row>
    <row r="845" spans="1:9" s="14" customFormat="1" ht="13.5" customHeight="1" thickBot="1">
      <c r="A845" s="2098" t="s">
        <v>1304</v>
      </c>
      <c r="B845" s="2078" t="s">
        <v>1349</v>
      </c>
      <c r="C845" s="2062"/>
      <c r="D845" s="2062"/>
      <c r="E845" s="2063"/>
      <c r="F845" s="2078" t="s">
        <v>1363</v>
      </c>
      <c r="G845" s="2062"/>
      <c r="H845" s="2062"/>
      <c r="I845" s="2063"/>
    </row>
    <row r="846" spans="1:9" s="14" customFormat="1" ht="21.75" customHeight="1" thickBot="1">
      <c r="A846" s="2099"/>
      <c r="B846" s="666" t="s">
        <v>1107</v>
      </c>
      <c r="C846" s="665" t="s">
        <v>1108</v>
      </c>
      <c r="D846" s="666" t="s">
        <v>1113</v>
      </c>
      <c r="E846" s="667" t="s">
        <v>1141</v>
      </c>
      <c r="F846" s="666" t="s">
        <v>1107</v>
      </c>
      <c r="G846" s="665" t="s">
        <v>1108</v>
      </c>
      <c r="H846" s="666" t="s">
        <v>1113</v>
      </c>
      <c r="I846" s="667" t="s">
        <v>1141</v>
      </c>
    </row>
    <row r="847" spans="1:9" s="14" customFormat="1" ht="12.75">
      <c r="A847" s="668" t="s">
        <v>1211</v>
      </c>
      <c r="B847" s="143"/>
      <c r="C847" s="673"/>
      <c r="D847" s="669"/>
      <c r="E847" s="669"/>
      <c r="F847" s="850"/>
      <c r="G847" s="850"/>
      <c r="H847" s="850"/>
      <c r="I847" s="851"/>
    </row>
    <row r="848" spans="1:9" s="14" customFormat="1" ht="12.75">
      <c r="A848" s="672" t="s">
        <v>1212</v>
      </c>
      <c r="B848" s="142">
        <f aca="true" t="shared" si="10" ref="B848:E851">B794+F794</f>
        <v>272026</v>
      </c>
      <c r="C848" s="142">
        <f>C794+G794</f>
        <v>298750</v>
      </c>
      <c r="D848" s="142">
        <f>D794+H794</f>
        <v>261037</v>
      </c>
      <c r="E848" s="1505">
        <f t="shared" si="10"/>
        <v>0.8737640167364017</v>
      </c>
      <c r="F848" s="641">
        <f>'1.c.sz. melléklet'!B857</f>
        <v>0</v>
      </c>
      <c r="G848" s="641">
        <f>'1.c.sz. melléklet'!C857</f>
        <v>603382</v>
      </c>
      <c r="H848" s="641">
        <f>'1.c.sz. melléklet'!D857</f>
        <v>585869</v>
      </c>
      <c r="I848" s="1272">
        <f>H848/G848</f>
        <v>0.970975269398159</v>
      </c>
    </row>
    <row r="849" spans="1:9" s="14" customFormat="1" ht="12.75">
      <c r="A849" s="797" t="s">
        <v>1213</v>
      </c>
      <c r="B849" s="142">
        <f t="shared" si="10"/>
        <v>90327</v>
      </c>
      <c r="C849" s="142">
        <f t="shared" si="10"/>
        <v>97554</v>
      </c>
      <c r="D849" s="142">
        <f t="shared" si="10"/>
        <v>88055</v>
      </c>
      <c r="E849" s="1505">
        <f t="shared" si="10"/>
        <v>0.9026282879225864</v>
      </c>
      <c r="F849" s="641">
        <f>'1.c.sz. melléklet'!B858</f>
        <v>0</v>
      </c>
      <c r="G849" s="641">
        <f>'1.c.sz. melléklet'!C858</f>
        <v>187205</v>
      </c>
      <c r="H849" s="641">
        <f>'1.c.sz. melléklet'!D858</f>
        <v>178524</v>
      </c>
      <c r="I849" s="1272">
        <f aca="true" t="shared" si="11" ref="I849:I855">H849/G849</f>
        <v>0.9536283753104885</v>
      </c>
    </row>
    <row r="850" spans="1:9" s="14" customFormat="1" ht="12.75">
      <c r="A850" s="672" t="s">
        <v>1214</v>
      </c>
      <c r="B850" s="142">
        <f t="shared" si="10"/>
        <v>482597</v>
      </c>
      <c r="C850" s="142">
        <f t="shared" si="10"/>
        <v>501474</v>
      </c>
      <c r="D850" s="142">
        <f t="shared" si="10"/>
        <v>499515</v>
      </c>
      <c r="E850" s="1505">
        <f t="shared" si="10"/>
        <v>0.9960935163139066</v>
      </c>
      <c r="F850" s="641">
        <f>'1.c.sz. melléklet'!B859</f>
        <v>0</v>
      </c>
      <c r="G850" s="641">
        <f>'1.c.sz. melléklet'!C859</f>
        <v>227603</v>
      </c>
      <c r="H850" s="641">
        <f>'1.c.sz. melléklet'!D859</f>
        <v>203734</v>
      </c>
      <c r="I850" s="1272">
        <f t="shared" si="11"/>
        <v>0.8951287988295409</v>
      </c>
    </row>
    <row r="851" spans="1:9" s="14" customFormat="1" ht="12.75">
      <c r="A851" s="673" t="s">
        <v>765</v>
      </c>
      <c r="B851" s="142">
        <f t="shared" si="10"/>
        <v>-16772</v>
      </c>
      <c r="C851" s="142">
        <f>C797+G797</f>
        <v>-17636</v>
      </c>
      <c r="D851" s="142">
        <f>D797+H797</f>
        <v>-16629</v>
      </c>
      <c r="E851" s="1505">
        <f t="shared" si="10"/>
        <v>0.9429008845543208</v>
      </c>
      <c r="F851" s="641">
        <f>'1.c.sz. melléklet'!B860</f>
        <v>0</v>
      </c>
      <c r="G851" s="641">
        <f>'1.c.sz. melléklet'!C860</f>
        <v>0</v>
      </c>
      <c r="H851" s="641">
        <f>'1.c.sz. melléklet'!D860</f>
        <v>0</v>
      </c>
      <c r="I851" s="1272">
        <v>0</v>
      </c>
    </row>
    <row r="852" spans="1:9" s="14" customFormat="1" ht="15.75" customHeight="1">
      <c r="A852" s="797" t="s">
        <v>1215</v>
      </c>
      <c r="B852" s="142">
        <f>B798+F798</f>
        <v>0</v>
      </c>
      <c r="C852" s="142">
        <f aca="true" t="shared" si="12" ref="C852:E853">C798+G798</f>
        <v>0</v>
      </c>
      <c r="D852" s="142">
        <f t="shared" si="12"/>
        <v>0</v>
      </c>
      <c r="E852" s="1505">
        <f t="shared" si="12"/>
        <v>0</v>
      </c>
      <c r="F852" s="641">
        <f>'1.c.sz. melléklet'!B861</f>
        <v>0</v>
      </c>
      <c r="G852" s="641">
        <f>'1.c.sz. melléklet'!C861</f>
        <v>3942</v>
      </c>
      <c r="H852" s="641">
        <f>'1.c.sz. melléklet'!D861</f>
        <v>3394</v>
      </c>
      <c r="I852" s="1272">
        <f t="shared" si="11"/>
        <v>0.8609842719431761</v>
      </c>
    </row>
    <row r="853" spans="1:9" s="14" customFormat="1" ht="14.25" customHeight="1">
      <c r="A853" s="797" t="s">
        <v>1216</v>
      </c>
      <c r="B853" s="142">
        <f>B799+F799</f>
        <v>229390</v>
      </c>
      <c r="C853" s="142">
        <f t="shared" si="12"/>
        <v>261140</v>
      </c>
      <c r="D853" s="142">
        <f t="shared" si="12"/>
        <v>261137</v>
      </c>
      <c r="E853" s="1505">
        <f t="shared" si="12"/>
        <v>0.9999885119093207</v>
      </c>
      <c r="F853" s="641">
        <f>'1.c.sz. melléklet'!B862</f>
        <v>0</v>
      </c>
      <c r="G853" s="641">
        <f>'1.c.sz. melléklet'!C862</f>
        <v>0</v>
      </c>
      <c r="H853" s="641">
        <f>'1.c.sz. melléklet'!D862</f>
        <v>0</v>
      </c>
      <c r="I853" s="1272">
        <v>0</v>
      </c>
    </row>
    <row r="854" spans="1:9" s="14" customFormat="1" ht="13.5" thickBot="1">
      <c r="A854" s="799" t="s">
        <v>1242</v>
      </c>
      <c r="B854" s="142">
        <f>B801+F801</f>
        <v>229390</v>
      </c>
      <c r="C854" s="142">
        <f>C801+G801</f>
        <v>261140</v>
      </c>
      <c r="D854" s="142">
        <f>D801+H801</f>
        <v>261137</v>
      </c>
      <c r="E854" s="1506">
        <f>E801+I801</f>
        <v>0.9999885119093207</v>
      </c>
      <c r="F854" s="835">
        <f>'1.c.sz. melléklet'!B864</f>
        <v>0</v>
      </c>
      <c r="G854" s="835">
        <f>'1.c.sz. melléklet'!C864</f>
        <v>0</v>
      </c>
      <c r="H854" s="835">
        <f>'1.c.sz. melléklet'!D864</f>
        <v>0</v>
      </c>
      <c r="I854" s="585">
        <v>0</v>
      </c>
    </row>
    <row r="855" spans="1:9" s="14" customFormat="1" ht="13.5" thickBot="1">
      <c r="A855" s="800" t="s">
        <v>1164</v>
      </c>
      <c r="B855" s="634">
        <f>B848+B849+B850+B852+B853+B851</f>
        <v>1057568</v>
      </c>
      <c r="C855" s="634">
        <f>C848+C849+C850+C852+C853+C851</f>
        <v>1141282</v>
      </c>
      <c r="D855" s="634">
        <f>D848+D849+D850+D852+D853+D851</f>
        <v>1093115</v>
      </c>
      <c r="E855" s="1438">
        <f>D855/C855</f>
        <v>0.9577957069330805</v>
      </c>
      <c r="F855" s="842">
        <f>F848+F849+F850+F851+F852+F853</f>
        <v>0</v>
      </c>
      <c r="G855" s="2014">
        <f>G848+G849+G850+G851+G852+G853</f>
        <v>1022132</v>
      </c>
      <c r="H855" s="842">
        <f>H848+H849+H850+H851+H852+H853</f>
        <v>971521</v>
      </c>
      <c r="I855" s="849">
        <f t="shared" si="11"/>
        <v>0.9504848688819056</v>
      </c>
    </row>
    <row r="856" spans="1:9" s="14" customFormat="1" ht="12.75">
      <c r="A856" s="731"/>
      <c r="B856" s="144"/>
      <c r="C856" s="681"/>
      <c r="D856" s="537"/>
      <c r="E856" s="1507"/>
      <c r="F856" s="850"/>
      <c r="G856" s="850"/>
      <c r="H856" s="850"/>
      <c r="I856" s="1273"/>
    </row>
    <row r="857" spans="1:9" s="14" customFormat="1" ht="12.75">
      <c r="A857" s="812" t="s">
        <v>1219</v>
      </c>
      <c r="B857" s="142"/>
      <c r="C857" s="142"/>
      <c r="D857" s="267"/>
      <c r="E857" s="192"/>
      <c r="F857" s="642"/>
      <c r="G857" s="642"/>
      <c r="H857" s="642"/>
      <c r="I857" s="1272"/>
    </row>
    <row r="858" spans="1:9" s="14" customFormat="1" ht="12" customHeight="1">
      <c r="A858" s="696" t="s">
        <v>1220</v>
      </c>
      <c r="B858" s="142">
        <f>B805+F805</f>
        <v>169547</v>
      </c>
      <c r="C858" s="142">
        <f aca="true" t="shared" si="13" ref="C858:E861">C805+G805</f>
        <v>334501</v>
      </c>
      <c r="D858" s="142">
        <f t="shared" si="13"/>
        <v>188512</v>
      </c>
      <c r="E858" s="1505">
        <f t="shared" si="13"/>
        <v>0.5635618428644459</v>
      </c>
      <c r="F858" s="641">
        <f>'1.c.sz. melléklet'!B868</f>
        <v>0</v>
      </c>
      <c r="G858" s="641">
        <f>'1.c.sz. melléklet'!C868</f>
        <v>67156</v>
      </c>
      <c r="H858" s="641">
        <f>'1.c.sz. melléklet'!D868</f>
        <v>42771</v>
      </c>
      <c r="I858" s="1272">
        <f>H858/G858</f>
        <v>0.636890225743046</v>
      </c>
    </row>
    <row r="859" spans="1:9" s="14" customFormat="1" ht="12.75">
      <c r="A859" s="805" t="s">
        <v>1221</v>
      </c>
      <c r="B859" s="142">
        <f>B806+F806</f>
        <v>95036</v>
      </c>
      <c r="C859" s="142">
        <f t="shared" si="13"/>
        <v>117179</v>
      </c>
      <c r="D859" s="142">
        <f t="shared" si="13"/>
        <v>106645</v>
      </c>
      <c r="E859" s="1505">
        <f t="shared" si="13"/>
        <v>0.9101033461627084</v>
      </c>
      <c r="F859" s="641">
        <f>'1.c.sz. melléklet'!B869</f>
        <v>0</v>
      </c>
      <c r="G859" s="641">
        <f>'1.c.sz. melléklet'!C869</f>
        <v>6320</v>
      </c>
      <c r="H859" s="641">
        <f>'1.c.sz. melléklet'!D869</f>
        <v>5988</v>
      </c>
      <c r="I859" s="1272">
        <f>H859/G859</f>
        <v>0.9474683544303798</v>
      </c>
    </row>
    <row r="860" spans="1:9" s="14" customFormat="1" ht="12.75">
      <c r="A860" s="672" t="s">
        <v>1222</v>
      </c>
      <c r="B860" s="142">
        <f>B807+F807</f>
        <v>1500</v>
      </c>
      <c r="C860" s="142">
        <f t="shared" si="13"/>
        <v>59500</v>
      </c>
      <c r="D860" s="142">
        <f t="shared" si="13"/>
        <v>58500</v>
      </c>
      <c r="E860" s="1505">
        <f t="shared" si="13"/>
        <v>0.9831932773109243</v>
      </c>
      <c r="F860" s="641">
        <f>'1.c.sz. melléklet'!B870</f>
        <v>0</v>
      </c>
      <c r="G860" s="641">
        <f>'1.c.sz. melléklet'!C870</f>
        <v>0</v>
      </c>
      <c r="H860" s="641">
        <f>'1.c.sz. melléklet'!D870</f>
        <v>0</v>
      </c>
      <c r="I860" s="1272">
        <v>0</v>
      </c>
    </row>
    <row r="861" spans="1:9" s="14" customFormat="1" ht="12.75">
      <c r="A861" s="686" t="s">
        <v>1155</v>
      </c>
      <c r="B861" s="142">
        <f>B808+F808</f>
        <v>16772</v>
      </c>
      <c r="C861" s="142">
        <f t="shared" si="13"/>
        <v>17636</v>
      </c>
      <c r="D861" s="142">
        <f t="shared" si="13"/>
        <v>16629</v>
      </c>
      <c r="E861" s="1505">
        <f t="shared" si="13"/>
        <v>0.9429008845543208</v>
      </c>
      <c r="F861" s="641">
        <f>'1.c.sz. melléklet'!B871</f>
        <v>0</v>
      </c>
      <c r="G861" s="641">
        <f>'1.c.sz. melléklet'!C871</f>
        <v>0</v>
      </c>
      <c r="H861" s="641">
        <f>'1.c.sz. melléklet'!D871</f>
        <v>0</v>
      </c>
      <c r="I861" s="1272">
        <v>0</v>
      </c>
    </row>
    <row r="862" spans="1:9" s="14" customFormat="1" ht="13.5" thickBot="1">
      <c r="A862" s="810"/>
      <c r="B862" s="527"/>
      <c r="C862" s="527"/>
      <c r="D862" s="527"/>
      <c r="E862" s="1506"/>
      <c r="F862" s="847"/>
      <c r="G862" s="847"/>
      <c r="H862" s="847"/>
      <c r="I862" s="585"/>
    </row>
    <row r="863" spans="1:9" s="14" customFormat="1" ht="13.5" thickBot="1">
      <c r="A863" s="800" t="s">
        <v>1159</v>
      </c>
      <c r="B863" s="525">
        <f>SUM(B858:B862)</f>
        <v>282855</v>
      </c>
      <c r="C863" s="525">
        <f>SUM(C858:C862)</f>
        <v>528816</v>
      </c>
      <c r="D863" s="525">
        <f>SUM(D858:D862)</f>
        <v>370286</v>
      </c>
      <c r="E863" s="1438">
        <f>D863/C863</f>
        <v>0.7002170887416417</v>
      </c>
      <c r="F863" s="842">
        <f>SUM(F858:F862)</f>
        <v>0</v>
      </c>
      <c r="G863" s="842">
        <f>SUM(G858:G862)</f>
        <v>73476</v>
      </c>
      <c r="H863" s="842">
        <f>SUM(H858:H862)</f>
        <v>48759</v>
      </c>
      <c r="I863" s="849">
        <f>H863/G863</f>
        <v>0.6636044422668627</v>
      </c>
    </row>
    <row r="864" spans="1:9" s="14" customFormat="1" ht="12.75">
      <c r="A864" s="678"/>
      <c r="B864" s="144"/>
      <c r="C864" s="729"/>
      <c r="D864" s="596"/>
      <c r="E864" s="1507"/>
      <c r="F864" s="850"/>
      <c r="G864" s="850"/>
      <c r="H864" s="850"/>
      <c r="I864" s="1273"/>
    </row>
    <row r="865" spans="1:9" s="14" customFormat="1" ht="12.75">
      <c r="A865" s="809" t="s">
        <v>1224</v>
      </c>
      <c r="B865" s="142"/>
      <c r="C865" s="726"/>
      <c r="D865" s="267"/>
      <c r="E865" s="1505"/>
      <c r="F865" s="642"/>
      <c r="G865" s="642"/>
      <c r="H865" s="642"/>
      <c r="I865" s="1272"/>
    </row>
    <row r="866" spans="1:9" s="14" customFormat="1" ht="12.75" customHeight="1">
      <c r="A866" s="684" t="s">
        <v>1225</v>
      </c>
      <c r="B866" s="142">
        <f aca="true" t="shared" si="14" ref="B866:E867">B813+F813</f>
        <v>55720</v>
      </c>
      <c r="C866" s="142">
        <f t="shared" si="14"/>
        <v>116112</v>
      </c>
      <c r="D866" s="142">
        <f t="shared" si="14"/>
        <v>85754</v>
      </c>
      <c r="E866" s="1508">
        <f t="shared" si="14"/>
        <v>0.7385455422350834</v>
      </c>
      <c r="F866" s="641">
        <f>'1.c.sz. melléklet'!B876</f>
        <v>0</v>
      </c>
      <c r="G866" s="641">
        <f>'1.c.sz. melléklet'!C876</f>
        <v>3977</v>
      </c>
      <c r="H866" s="641">
        <f>'1.c.sz. melléklet'!D876</f>
        <v>3977</v>
      </c>
      <c r="I866" s="1272">
        <f>H866/G866</f>
        <v>1</v>
      </c>
    </row>
    <row r="867" spans="1:9" s="14" customFormat="1" ht="13.5" thickBot="1">
      <c r="A867" s="685" t="s">
        <v>1226</v>
      </c>
      <c r="B867" s="142">
        <f t="shared" si="14"/>
        <v>0</v>
      </c>
      <c r="C867" s="142">
        <f t="shared" si="14"/>
        <v>0</v>
      </c>
      <c r="D867" s="142">
        <f t="shared" si="14"/>
        <v>0</v>
      </c>
      <c r="E867" s="1509">
        <f t="shared" si="14"/>
        <v>0</v>
      </c>
      <c r="F867" s="835">
        <f>'1.c.sz. melléklet'!B877</f>
        <v>0</v>
      </c>
      <c r="G867" s="835">
        <f>'1.c.sz. melléklet'!C877</f>
        <v>0</v>
      </c>
      <c r="H867" s="835">
        <f>'1.c.sz. melléklet'!D877</f>
        <v>0</v>
      </c>
      <c r="I867" s="585">
        <v>0</v>
      </c>
    </row>
    <row r="868" spans="1:9" s="14" customFormat="1" ht="13.5" thickBot="1">
      <c r="A868" s="688" t="s">
        <v>1148</v>
      </c>
      <c r="B868" s="525">
        <f>SUM(B866:B867)</f>
        <v>55720</v>
      </c>
      <c r="C868" s="525">
        <f>SUM(C866:C867)</f>
        <v>116112</v>
      </c>
      <c r="D868" s="525">
        <f>SUM(D866:D867)</f>
        <v>85754</v>
      </c>
      <c r="E868" s="1510">
        <f>D868/C868</f>
        <v>0.7385455422350834</v>
      </c>
      <c r="F868" s="842">
        <f>SUM(F866:F867)</f>
        <v>0</v>
      </c>
      <c r="G868" s="842">
        <f>SUM(G866:G867)</f>
        <v>3977</v>
      </c>
      <c r="H868" s="842">
        <f>SUM(H866:H867)</f>
        <v>3977</v>
      </c>
      <c r="I868" s="2015">
        <f>H868/G868</f>
        <v>1</v>
      </c>
    </row>
    <row r="869" spans="1:9" s="14" customFormat="1" ht="12.75">
      <c r="A869" s="678"/>
      <c r="B869" s="144"/>
      <c r="C869" s="729"/>
      <c r="D869" s="596"/>
      <c r="E869" s="1507"/>
      <c r="F869" s="850"/>
      <c r="G869" s="850"/>
      <c r="H869" s="850"/>
      <c r="I869" s="1273"/>
    </row>
    <row r="870" spans="1:9" s="14" customFormat="1" ht="12.75">
      <c r="A870" s="744" t="s">
        <v>1248</v>
      </c>
      <c r="B870" s="142"/>
      <c r="C870" s="726"/>
      <c r="D870" s="267"/>
      <c r="E870" s="1505"/>
      <c r="F870" s="642"/>
      <c r="G870" s="642"/>
      <c r="H870" s="642"/>
      <c r="I870" s="1272"/>
    </row>
    <row r="871" spans="1:9" s="14" customFormat="1" ht="12.75">
      <c r="A871" s="690" t="s">
        <v>1225</v>
      </c>
      <c r="B871" s="142">
        <f>B818+F818</f>
        <v>166103</v>
      </c>
      <c r="C871" s="142">
        <f aca="true" t="shared" si="15" ref="C871:E872">C818+G818</f>
        <v>198849</v>
      </c>
      <c r="D871" s="142">
        <f t="shared" si="15"/>
        <v>177586</v>
      </c>
      <c r="E871" s="1506">
        <f t="shared" si="15"/>
        <v>0.8930696156379967</v>
      </c>
      <c r="F871" s="641">
        <f>'1.c.sz. melléklet'!B881</f>
        <v>0</v>
      </c>
      <c r="G871" s="641">
        <f>'1.c.sz. melléklet'!C881</f>
        <v>0</v>
      </c>
      <c r="H871" s="641">
        <f>'1.c.sz. melléklet'!D881</f>
        <v>0</v>
      </c>
      <c r="I871" s="1272">
        <v>0</v>
      </c>
    </row>
    <row r="872" spans="1:9" s="14" customFormat="1" ht="13.5" thickBot="1">
      <c r="A872" s="685" t="s">
        <v>1226</v>
      </c>
      <c r="B872" s="142">
        <f>B819+F819</f>
        <v>51486</v>
      </c>
      <c r="C872" s="142">
        <f t="shared" si="15"/>
        <v>51646</v>
      </c>
      <c r="D872" s="142">
        <f t="shared" si="15"/>
        <v>48398</v>
      </c>
      <c r="E872" s="1506">
        <f t="shared" si="15"/>
        <v>0.9371103280021686</v>
      </c>
      <c r="F872" s="835">
        <f>'1.c.sz. melléklet'!B882</f>
        <v>0</v>
      </c>
      <c r="G872" s="835">
        <f>'1.c.sz. melléklet'!C882</f>
        <v>0</v>
      </c>
      <c r="H872" s="835">
        <f>'1.c.sz. melléklet'!D882</f>
        <v>0</v>
      </c>
      <c r="I872" s="585">
        <v>0</v>
      </c>
    </row>
    <row r="873" spans="1:9" s="14" customFormat="1" ht="13.5" thickBot="1">
      <c r="A873" s="688" t="s">
        <v>1149</v>
      </c>
      <c r="B873" s="525">
        <f>SUM(B871:B872)</f>
        <v>217589</v>
      </c>
      <c r="C873" s="525">
        <f>SUM(C871:C872)</f>
        <v>250495</v>
      </c>
      <c r="D873" s="525">
        <f>SUM(D871:D872)</f>
        <v>225984</v>
      </c>
      <c r="E873" s="1438">
        <f>D873/C873</f>
        <v>0.9021497435078545</v>
      </c>
      <c r="F873" s="842">
        <f>SUM(F871:F872)</f>
        <v>0</v>
      </c>
      <c r="G873" s="842">
        <f>SUM(G871:G872)</f>
        <v>0</v>
      </c>
      <c r="H873" s="842">
        <f>SUM(H871:H872)</f>
        <v>0</v>
      </c>
      <c r="I873" s="849">
        <v>0</v>
      </c>
    </row>
    <row r="874" spans="1:9" s="14" customFormat="1" ht="12.75">
      <c r="A874" s="678"/>
      <c r="B874" s="144"/>
      <c r="C874" s="729"/>
      <c r="D874" s="596"/>
      <c r="E874" s="1507"/>
      <c r="F874" s="850"/>
      <c r="G874" s="850"/>
      <c r="H874" s="850"/>
      <c r="I874" s="1273"/>
    </row>
    <row r="875" spans="1:9" s="14" customFormat="1" ht="14.25" customHeight="1">
      <c r="A875" s="809" t="s">
        <v>1227</v>
      </c>
      <c r="B875" s="142"/>
      <c r="C875" s="726"/>
      <c r="D875" s="267"/>
      <c r="E875" s="1505"/>
      <c r="F875" s="642"/>
      <c r="G875" s="642"/>
      <c r="H875" s="642"/>
      <c r="I875" s="1272"/>
    </row>
    <row r="876" spans="1:9" s="14" customFormat="1" ht="13.5" customHeight="1">
      <c r="A876" s="691" t="s">
        <v>1250</v>
      </c>
      <c r="B876" s="142">
        <f>B823+F823</f>
        <v>1000</v>
      </c>
      <c r="C876" s="142">
        <f aca="true" t="shared" si="16" ref="C876:E877">C823+G823</f>
        <v>1000</v>
      </c>
      <c r="D876" s="142">
        <f t="shared" si="16"/>
        <v>170</v>
      </c>
      <c r="E876" s="1506">
        <f t="shared" si="16"/>
        <v>0.17</v>
      </c>
      <c r="F876" s="641">
        <f>'1.c.sz. melléklet'!B886</f>
        <v>0</v>
      </c>
      <c r="G876" s="641">
        <f>'1.c.sz. melléklet'!C886</f>
        <v>0</v>
      </c>
      <c r="H876" s="641">
        <f>'1.c.sz. melléklet'!D886</f>
        <v>0</v>
      </c>
      <c r="I876" s="1272">
        <v>0</v>
      </c>
    </row>
    <row r="877" spans="1:9" s="14" customFormat="1" ht="13.5" thickBot="1">
      <c r="A877" s="692" t="s">
        <v>1269</v>
      </c>
      <c r="B877" s="142">
        <f>B824+F824</f>
        <v>5000</v>
      </c>
      <c r="C877" s="142">
        <f t="shared" si="16"/>
        <v>5000</v>
      </c>
      <c r="D877" s="142">
        <f t="shared" si="16"/>
        <v>3400</v>
      </c>
      <c r="E877" s="1506">
        <f t="shared" si="16"/>
        <v>0.68</v>
      </c>
      <c r="F877" s="835">
        <f>'1.c.sz. melléklet'!B887</f>
        <v>0</v>
      </c>
      <c r="G877" s="835">
        <f>'1.c.sz. melléklet'!C887</f>
        <v>0</v>
      </c>
      <c r="H877" s="835">
        <f>'1.c.sz. melléklet'!D887</f>
        <v>0</v>
      </c>
      <c r="I877" s="585">
        <v>0</v>
      </c>
    </row>
    <row r="878" spans="1:9" s="14" customFormat="1" ht="13.5" customHeight="1" thickBot="1">
      <c r="A878" s="688" t="s">
        <v>1150</v>
      </c>
      <c r="B878" s="525">
        <f>SUM(B876:B877)</f>
        <v>6000</v>
      </c>
      <c r="C878" s="525">
        <f>SUM(C876:C877)</f>
        <v>6000</v>
      </c>
      <c r="D878" s="525">
        <f>SUM(D876:D877)</f>
        <v>3570</v>
      </c>
      <c r="E878" s="1438">
        <f>D878/C878</f>
        <v>0.595</v>
      </c>
      <c r="F878" s="842">
        <f>SUM(F876:F877)</f>
        <v>0</v>
      </c>
      <c r="G878" s="842">
        <f>SUM(G876:G877)</f>
        <v>0</v>
      </c>
      <c r="H878" s="842">
        <f>SUM(H876:H877)</f>
        <v>0</v>
      </c>
      <c r="I878" s="849">
        <v>0</v>
      </c>
    </row>
    <row r="879" spans="1:9" s="14" customFormat="1" ht="12.75">
      <c r="A879" s="731"/>
      <c r="B879" s="144"/>
      <c r="C879" s="729"/>
      <c r="D879" s="596"/>
      <c r="E879" s="1507"/>
      <c r="F879" s="850"/>
      <c r="G879" s="850"/>
      <c r="H879" s="850"/>
      <c r="I879" s="1273"/>
    </row>
    <row r="880" spans="1:9" s="14" customFormat="1" ht="12.75">
      <c r="A880" s="745" t="s">
        <v>1231</v>
      </c>
      <c r="B880" s="142"/>
      <c r="C880" s="726"/>
      <c r="D880" s="267"/>
      <c r="E880" s="1505"/>
      <c r="F880" s="642"/>
      <c r="G880" s="642"/>
      <c r="H880" s="642"/>
      <c r="I880" s="1272"/>
    </row>
    <row r="881" spans="1:9" s="14" customFormat="1" ht="12.75">
      <c r="A881" s="692" t="s">
        <v>1270</v>
      </c>
      <c r="B881" s="142">
        <f>B828+F828</f>
        <v>15000</v>
      </c>
      <c r="C881" s="142">
        <f aca="true" t="shared" si="17" ref="C881:E883">C828+G828</f>
        <v>3175</v>
      </c>
      <c r="D881" s="142">
        <f t="shared" si="17"/>
        <v>0</v>
      </c>
      <c r="E881" s="1506">
        <f t="shared" si="17"/>
        <v>0</v>
      </c>
      <c r="F881" s="641">
        <f>'1.c.sz. melléklet'!B891</f>
        <v>0</v>
      </c>
      <c r="G881" s="641">
        <f>'1.c.sz. melléklet'!C891</f>
        <v>0</v>
      </c>
      <c r="H881" s="641">
        <f>'1.c.sz. melléklet'!D891</f>
        <v>0</v>
      </c>
      <c r="I881" s="1272">
        <v>0</v>
      </c>
    </row>
    <row r="882" spans="1:9" s="14" customFormat="1" ht="13.5" thickBot="1">
      <c r="A882" s="693" t="s">
        <v>1271</v>
      </c>
      <c r="B882" s="142">
        <f>B829+F829</f>
        <v>556000</v>
      </c>
      <c r="C882" s="142">
        <f t="shared" si="17"/>
        <v>3590191</v>
      </c>
      <c r="D882" s="142">
        <f t="shared" si="17"/>
        <v>0</v>
      </c>
      <c r="E882" s="1506">
        <f t="shared" si="17"/>
        <v>0</v>
      </c>
      <c r="F882" s="835">
        <f>'1.c.sz. melléklet'!B892</f>
        <v>0</v>
      </c>
      <c r="G882" s="835">
        <f>'1.c.sz. melléklet'!C892</f>
        <v>0</v>
      </c>
      <c r="H882" s="835">
        <f>'1.c.sz. melléklet'!D892</f>
        <v>0</v>
      </c>
      <c r="I882" s="585">
        <v>0</v>
      </c>
    </row>
    <row r="883" spans="1:9" s="14" customFormat="1" ht="13.5" thickBot="1">
      <c r="A883" s="697" t="s">
        <v>1151</v>
      </c>
      <c r="B883" s="525">
        <f>SUM(B881:B882)</f>
        <v>571000</v>
      </c>
      <c r="C883" s="525">
        <f>SUM(C881:C882)</f>
        <v>3593366</v>
      </c>
      <c r="D883" s="525">
        <f>SUM(D881:D882)</f>
        <v>0</v>
      </c>
      <c r="E883" s="1438">
        <f t="shared" si="17"/>
        <v>0</v>
      </c>
      <c r="F883" s="1511">
        <f>SUM(F881:F882)</f>
        <v>0</v>
      </c>
      <c r="G883" s="1514">
        <f>SUM(G881:G882)</f>
        <v>0</v>
      </c>
      <c r="H883" s="1514">
        <f>SUM(H881:H882)</f>
        <v>0</v>
      </c>
      <c r="I883" s="1271">
        <v>0</v>
      </c>
    </row>
    <row r="884" spans="1:9" s="14" customFormat="1" ht="9.75" customHeight="1" thickBot="1">
      <c r="A884" s="678"/>
      <c r="B884" s="141"/>
      <c r="C884" s="709"/>
      <c r="D884" s="709"/>
      <c r="E884" s="1507"/>
      <c r="F884" s="640"/>
      <c r="G884" s="640"/>
      <c r="H884" s="640"/>
      <c r="I884" s="853"/>
    </row>
    <row r="885" spans="1:9" s="14" customFormat="1" ht="13.5" customHeight="1" thickBot="1">
      <c r="A885" s="803" t="s">
        <v>1303</v>
      </c>
      <c r="B885" s="634">
        <f>B883+B878+B873+B868+B863+B855</f>
        <v>2190732</v>
      </c>
      <c r="C885" s="634">
        <f>C883+C878+C873+C868+C863+C855</f>
        <v>5636071</v>
      </c>
      <c r="D885" s="634">
        <f>D883+D878+D873+D868+D863+D855</f>
        <v>1778709</v>
      </c>
      <c r="E885" s="1510">
        <f>D885/C885</f>
        <v>0.31559378865170434</v>
      </c>
      <c r="F885" s="842">
        <f>F883+F878+F873+F868+F863+F855</f>
        <v>0</v>
      </c>
      <c r="G885" s="1515">
        <f>G883+G878+G873+G868+G863+G855</f>
        <v>1099585</v>
      </c>
      <c r="H885" s="2016">
        <f>H883+H878+H873+H868+H863+H855</f>
        <v>1024257</v>
      </c>
      <c r="I885" s="849">
        <f>H885/G885</f>
        <v>0.9314941546128767</v>
      </c>
    </row>
    <row r="886" spans="1:9" s="14" customFormat="1" ht="9.75" customHeight="1">
      <c r="A886" s="804"/>
      <c r="B886" s="144"/>
      <c r="C886" s="768"/>
      <c r="D886" s="596"/>
      <c r="E886" s="1507"/>
      <c r="F886" s="850"/>
      <c r="G886" s="850"/>
      <c r="H886" s="850"/>
      <c r="I886" s="1273"/>
    </row>
    <row r="887" spans="1:9" s="14" customFormat="1" ht="12.75">
      <c r="A887" s="746" t="s">
        <v>1313</v>
      </c>
      <c r="B887" s="142"/>
      <c r="C887" s="749"/>
      <c r="D887" s="267"/>
      <c r="E887" s="1505"/>
      <c r="F887" s="642"/>
      <c r="G887" s="642"/>
      <c r="H887" s="642"/>
      <c r="I887" s="1272"/>
    </row>
    <row r="888" spans="1:9" s="14" customFormat="1" ht="12.75">
      <c r="A888" s="805" t="s">
        <v>1152</v>
      </c>
      <c r="B888" s="142">
        <f>B835+F835</f>
        <v>0</v>
      </c>
      <c r="C888" s="142">
        <f aca="true" t="shared" si="18" ref="C888:E889">C835+G835</f>
        <v>0</v>
      </c>
      <c r="D888" s="142">
        <f t="shared" si="18"/>
        <v>0</v>
      </c>
      <c r="E888" s="1509">
        <v>0</v>
      </c>
      <c r="F888" s="642">
        <v>0</v>
      </c>
      <c r="G888" s="642">
        <v>0</v>
      </c>
      <c r="H888" s="642">
        <v>0</v>
      </c>
      <c r="I888" s="1272">
        <v>0</v>
      </c>
    </row>
    <row r="889" spans="1:9" s="14" customFormat="1" ht="13.5" thickBot="1">
      <c r="A889" s="686" t="s">
        <v>1154</v>
      </c>
      <c r="B889" s="142">
        <f>B836+F836</f>
        <v>56683</v>
      </c>
      <c r="C889" s="142">
        <f t="shared" si="18"/>
        <v>406973</v>
      </c>
      <c r="D889" s="142">
        <f t="shared" si="18"/>
        <v>406973</v>
      </c>
      <c r="E889" s="1506">
        <f t="shared" si="18"/>
        <v>1</v>
      </c>
      <c r="F889" s="835">
        <f>'1.c.sz. melléklet'!B897</f>
        <v>0</v>
      </c>
      <c r="G889" s="835">
        <f>'1.c.sz. melléklet'!C897</f>
        <v>0</v>
      </c>
      <c r="H889" s="835">
        <f>'1.c.sz. melléklet'!D897</f>
        <v>0</v>
      </c>
      <c r="I889" s="585">
        <v>0</v>
      </c>
    </row>
    <row r="890" spans="1:9" s="14" customFormat="1" ht="13.5" thickBot="1">
      <c r="A890" s="800" t="s">
        <v>1153</v>
      </c>
      <c r="B890" s="525">
        <f>SUM(B888:B889)</f>
        <v>56683</v>
      </c>
      <c r="C890" s="525">
        <f>SUM(C888:C889)</f>
        <v>406973</v>
      </c>
      <c r="D890" s="634">
        <f>SUM(D888:D889)</f>
        <v>406973</v>
      </c>
      <c r="E890" s="1438">
        <f>D890/C890</f>
        <v>1</v>
      </c>
      <c r="F890" s="848">
        <f>SUM(F888:F889)</f>
        <v>0</v>
      </c>
      <c r="G890" s="848">
        <f>SUM(G888:G889)</f>
        <v>0</v>
      </c>
      <c r="H890" s="848">
        <f>SUM(H888:H889)</f>
        <v>0</v>
      </c>
      <c r="I890" s="849">
        <v>0</v>
      </c>
    </row>
    <row r="891" spans="1:9" s="14" customFormat="1" ht="9.75" customHeight="1" thickBot="1">
      <c r="A891" s="697"/>
      <c r="B891" s="141"/>
      <c r="C891" s="596"/>
      <c r="D891" s="709"/>
      <c r="E891" s="1507"/>
      <c r="F891" s="640"/>
      <c r="G891" s="640"/>
      <c r="H891" s="640"/>
      <c r="I891" s="853"/>
    </row>
    <row r="892" spans="1:9" s="14" customFormat="1" ht="13.5" thickBot="1">
      <c r="A892" s="806" t="s">
        <v>1299</v>
      </c>
      <c r="B892" s="634">
        <f>B885+B890</f>
        <v>2247415</v>
      </c>
      <c r="C892" s="634">
        <f>C885+C890</f>
        <v>6043044</v>
      </c>
      <c r="D892" s="634">
        <f>D885+D890</f>
        <v>2185682</v>
      </c>
      <c r="E892" s="1510">
        <f>D892/C892</f>
        <v>0.3616856008329577</v>
      </c>
      <c r="F892" s="842">
        <f>F890+F885</f>
        <v>0</v>
      </c>
      <c r="G892" s="1515">
        <f>G890+G885</f>
        <v>1099585</v>
      </c>
      <c r="H892" s="2016">
        <f>H890+H885</f>
        <v>1024257</v>
      </c>
      <c r="I892" s="849">
        <f>H892/G892</f>
        <v>0.9314941546128767</v>
      </c>
    </row>
    <row r="893" spans="1:9" s="14" customFormat="1" ht="15">
      <c r="A893" s="704"/>
      <c r="B893" s="704"/>
      <c r="C893" s="704"/>
      <c r="D893" s="704"/>
      <c r="E893" s="704"/>
      <c r="F893" s="705"/>
      <c r="G893" s="2060" t="s">
        <v>246</v>
      </c>
      <c r="H893" s="2060"/>
      <c r="I893" s="705"/>
    </row>
    <row r="894" spans="1:9" s="14" customFormat="1" ht="12.75">
      <c r="A894" s="2058">
        <v>18</v>
      </c>
      <c r="B894" s="2058"/>
      <c r="C894" s="2058"/>
      <c r="D894" s="2058"/>
      <c r="E894" s="2058"/>
      <c r="F894" s="2070"/>
      <c r="G894" s="2070"/>
      <c r="H894" s="2070"/>
      <c r="I894" s="2070"/>
    </row>
    <row r="895" spans="1:9" s="14" customFormat="1" ht="15.75">
      <c r="A895" s="2094" t="s">
        <v>1477</v>
      </c>
      <c r="B895" s="2094"/>
      <c r="C895" s="2094"/>
      <c r="D895" s="2094"/>
      <c r="E895" s="2094"/>
      <c r="F895" s="2060"/>
      <c r="G895" s="2060"/>
      <c r="H895" s="2060"/>
      <c r="I895" s="2060"/>
    </row>
    <row r="896" spans="1:9" s="14" customFormat="1" ht="9.75" customHeight="1">
      <c r="A896" s="2059" t="s">
        <v>1267</v>
      </c>
      <c r="B896" s="2059"/>
      <c r="C896" s="2059"/>
      <c r="D896" s="2059"/>
      <c r="E896" s="2059"/>
      <c r="F896" s="2060"/>
      <c r="G896" s="2060"/>
      <c r="H896" s="2060"/>
      <c r="I896" s="2060"/>
    </row>
    <row r="897" spans="1:9" s="14" customFormat="1" ht="16.5" thickBot="1">
      <c r="A897" s="723"/>
      <c r="B897" s="723"/>
      <c r="C897" s="723"/>
      <c r="D897" s="723"/>
      <c r="E897" s="723"/>
      <c r="F897" s="705"/>
      <c r="G897" s="2097" t="s">
        <v>1239</v>
      </c>
      <c r="H897" s="2097"/>
      <c r="I897" s="663"/>
    </row>
    <row r="898" spans="1:5" s="14" customFormat="1" ht="13.5" customHeight="1" thickBot="1">
      <c r="A898" s="2098" t="s">
        <v>1304</v>
      </c>
      <c r="B898" s="2078" t="s">
        <v>1364</v>
      </c>
      <c r="C898" s="2062"/>
      <c r="D898" s="2062"/>
      <c r="E898" s="2063"/>
    </row>
    <row r="899" spans="1:5" s="14" customFormat="1" ht="21.75" thickBot="1">
      <c r="A899" s="2099"/>
      <c r="B899" s="666" t="s">
        <v>1107</v>
      </c>
      <c r="C899" s="665" t="s">
        <v>1108</v>
      </c>
      <c r="D899" s="666" t="s">
        <v>1113</v>
      </c>
      <c r="E899" s="667" t="s">
        <v>1141</v>
      </c>
    </row>
    <row r="900" spans="1:5" s="14" customFormat="1" ht="12.75">
      <c r="A900" s="668" t="s">
        <v>1211</v>
      </c>
      <c r="B900" s="143"/>
      <c r="C900" s="673"/>
      <c r="D900" s="669"/>
      <c r="E900" s="724"/>
    </row>
    <row r="901" spans="1:5" s="14" customFormat="1" ht="12" customHeight="1">
      <c r="A901" s="672" t="s">
        <v>1212</v>
      </c>
      <c r="B901" s="142">
        <f>B848+F848</f>
        <v>272026</v>
      </c>
      <c r="C901" s="142">
        <f aca="true" t="shared" si="19" ref="C901:D907">C848+G848</f>
        <v>902132</v>
      </c>
      <c r="D901" s="142">
        <f t="shared" si="19"/>
        <v>846906</v>
      </c>
      <c r="E901" s="574">
        <f>D901/C901</f>
        <v>0.9387827945356112</v>
      </c>
    </row>
    <row r="902" spans="1:5" s="14" customFormat="1" ht="12.75">
      <c r="A902" s="797" t="s">
        <v>1213</v>
      </c>
      <c r="B902" s="142">
        <f aca="true" t="shared" si="20" ref="B902:B907">B849+F849</f>
        <v>90327</v>
      </c>
      <c r="C902" s="142">
        <f t="shared" si="19"/>
        <v>284759</v>
      </c>
      <c r="D902" s="142">
        <f t="shared" si="19"/>
        <v>266579</v>
      </c>
      <c r="E902" s="574">
        <f aca="true" t="shared" si="21" ref="E902:E907">D902/C902</f>
        <v>0.9361565393894486</v>
      </c>
    </row>
    <row r="903" spans="1:5" s="14" customFormat="1" ht="12.75">
      <c r="A903" s="672" t="s">
        <v>1214</v>
      </c>
      <c r="B903" s="142">
        <f t="shared" si="20"/>
        <v>482597</v>
      </c>
      <c r="C903" s="142">
        <f t="shared" si="19"/>
        <v>729077</v>
      </c>
      <c r="D903" s="142">
        <f t="shared" si="19"/>
        <v>703249</v>
      </c>
      <c r="E903" s="574">
        <f t="shared" si="21"/>
        <v>0.9645743865188451</v>
      </c>
    </row>
    <row r="904" spans="1:5" s="14" customFormat="1" ht="12.75">
      <c r="A904" s="673" t="s">
        <v>765</v>
      </c>
      <c r="B904" s="142">
        <f t="shared" si="20"/>
        <v>-16772</v>
      </c>
      <c r="C904" s="142">
        <f t="shared" si="19"/>
        <v>-17636</v>
      </c>
      <c r="D904" s="142">
        <f t="shared" si="19"/>
        <v>-16629</v>
      </c>
      <c r="E904" s="574">
        <f t="shared" si="21"/>
        <v>0.9429008845543208</v>
      </c>
    </row>
    <row r="905" spans="1:5" s="14" customFormat="1" ht="12.75">
      <c r="A905" s="797" t="s">
        <v>1215</v>
      </c>
      <c r="B905" s="142">
        <f t="shared" si="20"/>
        <v>0</v>
      </c>
      <c r="C905" s="142">
        <f t="shared" si="19"/>
        <v>3942</v>
      </c>
      <c r="D905" s="142">
        <f t="shared" si="19"/>
        <v>3394</v>
      </c>
      <c r="E905" s="574">
        <f t="shared" si="21"/>
        <v>0.8609842719431761</v>
      </c>
    </row>
    <row r="906" spans="1:5" s="14" customFormat="1" ht="12.75" customHeight="1">
      <c r="A906" s="797" t="s">
        <v>1216</v>
      </c>
      <c r="B906" s="142">
        <f t="shared" si="20"/>
        <v>229390</v>
      </c>
      <c r="C906" s="142">
        <f t="shared" si="19"/>
        <v>261140</v>
      </c>
      <c r="D906" s="142">
        <f t="shared" si="19"/>
        <v>261137</v>
      </c>
      <c r="E906" s="574">
        <f t="shared" si="21"/>
        <v>0.9999885119093207</v>
      </c>
    </row>
    <row r="907" spans="1:5" s="14" customFormat="1" ht="15.75" customHeight="1" thickBot="1">
      <c r="A907" s="799" t="s">
        <v>1242</v>
      </c>
      <c r="B907" s="142">
        <f t="shared" si="20"/>
        <v>229390</v>
      </c>
      <c r="C907" s="142">
        <f t="shared" si="19"/>
        <v>261140</v>
      </c>
      <c r="D907" s="142">
        <f t="shared" si="19"/>
        <v>261137</v>
      </c>
      <c r="E907" s="574">
        <f t="shared" si="21"/>
        <v>0.9999885119093207</v>
      </c>
    </row>
    <row r="908" spans="1:5" s="14" customFormat="1" ht="13.5" thickBot="1">
      <c r="A908" s="800" t="s">
        <v>1164</v>
      </c>
      <c r="B908" s="634">
        <f>B901+B902+B903+B905+B906+B904</f>
        <v>1057568</v>
      </c>
      <c r="C908" s="634">
        <f>C901+C902+C903+C905+C906+C904</f>
        <v>2163414</v>
      </c>
      <c r="D908" s="634">
        <f>D901+D902+D903+D905+D906+D904</f>
        <v>2064636</v>
      </c>
      <c r="E908" s="588">
        <f>D908/C908</f>
        <v>0.9543416100663119</v>
      </c>
    </row>
    <row r="909" spans="1:5" s="14" customFormat="1" ht="12.75">
      <c r="A909" s="731"/>
      <c r="B909" s="144"/>
      <c r="C909" s="681"/>
      <c r="D909" s="537"/>
      <c r="E909" s="569"/>
    </row>
    <row r="910" spans="1:5" s="14" customFormat="1" ht="12.75">
      <c r="A910" s="812" t="s">
        <v>1219</v>
      </c>
      <c r="B910" s="142"/>
      <c r="C910" s="142"/>
      <c r="D910" s="267"/>
      <c r="E910" s="765"/>
    </row>
    <row r="911" spans="1:5" s="14" customFormat="1" ht="12.75">
      <c r="A911" s="696" t="s">
        <v>1220</v>
      </c>
      <c r="B911" s="142">
        <f>B858+F858</f>
        <v>169547</v>
      </c>
      <c r="C911" s="142">
        <f aca="true" t="shared" si="22" ref="C911:D914">C858+G858</f>
        <v>401657</v>
      </c>
      <c r="D911" s="142">
        <f t="shared" si="22"/>
        <v>231283</v>
      </c>
      <c r="E911" s="574">
        <f>D911/C911</f>
        <v>0.5758221567158048</v>
      </c>
    </row>
    <row r="912" spans="1:5" s="14" customFormat="1" ht="12.75">
      <c r="A912" s="805" t="s">
        <v>1221</v>
      </c>
      <c r="B912" s="142">
        <f>B859+F859</f>
        <v>95036</v>
      </c>
      <c r="C912" s="142">
        <f t="shared" si="22"/>
        <v>123499</v>
      </c>
      <c r="D912" s="142">
        <f t="shared" si="22"/>
        <v>112633</v>
      </c>
      <c r="E912" s="574">
        <f>D912/C912</f>
        <v>0.9120154819067361</v>
      </c>
    </row>
    <row r="913" spans="1:5" s="14" customFormat="1" ht="12.75">
      <c r="A913" s="672" t="s">
        <v>1222</v>
      </c>
      <c r="B913" s="142">
        <f>B860+F860</f>
        <v>1500</v>
      </c>
      <c r="C913" s="142">
        <f t="shared" si="22"/>
        <v>59500</v>
      </c>
      <c r="D913" s="142">
        <f t="shared" si="22"/>
        <v>58500</v>
      </c>
      <c r="E913" s="574">
        <f>D913/C913</f>
        <v>0.9831932773109243</v>
      </c>
    </row>
    <row r="914" spans="1:5" s="14" customFormat="1" ht="12.75">
      <c r="A914" s="686" t="s">
        <v>1155</v>
      </c>
      <c r="B914" s="142">
        <f>B861+F861</f>
        <v>16772</v>
      </c>
      <c r="C914" s="142">
        <f t="shared" si="22"/>
        <v>17636</v>
      </c>
      <c r="D914" s="142">
        <f t="shared" si="22"/>
        <v>16629</v>
      </c>
      <c r="E914" s="574">
        <f>D914/C914</f>
        <v>0.9429008845543208</v>
      </c>
    </row>
    <row r="915" spans="1:5" s="14" customFormat="1" ht="13.5" thickBot="1">
      <c r="A915" s="810"/>
      <c r="B915" s="527"/>
      <c r="C915" s="527"/>
      <c r="D915" s="527"/>
      <c r="E915" s="598"/>
    </row>
    <row r="916" spans="1:5" s="14" customFormat="1" ht="12" customHeight="1" thickBot="1">
      <c r="A916" s="800" t="s">
        <v>1159</v>
      </c>
      <c r="B916" s="525">
        <f>SUM(B911:B915)</f>
        <v>282855</v>
      </c>
      <c r="C916" s="525">
        <f>SUM(C911:C915)</f>
        <v>602292</v>
      </c>
      <c r="D916" s="525">
        <f>SUM(D911:D915)</f>
        <v>419045</v>
      </c>
      <c r="E916" s="588">
        <f>D916/C916</f>
        <v>0.6957505661705617</v>
      </c>
    </row>
    <row r="917" spans="1:5" s="14" customFormat="1" ht="12.75">
      <c r="A917" s="678"/>
      <c r="B917" s="144"/>
      <c r="C917" s="729"/>
      <c r="D917" s="596"/>
      <c r="E917" s="569"/>
    </row>
    <row r="918" spans="1:5" s="14" customFormat="1" ht="12.75">
      <c r="A918" s="809" t="s">
        <v>1224</v>
      </c>
      <c r="B918" s="142"/>
      <c r="C918" s="726"/>
      <c r="D918" s="267"/>
      <c r="E918" s="574"/>
    </row>
    <row r="919" spans="1:5" s="14" customFormat="1" ht="12.75">
      <c r="A919" s="684" t="s">
        <v>1225</v>
      </c>
      <c r="B919" s="142">
        <f aca="true" t="shared" si="23" ref="B919:D920">B866+F866</f>
        <v>55720</v>
      </c>
      <c r="C919" s="142">
        <f t="shared" si="23"/>
        <v>120089</v>
      </c>
      <c r="D919" s="142">
        <f t="shared" si="23"/>
        <v>89731</v>
      </c>
      <c r="E919" s="761">
        <f>D919/C919</f>
        <v>0.7472041569169533</v>
      </c>
    </row>
    <row r="920" spans="1:5" s="14" customFormat="1" ht="12.75" customHeight="1" thickBot="1">
      <c r="A920" s="685" t="s">
        <v>1226</v>
      </c>
      <c r="B920" s="142">
        <f t="shared" si="23"/>
        <v>0</v>
      </c>
      <c r="C920" s="142">
        <f t="shared" si="23"/>
        <v>0</v>
      </c>
      <c r="D920" s="142">
        <f t="shared" si="23"/>
        <v>0</v>
      </c>
      <c r="E920" s="761">
        <v>0</v>
      </c>
    </row>
    <row r="921" spans="1:6" s="14" customFormat="1" ht="13.5" thickBot="1">
      <c r="A921" s="688" t="s">
        <v>1148</v>
      </c>
      <c r="B921" s="525">
        <f>SUM(B919:B920)</f>
        <v>55720</v>
      </c>
      <c r="C921" s="525">
        <f>SUM(C919:C920)</f>
        <v>120089</v>
      </c>
      <c r="D921" s="525">
        <f>SUM(D919:D920)</f>
        <v>89731</v>
      </c>
      <c r="E921" s="728">
        <f>D921/C921</f>
        <v>0.7472041569169533</v>
      </c>
      <c r="F921" s="167"/>
    </row>
    <row r="922" spans="1:6" s="14" customFormat="1" ht="12.75">
      <c r="A922" s="678"/>
      <c r="B922" s="144"/>
      <c r="C922" s="729"/>
      <c r="D922" s="596"/>
      <c r="E922" s="569"/>
      <c r="F922" s="167"/>
    </row>
    <row r="923" spans="1:6" s="14" customFormat="1" ht="12.75">
      <c r="A923" s="744" t="s">
        <v>1248</v>
      </c>
      <c r="B923" s="142"/>
      <c r="C923" s="726"/>
      <c r="D923" s="267"/>
      <c r="E923" s="574"/>
      <c r="F923" s="167"/>
    </row>
    <row r="924" spans="1:6" s="14" customFormat="1" ht="12.75">
      <c r="A924" s="690" t="s">
        <v>1225</v>
      </c>
      <c r="B924" s="142">
        <f aca="true" t="shared" si="24" ref="B924:D925">B871+F871</f>
        <v>166103</v>
      </c>
      <c r="C924" s="142">
        <f t="shared" si="24"/>
        <v>198849</v>
      </c>
      <c r="D924" s="142">
        <f t="shared" si="24"/>
        <v>177586</v>
      </c>
      <c r="E924" s="598">
        <f>D924/C924</f>
        <v>0.8930696156379967</v>
      </c>
      <c r="F924" s="167"/>
    </row>
    <row r="925" spans="1:9" s="14" customFormat="1" ht="13.5" thickBot="1">
      <c r="A925" s="685" t="s">
        <v>1226</v>
      </c>
      <c r="B925" s="142">
        <f t="shared" si="24"/>
        <v>51486</v>
      </c>
      <c r="C925" s="142">
        <f t="shared" si="24"/>
        <v>51646</v>
      </c>
      <c r="D925" s="142">
        <f t="shared" si="24"/>
        <v>48398</v>
      </c>
      <c r="E925" s="598">
        <f>D925/C925</f>
        <v>0.9371103280021686</v>
      </c>
      <c r="G925" s="339"/>
      <c r="H925" s="339"/>
      <c r="I925" s="339"/>
    </row>
    <row r="926" spans="1:9" s="14" customFormat="1" ht="15" thickBot="1">
      <c r="A926" s="688" t="s">
        <v>1149</v>
      </c>
      <c r="B926" s="525">
        <f>SUM(B924:B925)</f>
        <v>217589</v>
      </c>
      <c r="C926" s="525">
        <f>SUM(C924:C925)</f>
        <v>250495</v>
      </c>
      <c r="D926" s="525">
        <f>SUM(D924:D925)</f>
        <v>225984</v>
      </c>
      <c r="E926" s="588">
        <f>D926/C926</f>
        <v>0.9021497435078545</v>
      </c>
      <c r="G926" s="95"/>
      <c r="H926" s="95"/>
      <c r="I926" s="95"/>
    </row>
    <row r="927" spans="1:9" s="14" customFormat="1" ht="15.75">
      <c r="A927" s="678"/>
      <c r="B927" s="144"/>
      <c r="C927" s="729"/>
      <c r="D927" s="596"/>
      <c r="E927" s="569"/>
      <c r="G927" s="296"/>
      <c r="H927" s="296"/>
      <c r="I927" s="296"/>
    </row>
    <row r="928" spans="1:9" s="14" customFormat="1" ht="15.75">
      <c r="A928" s="809" t="s">
        <v>1227</v>
      </c>
      <c r="B928" s="142"/>
      <c r="C928" s="726"/>
      <c r="D928" s="267"/>
      <c r="E928" s="574"/>
      <c r="F928" s="80"/>
      <c r="G928" s="288"/>
      <c r="H928" s="288"/>
      <c r="I928" s="288"/>
    </row>
    <row r="929" spans="1:9" s="14" customFormat="1" ht="12.75">
      <c r="A929" s="691" t="s">
        <v>1250</v>
      </c>
      <c r="B929" s="142">
        <f aca="true" t="shared" si="25" ref="B929:D930">B876+F876</f>
        <v>1000</v>
      </c>
      <c r="C929" s="142">
        <f t="shared" si="25"/>
        <v>1000</v>
      </c>
      <c r="D929" s="142">
        <f t="shared" si="25"/>
        <v>170</v>
      </c>
      <c r="E929" s="598">
        <f>D929/C929</f>
        <v>0.17</v>
      </c>
      <c r="F929" s="80"/>
      <c r="G929" s="216"/>
      <c r="H929" s="217"/>
      <c r="I929" s="167"/>
    </row>
    <row r="930" spans="1:9" s="14" customFormat="1" ht="14.25" customHeight="1" thickBot="1">
      <c r="A930" s="692" t="s">
        <v>1269</v>
      </c>
      <c r="B930" s="142">
        <f t="shared" si="25"/>
        <v>5000</v>
      </c>
      <c r="C930" s="142">
        <f t="shared" si="25"/>
        <v>5000</v>
      </c>
      <c r="D930" s="142">
        <f t="shared" si="25"/>
        <v>3400</v>
      </c>
      <c r="E930" s="598">
        <f>D930/C930</f>
        <v>0.68</v>
      </c>
      <c r="F930" s="80"/>
      <c r="G930" s="2100"/>
      <c r="H930" s="2100"/>
      <c r="I930" s="319"/>
    </row>
    <row r="931" spans="1:9" s="14" customFormat="1" ht="13.5" thickBot="1">
      <c r="A931" s="688" t="s">
        <v>1150</v>
      </c>
      <c r="B931" s="525">
        <f>SUM(B929:B930)</f>
        <v>6000</v>
      </c>
      <c r="C931" s="525">
        <f>SUM(C929:C930)</f>
        <v>6000</v>
      </c>
      <c r="D931" s="525">
        <f>SUM(D929:D930)</f>
        <v>3570</v>
      </c>
      <c r="E931" s="588">
        <f>D931/C931</f>
        <v>0.595</v>
      </c>
      <c r="F931" s="80"/>
      <c r="G931" s="2100"/>
      <c r="H931" s="2100"/>
      <c r="I931" s="319"/>
    </row>
    <row r="932" spans="1:9" s="14" customFormat="1" ht="9.75" customHeight="1">
      <c r="A932" s="731"/>
      <c r="B932" s="144"/>
      <c r="C932" s="729"/>
      <c r="D932" s="596"/>
      <c r="E932" s="569"/>
      <c r="F932" s="80"/>
      <c r="G932" s="68"/>
      <c r="I932" s="80"/>
    </row>
    <row r="933" spans="1:9" s="14" customFormat="1" ht="12.75">
      <c r="A933" s="745" t="s">
        <v>1231</v>
      </c>
      <c r="B933" s="142"/>
      <c r="C933" s="726"/>
      <c r="D933" s="267"/>
      <c r="E933" s="574"/>
      <c r="F933" s="80"/>
      <c r="G933" s="289"/>
      <c r="I933" s="80"/>
    </row>
    <row r="934" spans="1:9" s="14" customFormat="1" ht="12.75">
      <c r="A934" s="692" t="s">
        <v>1270</v>
      </c>
      <c r="B934" s="142">
        <f aca="true" t="shared" si="26" ref="B934:D935">B881+F881</f>
        <v>15000</v>
      </c>
      <c r="C934" s="142">
        <f t="shared" si="26"/>
        <v>3175</v>
      </c>
      <c r="D934" s="142">
        <f t="shared" si="26"/>
        <v>0</v>
      </c>
      <c r="E934" s="598">
        <f>D934/C934</f>
        <v>0</v>
      </c>
      <c r="F934" s="80"/>
      <c r="I934" s="80"/>
    </row>
    <row r="935" spans="1:9" s="14" customFormat="1" ht="13.5" thickBot="1">
      <c r="A935" s="693" t="s">
        <v>1271</v>
      </c>
      <c r="B935" s="142">
        <f t="shared" si="26"/>
        <v>556000</v>
      </c>
      <c r="C935" s="142">
        <f t="shared" si="26"/>
        <v>3590191</v>
      </c>
      <c r="D935" s="142">
        <f t="shared" si="26"/>
        <v>0</v>
      </c>
      <c r="E935" s="598">
        <f>D935/C935</f>
        <v>0</v>
      </c>
      <c r="F935" s="80"/>
      <c r="I935" s="80"/>
    </row>
    <row r="936" spans="1:9" s="14" customFormat="1" ht="13.5" thickBot="1">
      <c r="A936" s="697" t="s">
        <v>1151</v>
      </c>
      <c r="B936" s="525">
        <f>SUM(B934:B935)</f>
        <v>571000</v>
      </c>
      <c r="C936" s="525">
        <f>SUM(C934:C935)</f>
        <v>3593366</v>
      </c>
      <c r="D936" s="525">
        <f>SUM(D934:D935)</f>
        <v>0</v>
      </c>
      <c r="E936" s="588">
        <f>D936/C936</f>
        <v>0</v>
      </c>
      <c r="F936" s="218"/>
      <c r="I936" s="80"/>
    </row>
    <row r="937" spans="1:9" s="14" customFormat="1" ht="7.5" customHeight="1" thickBot="1">
      <c r="A937" s="678"/>
      <c r="B937" s="141"/>
      <c r="C937" s="709"/>
      <c r="D937" s="709"/>
      <c r="E937" s="569"/>
      <c r="F937" s="80"/>
      <c r="I937" s="80"/>
    </row>
    <row r="938" spans="1:9" s="14" customFormat="1" ht="22.5" customHeight="1" thickBot="1">
      <c r="A938" s="803" t="s">
        <v>1303</v>
      </c>
      <c r="B938" s="634">
        <f>B936+B931+B926+B921+B916+B908</f>
        <v>2190732</v>
      </c>
      <c r="C938" s="634">
        <f>C936+C931+C926+C921+C916+C908</f>
        <v>6735656</v>
      </c>
      <c r="D938" s="634">
        <f>D936+D931+D926+D921+D916+D908</f>
        <v>2802966</v>
      </c>
      <c r="E938" s="728">
        <f>D938/C938</f>
        <v>0.41613853201529294</v>
      </c>
      <c r="F938" s="80"/>
      <c r="I938" s="80"/>
    </row>
    <row r="939" spans="1:9" s="14" customFormat="1" ht="8.25" customHeight="1">
      <c r="A939" s="804"/>
      <c r="B939" s="144"/>
      <c r="C939" s="768"/>
      <c r="D939" s="596"/>
      <c r="E939" s="569"/>
      <c r="F939" s="80"/>
      <c r="G939" s="74"/>
      <c r="I939" s="80"/>
    </row>
    <row r="940" spans="1:9" s="14" customFormat="1" ht="13.5" customHeight="1">
      <c r="A940" s="746" t="s">
        <v>1313</v>
      </c>
      <c r="B940" s="142"/>
      <c r="C940" s="749"/>
      <c r="D940" s="267"/>
      <c r="E940" s="574"/>
      <c r="F940" s="80"/>
      <c r="G940" s="69"/>
      <c r="H940" s="318"/>
      <c r="I940" s="218"/>
    </row>
    <row r="941" spans="1:9" s="14" customFormat="1" ht="12.75">
      <c r="A941" s="805" t="s">
        <v>1152</v>
      </c>
      <c r="B941" s="142">
        <f aca="true" t="shared" si="27" ref="B941:D942">B888+F888</f>
        <v>0</v>
      </c>
      <c r="C941" s="142">
        <f t="shared" si="27"/>
        <v>0</v>
      </c>
      <c r="D941" s="142">
        <f t="shared" si="27"/>
        <v>0</v>
      </c>
      <c r="E941" s="784">
        <v>0</v>
      </c>
      <c r="F941" s="80"/>
      <c r="G941" s="69"/>
      <c r="I941" s="80"/>
    </row>
    <row r="942" spans="1:9" s="14" customFormat="1" ht="13.5" thickBot="1">
      <c r="A942" s="686" t="s">
        <v>1154</v>
      </c>
      <c r="B942" s="142">
        <f t="shared" si="27"/>
        <v>56683</v>
      </c>
      <c r="C942" s="142">
        <f t="shared" si="27"/>
        <v>406973</v>
      </c>
      <c r="D942" s="142">
        <f t="shared" si="27"/>
        <v>406973</v>
      </c>
      <c r="E942" s="598">
        <f>D942/C942</f>
        <v>1</v>
      </c>
      <c r="F942" s="80"/>
      <c r="G942" s="68"/>
      <c r="I942" s="80"/>
    </row>
    <row r="943" spans="1:9" s="14" customFormat="1" ht="13.5" thickBot="1">
      <c r="A943" s="800" t="s">
        <v>1153</v>
      </c>
      <c r="B943" s="525">
        <f>SUM(B941:B942)</f>
        <v>56683</v>
      </c>
      <c r="C943" s="525">
        <f>SUM(C941:C942)</f>
        <v>406973</v>
      </c>
      <c r="D943" s="634">
        <f>SUM(D941:D942)</f>
        <v>406973</v>
      </c>
      <c r="E943" s="588">
        <f>D943/C943</f>
        <v>1</v>
      </c>
      <c r="F943" s="218"/>
      <c r="I943" s="80"/>
    </row>
    <row r="944" spans="1:9" s="14" customFormat="1" ht="6" customHeight="1" thickBot="1">
      <c r="A944" s="697"/>
      <c r="B944" s="141"/>
      <c r="C944" s="596"/>
      <c r="D944" s="709"/>
      <c r="E944" s="569"/>
      <c r="F944" s="80"/>
      <c r="I944" s="80"/>
    </row>
    <row r="945" spans="1:9" s="14" customFormat="1" ht="17.25" customHeight="1" thickBot="1">
      <c r="A945" s="806" t="s">
        <v>1299</v>
      </c>
      <c r="B945" s="634">
        <f>B938+B943</f>
        <v>2247415</v>
      </c>
      <c r="C945" s="634">
        <f>C938+C943</f>
        <v>7142629</v>
      </c>
      <c r="D945" s="634">
        <f>D938+D943</f>
        <v>3209939</v>
      </c>
      <c r="E945" s="728">
        <f>D945/C945</f>
        <v>0.4494058140216999</v>
      </c>
      <c r="F945" s="80"/>
      <c r="I945" s="80"/>
    </row>
    <row r="946" spans="1:9" s="14" customFormat="1" ht="12.75">
      <c r="A946" s="235"/>
      <c r="B946" s="80"/>
      <c r="C946" s="80"/>
      <c r="D946" s="80"/>
      <c r="F946" s="80"/>
      <c r="G946" s="2116"/>
      <c r="H946" s="2116"/>
      <c r="I946" s="80"/>
    </row>
    <row r="947" spans="1:9" s="14" customFormat="1" ht="12.75">
      <c r="A947" s="290"/>
      <c r="B947" s="80"/>
      <c r="C947" s="80"/>
      <c r="D947" s="80"/>
      <c r="F947" s="80"/>
      <c r="G947" s="68"/>
      <c r="H947" s="318"/>
      <c r="I947" s="218"/>
    </row>
    <row r="948" spans="1:9" s="14" customFormat="1" ht="12.75">
      <c r="A948" s="291"/>
      <c r="B948" s="80"/>
      <c r="C948" s="80"/>
      <c r="D948" s="80"/>
      <c r="F948" s="80"/>
      <c r="G948" s="68"/>
      <c r="I948" s="80"/>
    </row>
    <row r="949" spans="1:9" s="14" customFormat="1" ht="12.75">
      <c r="A949" s="69"/>
      <c r="B949" s="80"/>
      <c r="C949" s="80"/>
      <c r="D949" s="80"/>
      <c r="F949" s="80"/>
      <c r="G949" s="68"/>
      <c r="I949" s="80"/>
    </row>
    <row r="950" spans="1:9" s="14" customFormat="1" ht="9.75" customHeight="1">
      <c r="A950" s="69"/>
      <c r="B950" s="80"/>
      <c r="C950" s="80"/>
      <c r="D950" s="80"/>
      <c r="F950" s="80"/>
      <c r="G950" s="290"/>
      <c r="I950" s="80"/>
    </row>
    <row r="951" spans="1:9" s="14" customFormat="1" ht="12.75">
      <c r="A951" s="68"/>
      <c r="B951" s="80"/>
      <c r="C951" s="80"/>
      <c r="D951" s="80"/>
      <c r="F951" s="80"/>
      <c r="G951" s="291"/>
      <c r="I951" s="80"/>
    </row>
    <row r="952" spans="1:9" s="14" customFormat="1" ht="12.75">
      <c r="A952" s="289"/>
      <c r="B952" s="80"/>
      <c r="C952" s="80"/>
      <c r="D952" s="80"/>
      <c r="F952" s="80"/>
      <c r="G952" s="69"/>
      <c r="I952" s="80"/>
    </row>
    <row r="953" spans="2:9" s="14" customFormat="1" ht="12.75">
      <c r="B953" s="80"/>
      <c r="C953" s="80"/>
      <c r="D953" s="80"/>
      <c r="F953" s="218"/>
      <c r="G953" s="69"/>
      <c r="I953" s="80"/>
    </row>
    <row r="954" spans="1:9" s="14" customFormat="1" ht="12.75">
      <c r="A954" s="68"/>
      <c r="B954" s="80"/>
      <c r="C954" s="80"/>
      <c r="D954" s="80"/>
      <c r="F954" s="218"/>
      <c r="G954" s="235"/>
      <c r="I954" s="80"/>
    </row>
    <row r="955" spans="1:9" s="14" customFormat="1" ht="9.75" customHeight="1">
      <c r="A955" s="68"/>
      <c r="B955" s="80"/>
      <c r="C955" s="80"/>
      <c r="D955" s="80"/>
      <c r="F955" s="80"/>
      <c r="G955" s="290"/>
      <c r="I955" s="80"/>
    </row>
    <row r="956" spans="1:9" s="14" customFormat="1" ht="12.75">
      <c r="A956" s="68"/>
      <c r="B956" s="80"/>
      <c r="C956" s="80"/>
      <c r="D956" s="80"/>
      <c r="F956" s="80"/>
      <c r="G956" s="291"/>
      <c r="I956" s="80"/>
    </row>
    <row r="957" spans="1:9" s="14" customFormat="1" ht="12.75">
      <c r="A957" s="289"/>
      <c r="B957" s="80"/>
      <c r="C957" s="80"/>
      <c r="D957" s="80"/>
      <c r="F957" s="80"/>
      <c r="G957" s="69"/>
      <c r="H957" s="318"/>
      <c r="I957" s="218"/>
    </row>
    <row r="958" spans="1:9" s="14" customFormat="1" ht="12.75">
      <c r="A958" s="289"/>
      <c r="B958" s="80"/>
      <c r="C958" s="80"/>
      <c r="D958" s="80"/>
      <c r="F958" s="218"/>
      <c r="G958" s="69"/>
      <c r="H958" s="318"/>
      <c r="I958" s="218"/>
    </row>
    <row r="959" spans="1:9" s="14" customFormat="1" ht="12.75">
      <c r="A959" s="68"/>
      <c r="B959" s="80"/>
      <c r="C959" s="80"/>
      <c r="D959" s="80"/>
      <c r="F959" s="218"/>
      <c r="G959" s="68"/>
      <c r="I959" s="80"/>
    </row>
    <row r="960" spans="1:9" s="14" customFormat="1" ht="12.75">
      <c r="A960" s="68"/>
      <c r="B960" s="80"/>
      <c r="C960" s="80"/>
      <c r="D960" s="80"/>
      <c r="F960" s="80"/>
      <c r="G960" s="289"/>
      <c r="I960" s="80"/>
    </row>
    <row r="961" spans="1:9" s="14" customFormat="1" ht="27.75" customHeight="1">
      <c r="A961" s="661"/>
      <c r="B961" s="167"/>
      <c r="C961" s="167"/>
      <c r="D961" s="167"/>
      <c r="F961" s="80"/>
      <c r="I961" s="80"/>
    </row>
    <row r="962" spans="1:9" s="14" customFormat="1" ht="9.75" customHeight="1">
      <c r="A962" s="292"/>
      <c r="B962" s="80"/>
      <c r="C962" s="119"/>
      <c r="D962" s="80"/>
      <c r="F962" s="80"/>
      <c r="G962" s="68"/>
      <c r="H962" s="318"/>
      <c r="I962" s="218"/>
    </row>
    <row r="963" spans="1:9" s="14" customFormat="1" ht="12.75">
      <c r="A963" s="68"/>
      <c r="B963" s="80"/>
      <c r="C963" s="119"/>
      <c r="D963" s="80"/>
      <c r="F963" s="80"/>
      <c r="G963" s="68"/>
      <c r="H963" s="318"/>
      <c r="I963" s="218"/>
    </row>
    <row r="964" spans="1:9" s="14" customFormat="1" ht="12.75">
      <c r="A964" s="289"/>
      <c r="B964" s="80"/>
      <c r="C964" s="119"/>
      <c r="D964" s="80"/>
      <c r="F964" s="80"/>
      <c r="G964" s="68"/>
      <c r="I964" s="80"/>
    </row>
    <row r="965" spans="1:9" s="14" customFormat="1" ht="12.75">
      <c r="A965" s="289"/>
      <c r="B965" s="80"/>
      <c r="C965" s="119"/>
      <c r="D965" s="80"/>
      <c r="F965" s="167"/>
      <c r="G965" s="289"/>
      <c r="I965" s="80"/>
    </row>
    <row r="966" spans="1:9" s="14" customFormat="1" ht="12.75">
      <c r="A966" s="68"/>
      <c r="B966" s="286"/>
      <c r="C966" s="80"/>
      <c r="D966" s="80"/>
      <c r="F966" s="80"/>
      <c r="G966" s="289"/>
      <c r="I966" s="80"/>
    </row>
    <row r="967" spans="2:9" s="14" customFormat="1" ht="12.75">
      <c r="B967" s="80"/>
      <c r="C967" s="80"/>
      <c r="D967" s="80"/>
      <c r="F967" s="80"/>
      <c r="G967" s="68"/>
      <c r="I967" s="80"/>
    </row>
    <row r="968" spans="1:9" s="14" customFormat="1" ht="12.75">
      <c r="A968" s="216"/>
      <c r="B968" s="167"/>
      <c r="C968" s="167"/>
      <c r="D968" s="167"/>
      <c r="F968" s="80"/>
      <c r="G968" s="68"/>
      <c r="I968" s="80"/>
    </row>
    <row r="969" spans="1:9" s="14" customFormat="1" ht="12.75">
      <c r="A969" s="2095"/>
      <c r="B969" s="2095"/>
      <c r="C969" s="2095"/>
      <c r="D969" s="2095"/>
      <c r="E969" s="2095"/>
      <c r="F969" s="80"/>
      <c r="G969" s="2117"/>
      <c r="H969" s="2117"/>
      <c r="I969" s="167"/>
    </row>
    <row r="970" spans="1:9" s="14" customFormat="1" ht="12" customHeight="1">
      <c r="A970" s="2107"/>
      <c r="B970" s="2107"/>
      <c r="C970" s="2107"/>
      <c r="D970" s="2107"/>
      <c r="E970" s="2107"/>
      <c r="F970" s="218"/>
      <c r="G970" s="292"/>
      <c r="H970" s="67"/>
      <c r="I970" s="119"/>
    </row>
    <row r="971" spans="1:9" s="14" customFormat="1" ht="15.75">
      <c r="A971" s="2102"/>
      <c r="B971" s="2102"/>
      <c r="C971" s="2102"/>
      <c r="D971" s="2102"/>
      <c r="E971" s="2102"/>
      <c r="F971" s="80"/>
      <c r="G971" s="68"/>
      <c r="I971" s="119"/>
    </row>
    <row r="972" spans="1:9" s="14" customFormat="1" ht="15.75">
      <c r="A972" s="2101"/>
      <c r="B972" s="2101"/>
      <c r="C972" s="2101"/>
      <c r="D972" s="2101"/>
      <c r="E972" s="2101"/>
      <c r="F972" s="167"/>
      <c r="G972" s="289"/>
      <c r="H972" s="320"/>
      <c r="I972" s="119"/>
    </row>
    <row r="973" spans="1:12" s="14" customFormat="1" ht="12.75">
      <c r="A973" s="216"/>
      <c r="B973" s="167"/>
      <c r="D973" s="167"/>
      <c r="E973" s="323"/>
      <c r="F973" s="167"/>
      <c r="G973" s="289"/>
      <c r="H973" s="320"/>
      <c r="I973" s="119"/>
      <c r="J973" s="339"/>
      <c r="K973" s="339"/>
      <c r="L973" s="339"/>
    </row>
    <row r="974" spans="1:12" s="14" customFormat="1" ht="13.5" customHeight="1">
      <c r="A974" s="2100"/>
      <c r="B974" s="2096"/>
      <c r="C974" s="2096"/>
      <c r="D974" s="2096"/>
      <c r="E974" s="2096"/>
      <c r="F974" s="167"/>
      <c r="G974" s="68"/>
      <c r="H974" s="318"/>
      <c r="I974" s="218"/>
      <c r="J974" s="95"/>
      <c r="K974" s="95"/>
      <c r="L974" s="95"/>
    </row>
    <row r="975" spans="1:12" s="14" customFormat="1" ht="15.75">
      <c r="A975" s="2100"/>
      <c r="B975" s="319"/>
      <c r="C975" s="319"/>
      <c r="D975" s="322"/>
      <c r="E975" s="322"/>
      <c r="F975" s="167"/>
      <c r="I975" s="80"/>
      <c r="J975" s="296"/>
      <c r="K975" s="296"/>
      <c r="L975" s="296"/>
    </row>
    <row r="976" spans="1:12" s="14" customFormat="1" ht="15.75">
      <c r="A976" s="68"/>
      <c r="B976" s="80"/>
      <c r="C976" s="80"/>
      <c r="D976" s="80"/>
      <c r="E976" s="80"/>
      <c r="F976" s="167"/>
      <c r="G976" s="2103"/>
      <c r="H976" s="2103"/>
      <c r="I976" s="167"/>
      <c r="J976" s="288"/>
      <c r="K976" s="288"/>
      <c r="L976" s="288"/>
    </row>
    <row r="977" spans="1:12" s="14" customFormat="1" ht="12.75">
      <c r="A977" s="289"/>
      <c r="B977" s="80"/>
      <c r="C977" s="80"/>
      <c r="D977" s="80"/>
      <c r="E977" s="80"/>
      <c r="F977" s="167"/>
      <c r="K977" s="167"/>
      <c r="L977" s="323"/>
    </row>
    <row r="978" spans="2:12" s="14" customFormat="1" ht="12.75">
      <c r="B978" s="80"/>
      <c r="C978" s="80"/>
      <c r="D978" s="80"/>
      <c r="E978" s="80"/>
      <c r="J978" s="319"/>
      <c r="K978" s="319"/>
      <c r="L978" s="319"/>
    </row>
    <row r="979" spans="2:12" s="14" customFormat="1" ht="12.75">
      <c r="B979" s="80"/>
      <c r="C979" s="80"/>
      <c r="D979" s="80"/>
      <c r="E979" s="80"/>
      <c r="J979" s="319"/>
      <c r="K979" s="322"/>
      <c r="L979" s="322"/>
    </row>
    <row r="980" spans="2:12" s="14" customFormat="1" ht="12.75">
      <c r="B980" s="80"/>
      <c r="C980" s="80"/>
      <c r="D980" s="80"/>
      <c r="E980" s="80"/>
      <c r="F980" s="80"/>
      <c r="J980" s="80"/>
      <c r="K980" s="80"/>
      <c r="L980" s="80"/>
    </row>
    <row r="981" spans="2:12" s="14" customFormat="1" ht="12.75">
      <c r="B981" s="80"/>
      <c r="C981" s="80"/>
      <c r="D981" s="80"/>
      <c r="E981" s="80"/>
      <c r="F981" s="80"/>
      <c r="J981" s="80"/>
      <c r="K981" s="80"/>
      <c r="L981" s="80"/>
    </row>
    <row r="982" spans="2:12" s="14" customFormat="1" ht="12.75">
      <c r="B982" s="80"/>
      <c r="C982" s="80"/>
      <c r="D982" s="80"/>
      <c r="E982" s="80"/>
      <c r="F982" s="80"/>
      <c r="J982" s="80"/>
      <c r="K982" s="80"/>
      <c r="L982" s="80"/>
    </row>
    <row r="983" spans="1:12" s="14" customFormat="1" ht="12.75">
      <c r="A983" s="74"/>
      <c r="B983" s="80"/>
      <c r="C983" s="80"/>
      <c r="D983" s="80"/>
      <c r="E983" s="80"/>
      <c r="F983" s="80"/>
      <c r="J983" s="80"/>
      <c r="K983" s="80"/>
      <c r="L983" s="80"/>
    </row>
    <row r="984" spans="1:12" s="14" customFormat="1" ht="12.75">
      <c r="A984" s="69"/>
      <c r="B984" s="218"/>
      <c r="C984" s="218"/>
      <c r="D984" s="218"/>
      <c r="E984" s="218"/>
      <c r="F984" s="80"/>
      <c r="J984" s="80"/>
      <c r="K984" s="80"/>
      <c r="L984" s="80"/>
    </row>
    <row r="985" spans="1:12" s="14" customFormat="1" ht="9.75" customHeight="1">
      <c r="A985" s="69"/>
      <c r="B985" s="80"/>
      <c r="C985" s="80"/>
      <c r="D985" s="80"/>
      <c r="E985" s="80"/>
      <c r="F985" s="80"/>
      <c r="J985" s="80"/>
      <c r="K985" s="80"/>
      <c r="L985" s="80"/>
    </row>
    <row r="986" spans="1:12" s="14" customFormat="1" ht="12.75">
      <c r="A986" s="68"/>
      <c r="B986" s="80"/>
      <c r="C986" s="80"/>
      <c r="D986" s="80"/>
      <c r="E986" s="80"/>
      <c r="F986" s="80"/>
      <c r="J986" s="80"/>
      <c r="K986" s="80"/>
      <c r="L986" s="80"/>
    </row>
    <row r="987" spans="2:12" s="14" customFormat="1" ht="12.75">
      <c r="B987" s="80"/>
      <c r="C987" s="80"/>
      <c r="D987" s="80"/>
      <c r="E987" s="80"/>
      <c r="F987" s="80"/>
      <c r="J987" s="80"/>
      <c r="K987" s="80"/>
      <c r="L987" s="80"/>
    </row>
    <row r="988" spans="2:12" s="14" customFormat="1" ht="12.75">
      <c r="B988" s="80"/>
      <c r="C988" s="80"/>
      <c r="D988" s="80"/>
      <c r="E988" s="80"/>
      <c r="F988" s="218"/>
      <c r="J988" s="218"/>
      <c r="K988" s="218"/>
      <c r="L988" s="218"/>
    </row>
    <row r="989" spans="2:12" s="14" customFormat="1" ht="12.75">
      <c r="B989" s="80"/>
      <c r="C989" s="80"/>
      <c r="D989" s="80"/>
      <c r="E989" s="80"/>
      <c r="F989" s="80"/>
      <c r="J989" s="80"/>
      <c r="K989" s="80"/>
      <c r="L989" s="80"/>
    </row>
    <row r="990" spans="1:12" s="14" customFormat="1" ht="12.75">
      <c r="A990" s="74"/>
      <c r="B990" s="80"/>
      <c r="C990" s="80"/>
      <c r="D990" s="80"/>
      <c r="E990" s="80"/>
      <c r="F990" s="80"/>
      <c r="J990" s="80"/>
      <c r="K990" s="80"/>
      <c r="L990" s="80"/>
    </row>
    <row r="991" spans="1:12" s="14" customFormat="1" ht="12.75">
      <c r="A991" s="68"/>
      <c r="B991" s="218"/>
      <c r="C991" s="218"/>
      <c r="D991" s="218"/>
      <c r="E991" s="218"/>
      <c r="F991" s="80"/>
      <c r="J991" s="80"/>
      <c r="K991" s="80"/>
      <c r="L991" s="80"/>
    </row>
    <row r="992" spans="1:12" s="14" customFormat="1" ht="12.75">
      <c r="A992" s="68"/>
      <c r="B992" s="80"/>
      <c r="C992" s="80"/>
      <c r="D992" s="80"/>
      <c r="E992" s="80"/>
      <c r="F992" s="80"/>
      <c r="J992" s="80"/>
      <c r="K992" s="80"/>
      <c r="L992" s="80"/>
    </row>
    <row r="993" spans="1:12" s="14" customFormat="1" ht="12.75">
      <c r="A993" s="68"/>
      <c r="B993" s="80"/>
      <c r="C993" s="80"/>
      <c r="D993" s="80"/>
      <c r="E993" s="80"/>
      <c r="F993" s="80"/>
      <c r="J993" s="80"/>
      <c r="K993" s="80"/>
      <c r="L993" s="80"/>
    </row>
    <row r="994" spans="1:12" s="14" customFormat="1" ht="12.75">
      <c r="A994" s="290"/>
      <c r="B994" s="80"/>
      <c r="C994" s="80"/>
      <c r="D994" s="80"/>
      <c r="E994" s="80"/>
      <c r="F994" s="80"/>
      <c r="J994" s="80"/>
      <c r="K994" s="80"/>
      <c r="L994" s="80"/>
    </row>
    <row r="995" spans="1:12" s="14" customFormat="1" ht="12.75">
      <c r="A995" s="291"/>
      <c r="B995" s="80"/>
      <c r="C995" s="80"/>
      <c r="D995" s="80"/>
      <c r="E995" s="80"/>
      <c r="F995" s="218"/>
      <c r="J995" s="218"/>
      <c r="K995" s="218"/>
      <c r="L995" s="218"/>
    </row>
    <row r="996" spans="1:12" s="14" customFormat="1" ht="12.75">
      <c r="A996" s="69"/>
      <c r="B996" s="80"/>
      <c r="C996" s="80"/>
      <c r="D996" s="80"/>
      <c r="E996" s="80"/>
      <c r="F996" s="80"/>
      <c r="J996" s="80"/>
      <c r="K996" s="80"/>
      <c r="L996" s="80"/>
    </row>
    <row r="997" spans="1:12" s="14" customFormat="1" ht="12.75">
      <c r="A997" s="69"/>
      <c r="B997" s="80"/>
      <c r="C997" s="80"/>
      <c r="D997" s="80"/>
      <c r="E997" s="80"/>
      <c r="F997" s="80"/>
      <c r="J997" s="80"/>
      <c r="K997" s="80"/>
      <c r="L997" s="80"/>
    </row>
    <row r="998" spans="1:12" s="14" customFormat="1" ht="12.75">
      <c r="A998" s="235"/>
      <c r="B998" s="80"/>
      <c r="C998" s="80"/>
      <c r="D998" s="80"/>
      <c r="E998" s="80"/>
      <c r="F998" s="80"/>
      <c r="J998" s="80"/>
      <c r="K998" s="80"/>
      <c r="L998" s="80"/>
    </row>
    <row r="999" spans="1:12" s="14" customFormat="1" ht="12.75">
      <c r="A999" s="290"/>
      <c r="B999" s="80"/>
      <c r="C999" s="80"/>
      <c r="D999" s="80"/>
      <c r="E999" s="80"/>
      <c r="F999" s="80"/>
      <c r="J999" s="80"/>
      <c r="K999" s="80"/>
      <c r="L999" s="80"/>
    </row>
    <row r="1000" spans="1:12" s="14" customFormat="1" ht="12.75">
      <c r="A1000" s="291"/>
      <c r="B1000" s="80"/>
      <c r="C1000" s="80"/>
      <c r="D1000" s="80"/>
      <c r="E1000" s="80"/>
      <c r="F1000" s="80"/>
      <c r="J1000" s="80"/>
      <c r="K1000" s="80"/>
      <c r="L1000" s="80"/>
    </row>
    <row r="1001" spans="1:12" s="14" customFormat="1" ht="12.75">
      <c r="A1001" s="69"/>
      <c r="B1001" s="218"/>
      <c r="C1001" s="218"/>
      <c r="D1001" s="218"/>
      <c r="E1001" s="218"/>
      <c r="F1001" s="80"/>
      <c r="J1001" s="80"/>
      <c r="K1001" s="80"/>
      <c r="L1001" s="80"/>
    </row>
    <row r="1002" spans="1:12" s="14" customFormat="1" ht="12.75">
      <c r="A1002" s="69"/>
      <c r="B1002" s="218"/>
      <c r="C1002" s="218"/>
      <c r="D1002" s="218"/>
      <c r="E1002" s="218"/>
      <c r="F1002" s="80"/>
      <c r="J1002" s="80"/>
      <c r="K1002" s="80"/>
      <c r="L1002" s="80"/>
    </row>
    <row r="1003" spans="1:12" s="14" customFormat="1" ht="12.75">
      <c r="A1003" s="68"/>
      <c r="B1003" s="80"/>
      <c r="C1003" s="80"/>
      <c r="D1003" s="80"/>
      <c r="E1003" s="80"/>
      <c r="F1003" s="80"/>
      <c r="J1003" s="80"/>
      <c r="K1003" s="80"/>
      <c r="L1003" s="80"/>
    </row>
    <row r="1004" spans="1:12" s="14" customFormat="1" ht="12.75">
      <c r="A1004" s="289"/>
      <c r="B1004" s="80"/>
      <c r="C1004" s="80"/>
      <c r="D1004" s="80"/>
      <c r="E1004" s="80"/>
      <c r="F1004" s="80"/>
      <c r="J1004" s="80"/>
      <c r="K1004" s="80"/>
      <c r="L1004" s="80"/>
    </row>
    <row r="1005" spans="2:12" s="14" customFormat="1" ht="12.75">
      <c r="B1005" s="80"/>
      <c r="C1005" s="80"/>
      <c r="D1005" s="80"/>
      <c r="E1005" s="80"/>
      <c r="F1005" s="218"/>
      <c r="J1005" s="218"/>
      <c r="K1005" s="218"/>
      <c r="L1005" s="218"/>
    </row>
    <row r="1006" spans="1:12" s="14" customFormat="1" ht="12.75">
      <c r="A1006" s="68"/>
      <c r="B1006" s="218"/>
      <c r="C1006" s="218"/>
      <c r="D1006" s="218"/>
      <c r="E1006" s="218"/>
      <c r="F1006" s="218"/>
      <c r="J1006" s="218"/>
      <c r="K1006" s="218"/>
      <c r="L1006" s="218"/>
    </row>
    <row r="1007" spans="1:12" s="14" customFormat="1" ht="12.75">
      <c r="A1007" s="68"/>
      <c r="B1007" s="218"/>
      <c r="C1007" s="218"/>
      <c r="D1007" s="218"/>
      <c r="E1007" s="218"/>
      <c r="F1007" s="80"/>
      <c r="J1007" s="80"/>
      <c r="K1007" s="80"/>
      <c r="L1007" s="80"/>
    </row>
    <row r="1008" spans="1:12" s="14" customFormat="1" ht="12.75">
      <c r="A1008" s="68"/>
      <c r="B1008" s="80"/>
      <c r="C1008" s="80"/>
      <c r="D1008" s="80"/>
      <c r="E1008" s="80"/>
      <c r="F1008" s="80"/>
      <c r="J1008" s="80"/>
      <c r="K1008" s="80"/>
      <c r="L1008" s="80"/>
    </row>
    <row r="1009" spans="1:12" s="14" customFormat="1" ht="12.75">
      <c r="A1009" s="289"/>
      <c r="B1009" s="80"/>
      <c r="C1009" s="80"/>
      <c r="D1009" s="80"/>
      <c r="E1009" s="80"/>
      <c r="F1009" s="80"/>
      <c r="J1009" s="80"/>
      <c r="K1009" s="80"/>
      <c r="L1009" s="80"/>
    </row>
    <row r="1010" spans="1:12" s="14" customFormat="1" ht="12.75">
      <c r="A1010" s="289"/>
      <c r="B1010" s="80"/>
      <c r="C1010" s="80"/>
      <c r="D1010" s="80"/>
      <c r="E1010" s="80"/>
      <c r="F1010" s="218"/>
      <c r="J1010" s="218"/>
      <c r="K1010" s="218"/>
      <c r="L1010" s="218"/>
    </row>
    <row r="1011" spans="1:12" s="14" customFormat="1" ht="12.75">
      <c r="A1011" s="68"/>
      <c r="B1011" s="80"/>
      <c r="C1011" s="80"/>
      <c r="D1011" s="80"/>
      <c r="E1011" s="80"/>
      <c r="F1011" s="218"/>
      <c r="J1011" s="218"/>
      <c r="K1011" s="218"/>
      <c r="L1011" s="218"/>
    </row>
    <row r="1012" spans="1:12" s="14" customFormat="1" ht="12.75">
      <c r="A1012" s="68"/>
      <c r="B1012" s="80"/>
      <c r="C1012" s="80"/>
      <c r="D1012" s="80"/>
      <c r="E1012" s="80"/>
      <c r="F1012" s="80"/>
      <c r="J1012" s="80"/>
      <c r="K1012" s="80"/>
      <c r="L1012" s="80"/>
    </row>
    <row r="1013" spans="1:12" s="14" customFormat="1" ht="27.75" customHeight="1">
      <c r="A1013" s="661"/>
      <c r="B1013" s="167"/>
      <c r="C1013" s="167"/>
      <c r="D1013" s="167"/>
      <c r="E1013" s="167"/>
      <c r="F1013" s="80"/>
      <c r="J1013" s="80"/>
      <c r="K1013" s="80"/>
      <c r="L1013" s="80"/>
    </row>
    <row r="1014" spans="1:12" s="14" customFormat="1" ht="12.75">
      <c r="A1014" s="292"/>
      <c r="B1014" s="119"/>
      <c r="C1014" s="119"/>
      <c r="D1014" s="80"/>
      <c r="E1014" s="80"/>
      <c r="F1014" s="80"/>
      <c r="J1014" s="80"/>
      <c r="K1014" s="80"/>
      <c r="L1014" s="80"/>
    </row>
    <row r="1015" spans="1:12" s="14" customFormat="1" ht="12.75">
      <c r="A1015" s="68"/>
      <c r="B1015" s="119"/>
      <c r="C1015" s="119"/>
      <c r="D1015" s="80"/>
      <c r="E1015" s="80"/>
      <c r="F1015" s="80"/>
      <c r="J1015" s="80"/>
      <c r="K1015" s="80"/>
      <c r="L1015" s="80"/>
    </row>
    <row r="1016" spans="1:12" s="14" customFormat="1" ht="12.75">
      <c r="A1016" s="289"/>
      <c r="B1016" s="119"/>
      <c r="C1016" s="119"/>
      <c r="D1016" s="80"/>
      <c r="E1016" s="80"/>
      <c r="F1016" s="80"/>
      <c r="J1016" s="80"/>
      <c r="K1016" s="80"/>
      <c r="L1016" s="80"/>
    </row>
    <row r="1017" spans="1:12" s="14" customFormat="1" ht="12.75">
      <c r="A1017" s="289"/>
      <c r="B1017" s="119"/>
      <c r="C1017" s="119"/>
      <c r="D1017" s="80"/>
      <c r="E1017" s="80"/>
      <c r="F1017" s="167"/>
      <c r="J1017" s="167"/>
      <c r="K1017" s="167"/>
      <c r="L1017" s="167"/>
    </row>
    <row r="1018" spans="1:12" s="14" customFormat="1" ht="12.75">
      <c r="A1018" s="68"/>
      <c r="B1018" s="218"/>
      <c r="C1018" s="218"/>
      <c r="D1018" s="218"/>
      <c r="E1018" s="218"/>
      <c r="F1018" s="80"/>
      <c r="J1018" s="119"/>
      <c r="K1018" s="80"/>
      <c r="L1018" s="80"/>
    </row>
    <row r="1019" spans="2:12" s="14" customFormat="1" ht="12.75">
      <c r="B1019" s="80"/>
      <c r="C1019" s="80"/>
      <c r="D1019" s="80"/>
      <c r="E1019" s="80"/>
      <c r="F1019" s="80"/>
      <c r="J1019" s="119"/>
      <c r="K1019" s="80"/>
      <c r="L1019" s="80"/>
    </row>
    <row r="1020" spans="1:12" s="14" customFormat="1" ht="12.75">
      <c r="A1020" s="216"/>
      <c r="B1020" s="167"/>
      <c r="C1020" s="167"/>
      <c r="D1020" s="167"/>
      <c r="E1020" s="167"/>
      <c r="F1020" s="80"/>
      <c r="J1020" s="119"/>
      <c r="K1020" s="80"/>
      <c r="L1020" s="80"/>
    </row>
    <row r="1021" spans="1:12" s="14" customFormat="1" ht="12.75">
      <c r="A1021" s="2095"/>
      <c r="B1021" s="2095"/>
      <c r="C1021" s="2095"/>
      <c r="D1021" s="2095"/>
      <c r="E1021" s="2095"/>
      <c r="F1021" s="80"/>
      <c r="J1021" s="119"/>
      <c r="K1021" s="80"/>
      <c r="L1021" s="80"/>
    </row>
    <row r="1022" spans="1:12" s="14" customFormat="1" ht="14.25">
      <c r="A1022" s="2107"/>
      <c r="B1022" s="2107"/>
      <c r="C1022" s="2107"/>
      <c r="D1022" s="2107"/>
      <c r="E1022" s="2107"/>
      <c r="F1022" s="218"/>
      <c r="J1022" s="218"/>
      <c r="K1022" s="218"/>
      <c r="L1022" s="218"/>
    </row>
    <row r="1023" spans="1:12" s="14" customFormat="1" ht="15.75">
      <c r="A1023" s="2102"/>
      <c r="B1023" s="2102"/>
      <c r="C1023" s="2102"/>
      <c r="D1023" s="2102"/>
      <c r="E1023" s="2102"/>
      <c r="F1023" s="80"/>
      <c r="J1023" s="80"/>
      <c r="K1023" s="80"/>
      <c r="L1023" s="80"/>
    </row>
    <row r="1024" spans="1:12" s="14" customFormat="1" ht="15.75">
      <c r="A1024" s="2101"/>
      <c r="B1024" s="2101"/>
      <c r="C1024" s="2101"/>
      <c r="D1024" s="2101"/>
      <c r="E1024" s="2101"/>
      <c r="F1024" s="167"/>
      <c r="J1024" s="167"/>
      <c r="K1024" s="167"/>
      <c r="L1024" s="167"/>
    </row>
    <row r="1025" spans="1:6" s="14" customFormat="1" ht="12.75">
      <c r="A1025" s="216"/>
      <c r="B1025" s="167"/>
      <c r="D1025" s="167"/>
      <c r="E1025" s="323"/>
      <c r="F1025" s="167"/>
    </row>
    <row r="1026" spans="1:6" s="14" customFormat="1" ht="13.5" customHeight="1">
      <c r="A1026" s="2100"/>
      <c r="B1026" s="2096"/>
      <c r="C1026" s="2096"/>
      <c r="D1026" s="2096"/>
      <c r="E1026" s="2096"/>
      <c r="F1026" s="167"/>
    </row>
    <row r="1027" spans="1:6" s="14" customFormat="1" ht="12.75">
      <c r="A1027" s="2100"/>
      <c r="B1027" s="319"/>
      <c r="C1027" s="319"/>
      <c r="D1027" s="322"/>
      <c r="E1027" s="322"/>
      <c r="F1027" s="167"/>
    </row>
    <row r="1028" spans="1:6" s="14" customFormat="1" ht="12.75">
      <c r="A1028" s="68"/>
      <c r="B1028" s="80"/>
      <c r="D1028" s="80"/>
      <c r="E1028" s="80"/>
      <c r="F1028" s="167"/>
    </row>
    <row r="1029" spans="1:6" s="14" customFormat="1" ht="12.75">
      <c r="A1029" s="289"/>
      <c r="B1029" s="80"/>
      <c r="D1029" s="80"/>
      <c r="E1029" s="80"/>
      <c r="F1029" s="167"/>
    </row>
    <row r="1030" spans="2:5" s="14" customFormat="1" ht="12.75">
      <c r="B1030" s="80"/>
      <c r="D1030" s="80"/>
      <c r="E1030" s="80"/>
    </row>
    <row r="1031" spans="2:5" s="14" customFormat="1" ht="12.75">
      <c r="B1031" s="80"/>
      <c r="D1031" s="80"/>
      <c r="E1031" s="80"/>
    </row>
    <row r="1032" spans="2:6" s="14" customFormat="1" ht="12.75">
      <c r="B1032" s="80"/>
      <c r="D1032" s="80"/>
      <c r="E1032" s="80"/>
      <c r="F1032" s="80"/>
    </row>
    <row r="1033" spans="2:6" s="14" customFormat="1" ht="12.75">
      <c r="B1033" s="80"/>
      <c r="D1033" s="80"/>
      <c r="E1033" s="80"/>
      <c r="F1033" s="80"/>
    </row>
    <row r="1034" spans="1:6" s="14" customFormat="1" ht="12.75">
      <c r="A1034" s="74"/>
      <c r="B1034" s="80"/>
      <c r="D1034" s="80"/>
      <c r="E1034" s="80"/>
      <c r="F1034" s="80"/>
    </row>
    <row r="1035" spans="1:6" s="14" customFormat="1" ht="12.75">
      <c r="A1035" s="74"/>
      <c r="B1035" s="80"/>
      <c r="D1035" s="80"/>
      <c r="E1035" s="80"/>
      <c r="F1035" s="80"/>
    </row>
    <row r="1036" spans="1:6" s="14" customFormat="1" ht="12.75">
      <c r="A1036" s="69"/>
      <c r="B1036" s="218"/>
      <c r="D1036" s="218"/>
      <c r="E1036" s="218"/>
      <c r="F1036" s="80"/>
    </row>
    <row r="1037" spans="1:6" s="14" customFormat="1" ht="12.75">
      <c r="A1037" s="235"/>
      <c r="B1037" s="80"/>
      <c r="D1037" s="80"/>
      <c r="E1037" s="80"/>
      <c r="F1037" s="80"/>
    </row>
    <row r="1038" spans="1:6" s="14" customFormat="1" ht="12.75">
      <c r="A1038" s="68"/>
      <c r="B1038" s="80"/>
      <c r="D1038" s="80"/>
      <c r="E1038" s="80"/>
      <c r="F1038" s="80"/>
    </row>
    <row r="1039" spans="2:6" s="14" customFormat="1" ht="12.75">
      <c r="B1039" s="80"/>
      <c r="D1039" s="80"/>
      <c r="E1039" s="80"/>
      <c r="F1039" s="80"/>
    </row>
    <row r="1040" spans="2:6" s="14" customFormat="1" ht="12.75">
      <c r="B1040" s="80"/>
      <c r="D1040" s="80"/>
      <c r="E1040" s="80"/>
      <c r="F1040" s="218"/>
    </row>
    <row r="1041" spans="2:6" s="14" customFormat="1" ht="12.75">
      <c r="B1041" s="80"/>
      <c r="D1041" s="80"/>
      <c r="E1041" s="80"/>
      <c r="F1041" s="80"/>
    </row>
    <row r="1042" spans="1:6" s="14" customFormat="1" ht="12.75">
      <c r="A1042" s="74"/>
      <c r="B1042" s="80"/>
      <c r="D1042" s="80"/>
      <c r="E1042" s="80"/>
      <c r="F1042" s="80"/>
    </row>
    <row r="1043" spans="1:6" s="14" customFormat="1" ht="12.75">
      <c r="A1043" s="68"/>
      <c r="B1043" s="218"/>
      <c r="D1043" s="218"/>
      <c r="E1043" s="218"/>
      <c r="F1043" s="80"/>
    </row>
    <row r="1044" spans="1:6" s="14" customFormat="1" ht="12.75">
      <c r="A1044" s="328"/>
      <c r="B1044" s="80"/>
      <c r="D1044" s="80"/>
      <c r="E1044" s="80"/>
      <c r="F1044" s="80"/>
    </row>
    <row r="1045" spans="1:6" s="14" customFormat="1" ht="12.75">
      <c r="A1045" s="68"/>
      <c r="B1045" s="80"/>
      <c r="D1045" s="80"/>
      <c r="E1045" s="80"/>
      <c r="F1045" s="80"/>
    </row>
    <row r="1046" spans="1:6" s="14" customFormat="1" ht="12.75">
      <c r="A1046" s="290"/>
      <c r="B1046" s="80"/>
      <c r="D1046" s="80"/>
      <c r="E1046" s="80"/>
      <c r="F1046" s="80"/>
    </row>
    <row r="1047" spans="1:6" s="14" customFormat="1" ht="12.75">
      <c r="A1047" s="291"/>
      <c r="B1047" s="80"/>
      <c r="D1047" s="80"/>
      <c r="E1047" s="80"/>
      <c r="F1047" s="218"/>
    </row>
    <row r="1048" spans="1:6" s="14" customFormat="1" ht="12.75">
      <c r="A1048" s="69"/>
      <c r="B1048" s="80"/>
      <c r="D1048" s="80"/>
      <c r="E1048" s="80"/>
      <c r="F1048" s="80"/>
    </row>
    <row r="1049" spans="1:6" s="14" customFormat="1" ht="12.75">
      <c r="A1049" s="235"/>
      <c r="B1049" s="80"/>
      <c r="D1049" s="80"/>
      <c r="E1049" s="80"/>
      <c r="F1049" s="80"/>
    </row>
    <row r="1050" spans="1:6" s="14" customFormat="1" ht="12.75">
      <c r="A1050" s="235"/>
      <c r="B1050" s="80"/>
      <c r="D1050" s="80"/>
      <c r="E1050" s="80"/>
      <c r="F1050" s="80"/>
    </row>
    <row r="1051" spans="1:6" s="14" customFormat="1" ht="12.75">
      <c r="A1051" s="290"/>
      <c r="B1051" s="80"/>
      <c r="D1051" s="80"/>
      <c r="E1051" s="80"/>
      <c r="F1051" s="80"/>
    </row>
    <row r="1052" spans="1:6" s="14" customFormat="1" ht="12.75">
      <c r="A1052" s="291"/>
      <c r="B1052" s="80"/>
      <c r="D1052" s="80"/>
      <c r="E1052" s="80"/>
      <c r="F1052" s="80"/>
    </row>
    <row r="1053" spans="1:6" s="14" customFormat="1" ht="12.75">
      <c r="A1053" s="69"/>
      <c r="B1053" s="218"/>
      <c r="D1053" s="218"/>
      <c r="E1053" s="218"/>
      <c r="F1053" s="80"/>
    </row>
    <row r="1054" spans="1:6" s="14" customFormat="1" ht="12.75">
      <c r="A1054" s="235"/>
      <c r="B1054" s="218"/>
      <c r="D1054" s="218"/>
      <c r="E1054" s="218"/>
      <c r="F1054" s="80"/>
    </row>
    <row r="1055" spans="1:6" s="14" customFormat="1" ht="12.75">
      <c r="A1055" s="68"/>
      <c r="B1055" s="80"/>
      <c r="D1055" s="80"/>
      <c r="E1055" s="80"/>
      <c r="F1055" s="80"/>
    </row>
    <row r="1056" spans="1:6" s="14" customFormat="1" ht="12.75">
      <c r="A1056" s="289"/>
      <c r="B1056" s="80"/>
      <c r="D1056" s="80"/>
      <c r="E1056" s="80"/>
      <c r="F1056" s="80"/>
    </row>
    <row r="1057" spans="2:6" s="14" customFormat="1" ht="12.75">
      <c r="B1057" s="80"/>
      <c r="D1057" s="80"/>
      <c r="E1057" s="80"/>
      <c r="F1057" s="218"/>
    </row>
    <row r="1058" spans="1:6" s="14" customFormat="1" ht="12.75">
      <c r="A1058" s="68"/>
      <c r="B1058" s="218"/>
      <c r="D1058" s="218"/>
      <c r="E1058" s="218"/>
      <c r="F1058" s="218"/>
    </row>
    <row r="1059" spans="1:6" s="14" customFormat="1" ht="12.75">
      <c r="A1059" s="328"/>
      <c r="B1059" s="218"/>
      <c r="D1059" s="218"/>
      <c r="E1059" s="218"/>
      <c r="F1059" s="80"/>
    </row>
    <row r="1060" spans="1:6" s="14" customFormat="1" ht="12.75">
      <c r="A1060" s="68"/>
      <c r="B1060" s="80"/>
      <c r="D1060" s="80"/>
      <c r="E1060" s="80"/>
      <c r="F1060" s="80"/>
    </row>
    <row r="1061" spans="1:6" s="14" customFormat="1" ht="12.75">
      <c r="A1061" s="289"/>
      <c r="B1061" s="80"/>
      <c r="D1061" s="80"/>
      <c r="E1061" s="80"/>
      <c r="F1061" s="80"/>
    </row>
    <row r="1062" spans="1:6" s="14" customFormat="1" ht="12.75">
      <c r="A1062" s="289"/>
      <c r="B1062" s="80"/>
      <c r="D1062" s="80"/>
      <c r="E1062" s="80"/>
      <c r="F1062" s="218"/>
    </row>
    <row r="1063" spans="1:6" s="14" customFormat="1" ht="12.75">
      <c r="A1063" s="68"/>
      <c r="B1063" s="80"/>
      <c r="D1063" s="80"/>
      <c r="E1063" s="80"/>
      <c r="F1063" s="218"/>
    </row>
    <row r="1064" spans="1:6" s="14" customFormat="1" ht="12.75">
      <c r="A1064" s="328"/>
      <c r="B1064" s="80"/>
      <c r="D1064" s="80"/>
      <c r="E1064" s="80"/>
      <c r="F1064" s="80"/>
    </row>
    <row r="1065" spans="1:6" s="14" customFormat="1" ht="27.75" customHeight="1">
      <c r="A1065" s="661"/>
      <c r="B1065" s="167"/>
      <c r="D1065" s="167"/>
      <c r="E1065" s="167"/>
      <c r="F1065" s="80"/>
    </row>
    <row r="1066" spans="1:6" s="14" customFormat="1" ht="12.75">
      <c r="A1066" s="216"/>
      <c r="B1066" s="119"/>
      <c r="D1066" s="80"/>
      <c r="E1066" s="80"/>
      <c r="F1066" s="80"/>
    </row>
    <row r="1067" spans="1:6" s="14" customFormat="1" ht="12.75">
      <c r="A1067" s="68"/>
      <c r="B1067" s="119"/>
      <c r="D1067" s="80"/>
      <c r="E1067" s="80"/>
      <c r="F1067" s="80"/>
    </row>
    <row r="1068" spans="1:6" s="14" customFormat="1" ht="12.75">
      <c r="A1068" s="289"/>
      <c r="B1068" s="119"/>
      <c r="D1068" s="80"/>
      <c r="E1068" s="80"/>
      <c r="F1068" s="80"/>
    </row>
    <row r="1069" spans="1:6" s="14" customFormat="1" ht="12.75">
      <c r="A1069" s="289"/>
      <c r="B1069" s="119"/>
      <c r="D1069" s="80"/>
      <c r="E1069" s="80"/>
      <c r="F1069" s="167"/>
    </row>
    <row r="1070" spans="1:6" s="14" customFormat="1" ht="12.75">
      <c r="A1070" s="68"/>
      <c r="B1070" s="218"/>
      <c r="D1070" s="218"/>
      <c r="E1070" s="218"/>
      <c r="F1070" s="80"/>
    </row>
    <row r="1071" spans="1:6" s="14" customFormat="1" ht="12.75">
      <c r="A1071" s="74"/>
      <c r="B1071" s="80"/>
      <c r="D1071" s="80"/>
      <c r="E1071" s="80"/>
      <c r="F1071" s="80"/>
    </row>
    <row r="1072" spans="1:6" s="14" customFormat="1" ht="12.75">
      <c r="A1072" s="216"/>
      <c r="B1072" s="167"/>
      <c r="D1072" s="167"/>
      <c r="E1072" s="167"/>
      <c r="F1072" s="80"/>
    </row>
    <row r="1073" spans="1:6" s="14" customFormat="1" ht="12.75">
      <c r="A1073" s="2095"/>
      <c r="B1073" s="2095"/>
      <c r="C1073" s="2095"/>
      <c r="D1073" s="2095"/>
      <c r="E1073" s="2095"/>
      <c r="F1073" s="80"/>
    </row>
    <row r="1074" spans="1:6" s="14" customFormat="1" ht="14.25">
      <c r="A1074" s="2107"/>
      <c r="B1074" s="2107"/>
      <c r="C1074" s="2107"/>
      <c r="D1074" s="2107"/>
      <c r="E1074" s="2107"/>
      <c r="F1074" s="218"/>
    </row>
    <row r="1075" spans="1:6" s="14" customFormat="1" ht="15.75">
      <c r="A1075" s="2102"/>
      <c r="B1075" s="2102"/>
      <c r="C1075" s="2102"/>
      <c r="D1075" s="2102"/>
      <c r="E1075" s="2102"/>
      <c r="F1075" s="80"/>
    </row>
    <row r="1076" spans="1:6" s="14" customFormat="1" ht="15.75">
      <c r="A1076" s="2101"/>
      <c r="B1076" s="2101"/>
      <c r="C1076" s="2101"/>
      <c r="D1076" s="2101"/>
      <c r="E1076" s="2101"/>
      <c r="F1076" s="167"/>
    </row>
    <row r="1077" spans="1:6" s="14" customFormat="1" ht="12.75">
      <c r="A1077" s="216"/>
      <c r="B1077" s="167"/>
      <c r="D1077" s="167"/>
      <c r="E1077" s="323"/>
      <c r="F1077" s="167"/>
    </row>
    <row r="1078" spans="1:6" s="14" customFormat="1" ht="13.5" customHeight="1">
      <c r="A1078" s="2100"/>
      <c r="B1078" s="2096"/>
      <c r="C1078" s="2096"/>
      <c r="D1078" s="2096"/>
      <c r="E1078" s="2096"/>
      <c r="F1078" s="167"/>
    </row>
    <row r="1079" spans="1:6" s="14" customFormat="1" ht="12.75">
      <c r="A1079" s="2100"/>
      <c r="B1079" s="319"/>
      <c r="C1079" s="319"/>
      <c r="D1079" s="322"/>
      <c r="E1079" s="322"/>
      <c r="F1079" s="167"/>
    </row>
    <row r="1080" spans="1:6" s="14" customFormat="1" ht="12.75">
      <c r="A1080" s="328"/>
      <c r="B1080" s="80"/>
      <c r="C1080" s="80"/>
      <c r="E1080" s="80"/>
      <c r="F1080" s="167"/>
    </row>
    <row r="1081" spans="1:6" s="14" customFormat="1" ht="12.75">
      <c r="A1081" s="289"/>
      <c r="B1081" s="80"/>
      <c r="C1081" s="80"/>
      <c r="E1081" s="80"/>
      <c r="F1081" s="167"/>
    </row>
    <row r="1082" spans="2:5" s="14" customFormat="1" ht="12.75">
      <c r="B1082" s="80"/>
      <c r="C1082" s="80"/>
      <c r="E1082" s="80"/>
    </row>
    <row r="1083" spans="2:5" s="14" customFormat="1" ht="12.75">
      <c r="B1083" s="80"/>
      <c r="C1083" s="80"/>
      <c r="E1083" s="80"/>
    </row>
    <row r="1084" spans="2:6" s="14" customFormat="1" ht="12.75">
      <c r="B1084" s="80"/>
      <c r="C1084" s="80"/>
      <c r="E1084" s="80"/>
      <c r="F1084" s="80"/>
    </row>
    <row r="1085" spans="2:6" s="14" customFormat="1" ht="12.75">
      <c r="B1085" s="80"/>
      <c r="C1085" s="80"/>
      <c r="E1085" s="80"/>
      <c r="F1085" s="80"/>
    </row>
    <row r="1086" spans="1:6" s="14" customFormat="1" ht="12.75">
      <c r="A1086" s="74"/>
      <c r="B1086" s="80"/>
      <c r="C1086" s="80"/>
      <c r="E1086" s="80"/>
      <c r="F1086" s="80"/>
    </row>
    <row r="1087" spans="1:6" s="14" customFormat="1" ht="12.75">
      <c r="A1087" s="74"/>
      <c r="B1087" s="80"/>
      <c r="C1087" s="80"/>
      <c r="E1087" s="80"/>
      <c r="F1087" s="80"/>
    </row>
    <row r="1088" spans="1:6" s="14" customFormat="1" ht="12.75">
      <c r="A1088" s="69"/>
      <c r="B1088" s="218"/>
      <c r="C1088" s="218"/>
      <c r="E1088" s="218"/>
      <c r="F1088" s="80"/>
    </row>
    <row r="1089" spans="1:6" s="14" customFormat="1" ht="12.75">
      <c r="A1089" s="235"/>
      <c r="B1089" s="80"/>
      <c r="C1089" s="80"/>
      <c r="E1089" s="80"/>
      <c r="F1089" s="80"/>
    </row>
    <row r="1090" spans="1:6" s="14" customFormat="1" ht="12.75">
      <c r="A1090" s="68"/>
      <c r="B1090" s="80"/>
      <c r="C1090" s="80"/>
      <c r="E1090" s="80"/>
      <c r="F1090" s="80"/>
    </row>
    <row r="1091" spans="2:6" s="14" customFormat="1" ht="12.75">
      <c r="B1091" s="80"/>
      <c r="C1091" s="80"/>
      <c r="E1091" s="80"/>
      <c r="F1091" s="80"/>
    </row>
    <row r="1092" spans="2:6" s="14" customFormat="1" ht="12.75">
      <c r="B1092" s="80"/>
      <c r="C1092" s="80"/>
      <c r="E1092" s="80"/>
      <c r="F1092" s="218"/>
    </row>
    <row r="1093" spans="2:6" s="14" customFormat="1" ht="12.75">
      <c r="B1093" s="80"/>
      <c r="C1093" s="80"/>
      <c r="E1093" s="80"/>
      <c r="F1093" s="80"/>
    </row>
    <row r="1094" spans="1:6" s="14" customFormat="1" ht="12.75">
      <c r="A1094" s="74"/>
      <c r="B1094" s="80"/>
      <c r="C1094" s="80"/>
      <c r="E1094" s="80"/>
      <c r="F1094" s="80"/>
    </row>
    <row r="1095" spans="1:6" s="14" customFormat="1" ht="12.75">
      <c r="A1095" s="68"/>
      <c r="B1095" s="218"/>
      <c r="C1095" s="218"/>
      <c r="E1095" s="218"/>
      <c r="F1095" s="80"/>
    </row>
    <row r="1096" spans="1:6" s="14" customFormat="1" ht="12.75">
      <c r="A1096" s="328"/>
      <c r="B1096" s="80"/>
      <c r="C1096" s="80"/>
      <c r="E1096" s="80"/>
      <c r="F1096" s="80"/>
    </row>
    <row r="1097" spans="1:6" s="14" customFormat="1" ht="12.75">
      <c r="A1097" s="68"/>
      <c r="B1097" s="80"/>
      <c r="C1097" s="80"/>
      <c r="E1097" s="80"/>
      <c r="F1097" s="80"/>
    </row>
    <row r="1098" spans="1:6" s="14" customFormat="1" ht="12.75">
      <c r="A1098" s="290"/>
      <c r="B1098" s="80"/>
      <c r="C1098" s="80"/>
      <c r="E1098" s="80"/>
      <c r="F1098" s="80"/>
    </row>
    <row r="1099" spans="1:6" s="14" customFormat="1" ht="12.75">
      <c r="A1099" s="291"/>
      <c r="B1099" s="80"/>
      <c r="C1099" s="80"/>
      <c r="E1099" s="80"/>
      <c r="F1099" s="218"/>
    </row>
    <row r="1100" spans="1:6" s="14" customFormat="1" ht="12.75">
      <c r="A1100" s="69"/>
      <c r="B1100" s="80"/>
      <c r="C1100" s="80"/>
      <c r="E1100" s="80"/>
      <c r="F1100" s="80"/>
    </row>
    <row r="1101" spans="1:6" s="14" customFormat="1" ht="12.75">
      <c r="A1101" s="235"/>
      <c r="B1101" s="80"/>
      <c r="C1101" s="80"/>
      <c r="E1101" s="80"/>
      <c r="F1101" s="80"/>
    </row>
    <row r="1102" spans="1:6" s="14" customFormat="1" ht="12.75">
      <c r="A1102" s="235"/>
      <c r="B1102" s="80"/>
      <c r="C1102" s="80"/>
      <c r="E1102" s="80"/>
      <c r="F1102" s="80"/>
    </row>
    <row r="1103" spans="1:6" s="14" customFormat="1" ht="12.75">
      <c r="A1103" s="290"/>
      <c r="B1103" s="80"/>
      <c r="C1103" s="80"/>
      <c r="E1103" s="80"/>
      <c r="F1103" s="80"/>
    </row>
    <row r="1104" spans="1:6" s="14" customFormat="1" ht="12.75">
      <c r="A1104" s="291"/>
      <c r="B1104" s="80"/>
      <c r="C1104" s="80"/>
      <c r="E1104" s="80"/>
      <c r="F1104" s="80"/>
    </row>
    <row r="1105" spans="1:6" s="14" customFormat="1" ht="12.75">
      <c r="A1105" s="69"/>
      <c r="B1105" s="218"/>
      <c r="C1105" s="218"/>
      <c r="E1105" s="218"/>
      <c r="F1105" s="80"/>
    </row>
    <row r="1106" spans="1:6" s="14" customFormat="1" ht="12.75">
      <c r="A1106" s="235"/>
      <c r="B1106" s="218"/>
      <c r="C1106" s="218"/>
      <c r="E1106" s="218"/>
      <c r="F1106" s="80"/>
    </row>
    <row r="1107" spans="1:6" s="14" customFormat="1" ht="12.75">
      <c r="A1107" s="68"/>
      <c r="B1107" s="80"/>
      <c r="C1107" s="80"/>
      <c r="E1107" s="80"/>
      <c r="F1107" s="80"/>
    </row>
    <row r="1108" spans="1:6" s="14" customFormat="1" ht="12.75">
      <c r="A1108" s="289"/>
      <c r="B1108" s="80"/>
      <c r="C1108" s="80"/>
      <c r="E1108" s="80"/>
      <c r="F1108" s="80"/>
    </row>
    <row r="1109" spans="2:6" s="14" customFormat="1" ht="12.75">
      <c r="B1109" s="80"/>
      <c r="C1109" s="80"/>
      <c r="E1109" s="80"/>
      <c r="F1109" s="218"/>
    </row>
    <row r="1110" spans="1:6" s="14" customFormat="1" ht="12.75">
      <c r="A1110" s="68"/>
      <c r="B1110" s="218"/>
      <c r="C1110" s="218"/>
      <c r="E1110" s="218"/>
      <c r="F1110" s="218"/>
    </row>
    <row r="1111" spans="1:6" s="14" customFormat="1" ht="12.75">
      <c r="A1111" s="328"/>
      <c r="B1111" s="218"/>
      <c r="C1111" s="218"/>
      <c r="E1111" s="218"/>
      <c r="F1111" s="80"/>
    </row>
    <row r="1112" spans="1:6" s="14" customFormat="1" ht="12.75">
      <c r="A1112" s="68"/>
      <c r="B1112" s="80"/>
      <c r="C1112" s="80"/>
      <c r="E1112" s="80"/>
      <c r="F1112" s="80"/>
    </row>
    <row r="1113" spans="1:6" s="14" customFormat="1" ht="12.75">
      <c r="A1113" s="289"/>
      <c r="B1113" s="80"/>
      <c r="C1113" s="80"/>
      <c r="E1113" s="80"/>
      <c r="F1113" s="80"/>
    </row>
    <row r="1114" spans="1:6" s="14" customFormat="1" ht="12.75">
      <c r="A1114" s="289"/>
      <c r="B1114" s="80"/>
      <c r="C1114" s="80"/>
      <c r="E1114" s="80"/>
      <c r="F1114" s="218"/>
    </row>
    <row r="1115" spans="1:6" s="14" customFormat="1" ht="12.75">
      <c r="A1115" s="68"/>
      <c r="B1115" s="80"/>
      <c r="C1115" s="80"/>
      <c r="E1115" s="80"/>
      <c r="F1115" s="218"/>
    </row>
    <row r="1116" spans="1:6" s="14" customFormat="1" ht="12.75">
      <c r="A1116" s="328"/>
      <c r="B1116" s="80"/>
      <c r="C1116" s="80"/>
      <c r="E1116" s="80"/>
      <c r="F1116" s="80"/>
    </row>
    <row r="1117" spans="1:6" s="14" customFormat="1" ht="27.75" customHeight="1">
      <c r="A1117" s="661"/>
      <c r="B1117" s="167"/>
      <c r="C1117" s="167"/>
      <c r="E1117" s="167"/>
      <c r="F1117" s="80"/>
    </row>
    <row r="1118" spans="1:6" s="14" customFormat="1" ht="12.75">
      <c r="A1118" s="216"/>
      <c r="B1118" s="80"/>
      <c r="C1118" s="119"/>
      <c r="E1118" s="80"/>
      <c r="F1118" s="80"/>
    </row>
    <row r="1119" spans="1:6" s="14" customFormat="1" ht="12.75">
      <c r="A1119" s="68"/>
      <c r="B1119" s="80"/>
      <c r="C1119" s="119"/>
      <c r="E1119" s="80"/>
      <c r="F1119" s="80"/>
    </row>
    <row r="1120" spans="1:6" s="14" customFormat="1" ht="12.75">
      <c r="A1120" s="289"/>
      <c r="B1120" s="80"/>
      <c r="C1120" s="119"/>
      <c r="E1120" s="80"/>
      <c r="F1120" s="80"/>
    </row>
    <row r="1121" spans="1:6" s="14" customFormat="1" ht="12.75">
      <c r="A1121" s="289"/>
      <c r="B1121" s="80"/>
      <c r="C1121" s="119"/>
      <c r="E1121" s="80"/>
      <c r="F1121" s="167"/>
    </row>
    <row r="1122" spans="1:6" s="14" customFormat="1" ht="12.75">
      <c r="A1122" s="68"/>
      <c r="B1122" s="218"/>
      <c r="C1122" s="218"/>
      <c r="E1122" s="218"/>
      <c r="F1122" s="80"/>
    </row>
    <row r="1123" spans="1:6" s="14" customFormat="1" ht="12.75">
      <c r="A1123" s="74"/>
      <c r="B1123" s="80"/>
      <c r="C1123" s="80"/>
      <c r="E1123" s="80"/>
      <c r="F1123" s="80"/>
    </row>
    <row r="1124" spans="1:6" s="14" customFormat="1" ht="12.75">
      <c r="A1124" s="216"/>
      <c r="B1124" s="167"/>
      <c r="C1124" s="167"/>
      <c r="E1124" s="167"/>
      <c r="F1124" s="80"/>
    </row>
    <row r="1125" spans="1:6" s="14" customFormat="1" ht="12.75">
      <c r="A1125" s="2095"/>
      <c r="B1125" s="2095"/>
      <c r="C1125" s="2095"/>
      <c r="D1125" s="2095"/>
      <c r="E1125" s="2095"/>
      <c r="F1125" s="80"/>
    </row>
    <row r="1126" spans="1:6" s="14" customFormat="1" ht="14.25">
      <c r="A1126" s="2107"/>
      <c r="B1126" s="2107"/>
      <c r="C1126" s="2107"/>
      <c r="D1126" s="2107"/>
      <c r="E1126" s="2107"/>
      <c r="F1126" s="218"/>
    </row>
    <row r="1127" spans="1:6" s="14" customFormat="1" ht="15.75">
      <c r="A1127" s="2102"/>
      <c r="B1127" s="2102"/>
      <c r="C1127" s="2102"/>
      <c r="D1127" s="2102"/>
      <c r="E1127" s="2102"/>
      <c r="F1127" s="80"/>
    </row>
    <row r="1128" spans="1:6" s="14" customFormat="1" ht="15.75">
      <c r="A1128" s="2101"/>
      <c r="B1128" s="2101"/>
      <c r="C1128" s="2101"/>
      <c r="D1128" s="2101"/>
      <c r="E1128" s="2101"/>
      <c r="F1128" s="167"/>
    </row>
    <row r="1129" spans="1:6" s="14" customFormat="1" ht="12.75">
      <c r="A1129" s="216"/>
      <c r="B1129" s="167"/>
      <c r="D1129" s="167"/>
      <c r="E1129" s="323"/>
      <c r="F1129" s="167"/>
    </row>
    <row r="1130" spans="1:6" s="14" customFormat="1" ht="13.5" customHeight="1">
      <c r="A1130" s="2100"/>
      <c r="B1130" s="2096"/>
      <c r="C1130" s="2096"/>
      <c r="D1130" s="2096"/>
      <c r="E1130" s="2096"/>
      <c r="F1130" s="167"/>
    </row>
    <row r="1131" spans="1:6" s="14" customFormat="1" ht="12.75">
      <c r="A1131" s="2100"/>
      <c r="B1131" s="319"/>
      <c r="C1131" s="319"/>
      <c r="D1131" s="322"/>
      <c r="E1131" s="322"/>
      <c r="F1131" s="167"/>
    </row>
    <row r="1132" spans="1:6" s="14" customFormat="1" ht="12.75">
      <c r="A1132" s="68"/>
      <c r="B1132" s="80"/>
      <c r="C1132" s="80"/>
      <c r="D1132" s="80"/>
      <c r="F1132" s="167"/>
    </row>
    <row r="1133" spans="1:6" s="14" customFormat="1" ht="12.75">
      <c r="A1133" s="289"/>
      <c r="B1133" s="80"/>
      <c r="C1133" s="80"/>
      <c r="D1133" s="80"/>
      <c r="F1133" s="167"/>
    </row>
    <row r="1134" spans="2:4" s="14" customFormat="1" ht="12.75">
      <c r="B1134" s="80"/>
      <c r="C1134" s="80"/>
      <c r="D1134" s="80"/>
    </row>
    <row r="1135" spans="2:4" s="14" customFormat="1" ht="12.75">
      <c r="B1135" s="80"/>
      <c r="C1135" s="80"/>
      <c r="D1135" s="80"/>
    </row>
    <row r="1136" spans="2:4" s="14" customFormat="1" ht="12.75">
      <c r="B1136" s="80"/>
      <c r="C1136" s="80"/>
      <c r="D1136" s="80"/>
    </row>
    <row r="1137" spans="2:4" s="14" customFormat="1" ht="12.75">
      <c r="B1137" s="80"/>
      <c r="C1137" s="80"/>
      <c r="D1137" s="80"/>
    </row>
    <row r="1138" spans="1:4" s="14" customFormat="1" ht="12.75">
      <c r="A1138" s="74"/>
      <c r="B1138" s="80"/>
      <c r="C1138" s="80"/>
      <c r="D1138" s="80"/>
    </row>
    <row r="1139" spans="1:4" s="14" customFormat="1" ht="12.75">
      <c r="A1139" s="74"/>
      <c r="B1139" s="80"/>
      <c r="C1139" s="80"/>
      <c r="D1139" s="80"/>
    </row>
    <row r="1140" spans="1:4" s="14" customFormat="1" ht="12.75">
      <c r="A1140" s="69"/>
      <c r="B1140" s="218"/>
      <c r="C1140" s="218"/>
      <c r="D1140" s="218"/>
    </row>
    <row r="1141" spans="1:4" s="14" customFormat="1" ht="12.75">
      <c r="A1141" s="235"/>
      <c r="B1141" s="80"/>
      <c r="C1141" s="80"/>
      <c r="D1141" s="80"/>
    </row>
    <row r="1142" spans="1:4" s="14" customFormat="1" ht="12.75">
      <c r="A1142" s="68"/>
      <c r="B1142" s="80"/>
      <c r="C1142" s="80"/>
      <c r="D1142" s="80"/>
    </row>
    <row r="1143" spans="2:4" s="14" customFormat="1" ht="12.75">
      <c r="B1143" s="80"/>
      <c r="C1143" s="80"/>
      <c r="D1143" s="80"/>
    </row>
    <row r="1144" spans="2:4" s="14" customFormat="1" ht="12.75">
      <c r="B1144" s="80"/>
      <c r="C1144" s="80"/>
      <c r="D1144" s="80"/>
    </row>
    <row r="1145" spans="2:4" s="14" customFormat="1" ht="12.75">
      <c r="B1145" s="80"/>
      <c r="C1145" s="80"/>
      <c r="D1145" s="80"/>
    </row>
    <row r="1146" spans="1:4" s="14" customFormat="1" ht="12.75">
      <c r="A1146" s="74"/>
      <c r="B1146" s="80"/>
      <c r="C1146" s="80"/>
      <c r="D1146" s="80"/>
    </row>
    <row r="1147" spans="1:4" s="14" customFormat="1" ht="12.75">
      <c r="A1147" s="68"/>
      <c r="B1147" s="218"/>
      <c r="C1147" s="218"/>
      <c r="D1147" s="218"/>
    </row>
    <row r="1148" spans="1:4" s="14" customFormat="1" ht="12.75">
      <c r="A1148" s="68"/>
      <c r="B1148" s="80"/>
      <c r="C1148" s="80"/>
      <c r="D1148" s="80"/>
    </row>
    <row r="1149" spans="1:4" s="14" customFormat="1" ht="12.75">
      <c r="A1149" s="68"/>
      <c r="B1149" s="80"/>
      <c r="C1149" s="80"/>
      <c r="D1149" s="80"/>
    </row>
    <row r="1150" spans="1:4" s="14" customFormat="1" ht="12.75">
      <c r="A1150" s="290"/>
      <c r="B1150" s="80"/>
      <c r="C1150" s="80"/>
      <c r="D1150" s="80"/>
    </row>
    <row r="1151" spans="1:4" s="14" customFormat="1" ht="12.75">
      <c r="A1151" s="291"/>
      <c r="B1151" s="80"/>
      <c r="C1151" s="80"/>
      <c r="D1151" s="80"/>
    </row>
    <row r="1152" spans="1:4" s="14" customFormat="1" ht="12.75">
      <c r="A1152" s="69"/>
      <c r="B1152" s="80"/>
      <c r="C1152" s="80"/>
      <c r="D1152" s="80"/>
    </row>
    <row r="1153" spans="1:4" s="14" customFormat="1" ht="12.75">
      <c r="A1153" s="69"/>
      <c r="B1153" s="80"/>
      <c r="C1153" s="80"/>
      <c r="D1153" s="80"/>
    </row>
    <row r="1154" spans="1:4" s="14" customFormat="1" ht="12.75">
      <c r="A1154" s="235"/>
      <c r="B1154" s="80"/>
      <c r="C1154" s="80"/>
      <c r="D1154" s="80"/>
    </row>
    <row r="1155" spans="1:4" s="14" customFormat="1" ht="12.75">
      <c r="A1155" s="290"/>
      <c r="B1155" s="80"/>
      <c r="C1155" s="80"/>
      <c r="D1155" s="80"/>
    </row>
    <row r="1156" spans="1:4" s="14" customFormat="1" ht="12.75">
      <c r="A1156" s="291"/>
      <c r="B1156" s="80"/>
      <c r="C1156" s="80"/>
      <c r="D1156" s="80"/>
    </row>
    <row r="1157" spans="1:4" s="14" customFormat="1" ht="12.75">
      <c r="A1157" s="69"/>
      <c r="B1157" s="218"/>
      <c r="C1157" s="218"/>
      <c r="D1157" s="218"/>
    </row>
    <row r="1158" spans="1:4" s="14" customFormat="1" ht="12.75">
      <c r="A1158" s="69"/>
      <c r="B1158" s="218"/>
      <c r="C1158" s="218"/>
      <c r="D1158" s="218"/>
    </row>
    <row r="1159" spans="1:4" s="14" customFormat="1" ht="12.75">
      <c r="A1159" s="68"/>
      <c r="B1159" s="80"/>
      <c r="C1159" s="80"/>
      <c r="D1159" s="80"/>
    </row>
    <row r="1160" spans="1:4" s="14" customFormat="1" ht="12.75">
      <c r="A1160" s="289"/>
      <c r="B1160" s="80"/>
      <c r="C1160" s="80"/>
      <c r="D1160" s="80"/>
    </row>
    <row r="1161" spans="2:4" s="14" customFormat="1" ht="12.75">
      <c r="B1161" s="80"/>
      <c r="C1161" s="80"/>
      <c r="D1161" s="80"/>
    </row>
    <row r="1162" spans="1:4" s="14" customFormat="1" ht="12.75">
      <c r="A1162" s="68"/>
      <c r="B1162" s="218"/>
      <c r="C1162" s="218"/>
      <c r="D1162" s="218"/>
    </row>
    <row r="1163" spans="1:4" s="14" customFormat="1" ht="12.75">
      <c r="A1163" s="68"/>
      <c r="B1163" s="218"/>
      <c r="C1163" s="218"/>
      <c r="D1163" s="218"/>
    </row>
    <row r="1164" spans="1:4" s="14" customFormat="1" ht="12.75">
      <c r="A1164" s="68"/>
      <c r="B1164" s="80"/>
      <c r="C1164" s="80"/>
      <c r="D1164" s="80"/>
    </row>
    <row r="1165" spans="1:4" s="14" customFormat="1" ht="12.75">
      <c r="A1165" s="289"/>
      <c r="B1165" s="80"/>
      <c r="C1165" s="80"/>
      <c r="D1165" s="80"/>
    </row>
    <row r="1166" spans="1:4" s="14" customFormat="1" ht="12.75">
      <c r="A1166" s="289"/>
      <c r="B1166" s="80"/>
      <c r="C1166" s="80"/>
      <c r="D1166" s="80"/>
    </row>
    <row r="1167" spans="1:4" s="14" customFormat="1" ht="12.75">
      <c r="A1167" s="68"/>
      <c r="B1167" s="80"/>
      <c r="C1167" s="80"/>
      <c r="D1167" s="80"/>
    </row>
    <row r="1168" spans="1:4" s="14" customFormat="1" ht="12.75">
      <c r="A1168" s="328"/>
      <c r="B1168" s="80"/>
      <c r="C1168" s="80"/>
      <c r="D1168" s="80"/>
    </row>
    <row r="1169" spans="1:4" s="14" customFormat="1" ht="27.75" customHeight="1">
      <c r="A1169" s="661"/>
      <c r="B1169" s="167"/>
      <c r="C1169" s="167"/>
      <c r="D1169" s="167"/>
    </row>
    <row r="1170" spans="1:4" s="14" customFormat="1" ht="12.75">
      <c r="A1170" s="216"/>
      <c r="B1170" s="80"/>
      <c r="C1170" s="119"/>
      <c r="D1170" s="80"/>
    </row>
    <row r="1171" spans="1:4" s="14" customFormat="1" ht="12.75">
      <c r="A1171" s="68"/>
      <c r="B1171" s="80"/>
      <c r="C1171" s="119"/>
      <c r="D1171" s="80"/>
    </row>
    <row r="1172" spans="1:4" s="14" customFormat="1" ht="12.75">
      <c r="A1172" s="289"/>
      <c r="B1172" s="80"/>
      <c r="C1172" s="119"/>
      <c r="D1172" s="80"/>
    </row>
    <row r="1173" spans="1:4" s="14" customFormat="1" ht="12.75">
      <c r="A1173" s="289"/>
      <c r="B1173" s="80"/>
      <c r="C1173" s="119"/>
      <c r="D1173" s="80"/>
    </row>
    <row r="1174" spans="1:4" s="14" customFormat="1" ht="12.75">
      <c r="A1174" s="68"/>
      <c r="B1174" s="218"/>
      <c r="C1174" s="218"/>
      <c r="D1174" s="218"/>
    </row>
    <row r="1175" spans="1:4" s="14" customFormat="1" ht="12.75">
      <c r="A1175" s="74"/>
      <c r="B1175" s="80"/>
      <c r="C1175" s="80"/>
      <c r="D1175" s="80"/>
    </row>
    <row r="1176" spans="1:4" s="14" customFormat="1" ht="12.75">
      <c r="A1176" s="216"/>
      <c r="B1176" s="167"/>
      <c r="C1176" s="167"/>
      <c r="D1176" s="167"/>
    </row>
    <row r="1177" spans="1:5" s="14" customFormat="1" ht="12.75">
      <c r="A1177" s="2095"/>
      <c r="B1177" s="2095"/>
      <c r="C1177" s="2095"/>
      <c r="D1177" s="2095"/>
      <c r="E1177" s="2095"/>
    </row>
    <row r="1178" spans="1:5" s="14" customFormat="1" ht="14.25">
      <c r="A1178" s="2107"/>
      <c r="B1178" s="2107"/>
      <c r="C1178" s="2107"/>
      <c r="D1178" s="2107"/>
      <c r="E1178" s="2107"/>
    </row>
    <row r="1179" spans="1:5" s="14" customFormat="1" ht="15.75">
      <c r="A1179" s="2102"/>
      <c r="B1179" s="2102"/>
      <c r="C1179" s="2102"/>
      <c r="D1179" s="2102"/>
      <c r="E1179" s="2102"/>
    </row>
    <row r="1180" spans="1:5" s="14" customFormat="1" ht="15.75">
      <c r="A1180" s="2101"/>
      <c r="B1180" s="2101"/>
      <c r="C1180" s="2101"/>
      <c r="D1180" s="2101"/>
      <c r="E1180" s="2101"/>
    </row>
    <row r="1181" spans="1:5" s="14" customFormat="1" ht="12.75">
      <c r="A1181" s="216"/>
      <c r="B1181" s="167"/>
      <c r="D1181" s="167"/>
      <c r="E1181" s="323"/>
    </row>
    <row r="1182" spans="1:5" s="14" customFormat="1" ht="13.5" customHeight="1">
      <c r="A1182" s="2100"/>
      <c r="B1182" s="2096"/>
      <c r="C1182" s="2096"/>
      <c r="D1182" s="2096"/>
      <c r="E1182" s="2096"/>
    </row>
    <row r="1183" spans="1:5" s="14" customFormat="1" ht="12.75">
      <c r="A1183" s="2100"/>
      <c r="B1183" s="319"/>
      <c r="C1183" s="319"/>
      <c r="D1183" s="322"/>
      <c r="E1183" s="322"/>
    </row>
    <row r="1184" spans="1:5" s="14" customFormat="1" ht="12.75">
      <c r="A1184" s="68"/>
      <c r="B1184" s="80"/>
      <c r="C1184" s="80"/>
      <c r="D1184" s="80"/>
      <c r="E1184" s="80"/>
    </row>
    <row r="1185" spans="1:5" s="14" customFormat="1" ht="12.75">
      <c r="A1185" s="289"/>
      <c r="B1185" s="80"/>
      <c r="C1185" s="80"/>
      <c r="D1185" s="80"/>
      <c r="E1185" s="80"/>
    </row>
    <row r="1186" spans="2:5" s="14" customFormat="1" ht="12.75">
      <c r="B1186" s="80"/>
      <c r="C1186" s="80"/>
      <c r="D1186" s="80"/>
      <c r="E1186" s="80"/>
    </row>
    <row r="1187" spans="2:5" s="14" customFormat="1" ht="12.75">
      <c r="B1187" s="80"/>
      <c r="C1187" s="80"/>
      <c r="D1187" s="80"/>
      <c r="E1187" s="80"/>
    </row>
    <row r="1188" spans="2:6" s="14" customFormat="1" ht="12.75">
      <c r="B1188" s="80"/>
      <c r="C1188" s="80"/>
      <c r="D1188" s="80"/>
      <c r="E1188" s="80"/>
      <c r="F1188" s="80"/>
    </row>
    <row r="1189" spans="2:6" s="14" customFormat="1" ht="12.75">
      <c r="B1189" s="80"/>
      <c r="C1189" s="80"/>
      <c r="D1189" s="80"/>
      <c r="E1189" s="80"/>
      <c r="F1189" s="80"/>
    </row>
    <row r="1190" spans="2:6" s="14" customFormat="1" ht="12.75">
      <c r="B1190" s="80"/>
      <c r="C1190" s="80"/>
      <c r="D1190" s="80"/>
      <c r="E1190" s="80"/>
      <c r="F1190" s="80"/>
    </row>
    <row r="1191" spans="1:6" s="14" customFormat="1" ht="12.75">
      <c r="A1191" s="74"/>
      <c r="B1191" s="80"/>
      <c r="C1191" s="80"/>
      <c r="D1191" s="80"/>
      <c r="E1191" s="80"/>
      <c r="F1191" s="80"/>
    </row>
    <row r="1192" spans="1:6" s="14" customFormat="1" ht="12.75">
      <c r="A1192" s="69"/>
      <c r="B1192" s="218"/>
      <c r="C1192" s="218"/>
      <c r="D1192" s="218"/>
      <c r="E1192" s="218"/>
      <c r="F1192" s="80"/>
    </row>
    <row r="1193" spans="1:6" s="14" customFormat="1" ht="12.75">
      <c r="A1193" s="69"/>
      <c r="B1193" s="80"/>
      <c r="C1193" s="80"/>
      <c r="D1193" s="80"/>
      <c r="E1193" s="80"/>
      <c r="F1193" s="80"/>
    </row>
    <row r="1194" spans="1:6" s="14" customFormat="1" ht="12.75">
      <c r="A1194" s="68"/>
      <c r="B1194" s="80"/>
      <c r="C1194" s="80"/>
      <c r="D1194" s="80"/>
      <c r="E1194" s="80"/>
      <c r="F1194" s="80"/>
    </row>
    <row r="1195" spans="2:6" s="14" customFormat="1" ht="12.75">
      <c r="B1195" s="80"/>
      <c r="C1195" s="80"/>
      <c r="D1195" s="80"/>
      <c r="E1195" s="80"/>
      <c r="F1195" s="80"/>
    </row>
    <row r="1196" spans="2:6" s="14" customFormat="1" ht="12.75">
      <c r="B1196" s="80"/>
      <c r="C1196" s="80"/>
      <c r="D1196" s="80"/>
      <c r="E1196" s="80"/>
      <c r="F1196" s="218"/>
    </row>
    <row r="1197" spans="2:6" s="14" customFormat="1" ht="12.75">
      <c r="B1197" s="80"/>
      <c r="C1197" s="80"/>
      <c r="D1197" s="80"/>
      <c r="E1197" s="80"/>
      <c r="F1197" s="80"/>
    </row>
    <row r="1198" spans="1:6" s="14" customFormat="1" ht="12.75">
      <c r="A1198" s="74"/>
      <c r="B1198" s="80"/>
      <c r="C1198" s="80"/>
      <c r="D1198" s="80"/>
      <c r="E1198" s="80"/>
      <c r="F1198" s="80"/>
    </row>
    <row r="1199" spans="1:6" s="14" customFormat="1" ht="12.75">
      <c r="A1199" s="68"/>
      <c r="B1199" s="218"/>
      <c r="C1199" s="218"/>
      <c r="D1199" s="218"/>
      <c r="E1199" s="218"/>
      <c r="F1199" s="80"/>
    </row>
    <row r="1200" spans="1:6" s="14" customFormat="1" ht="12.75">
      <c r="A1200" s="68"/>
      <c r="B1200" s="80"/>
      <c r="C1200" s="80"/>
      <c r="D1200" s="80"/>
      <c r="E1200" s="80"/>
      <c r="F1200" s="80"/>
    </row>
    <row r="1201" spans="1:6" s="14" customFormat="1" ht="12.75">
      <c r="A1201" s="68"/>
      <c r="B1201" s="80"/>
      <c r="C1201" s="80"/>
      <c r="D1201" s="80"/>
      <c r="E1201" s="80"/>
      <c r="F1201" s="80"/>
    </row>
    <row r="1202" spans="1:6" s="14" customFormat="1" ht="12.75">
      <c r="A1202" s="290"/>
      <c r="B1202" s="80"/>
      <c r="C1202" s="80"/>
      <c r="D1202" s="80"/>
      <c r="E1202" s="80"/>
      <c r="F1202" s="80"/>
    </row>
    <row r="1203" spans="1:6" s="14" customFormat="1" ht="12.75">
      <c r="A1203" s="291"/>
      <c r="B1203" s="80"/>
      <c r="C1203" s="80"/>
      <c r="D1203" s="80"/>
      <c r="E1203" s="80"/>
      <c r="F1203" s="218"/>
    </row>
    <row r="1204" spans="1:6" s="14" customFormat="1" ht="12.75">
      <c r="A1204" s="69"/>
      <c r="B1204" s="80"/>
      <c r="C1204" s="80"/>
      <c r="D1204" s="80"/>
      <c r="E1204" s="80"/>
      <c r="F1204" s="80"/>
    </row>
    <row r="1205" spans="1:6" s="14" customFormat="1" ht="12.75">
      <c r="A1205" s="69"/>
      <c r="B1205" s="80"/>
      <c r="C1205" s="80"/>
      <c r="D1205" s="80"/>
      <c r="E1205" s="80"/>
      <c r="F1205" s="80"/>
    </row>
    <row r="1206" spans="1:6" s="14" customFormat="1" ht="12.75">
      <c r="A1206" s="235"/>
      <c r="B1206" s="80"/>
      <c r="C1206" s="80"/>
      <c r="D1206" s="80"/>
      <c r="E1206" s="80"/>
      <c r="F1206" s="80"/>
    </row>
    <row r="1207" spans="1:6" s="14" customFormat="1" ht="12.75">
      <c r="A1207" s="290"/>
      <c r="B1207" s="80"/>
      <c r="C1207" s="80"/>
      <c r="D1207" s="80"/>
      <c r="E1207" s="80"/>
      <c r="F1207" s="80"/>
    </row>
    <row r="1208" spans="1:6" s="14" customFormat="1" ht="12.75">
      <c r="A1208" s="291"/>
      <c r="B1208" s="80"/>
      <c r="C1208" s="80"/>
      <c r="D1208" s="80"/>
      <c r="E1208" s="80"/>
      <c r="F1208" s="218"/>
    </row>
    <row r="1209" spans="1:6" s="14" customFormat="1" ht="12.75">
      <c r="A1209" s="69"/>
      <c r="B1209" s="218"/>
      <c r="C1209" s="218"/>
      <c r="D1209" s="218"/>
      <c r="E1209" s="218"/>
      <c r="F1209" s="80"/>
    </row>
    <row r="1210" spans="1:6" s="14" customFormat="1" ht="12.75">
      <c r="A1210" s="69"/>
      <c r="B1210" s="218"/>
      <c r="C1210" s="218"/>
      <c r="D1210" s="218"/>
      <c r="E1210" s="218"/>
      <c r="F1210" s="80"/>
    </row>
    <row r="1211" spans="1:6" s="14" customFormat="1" ht="12.75">
      <c r="A1211" s="68"/>
      <c r="B1211" s="80"/>
      <c r="C1211" s="80"/>
      <c r="D1211" s="80"/>
      <c r="E1211" s="80"/>
      <c r="F1211" s="80"/>
    </row>
    <row r="1212" spans="1:6" s="14" customFormat="1" ht="12.75">
      <c r="A1212" s="289"/>
      <c r="B1212" s="80"/>
      <c r="C1212" s="80"/>
      <c r="D1212" s="80"/>
      <c r="E1212" s="80"/>
      <c r="F1212" s="80"/>
    </row>
    <row r="1213" spans="2:6" s="14" customFormat="1" ht="12.75">
      <c r="B1213" s="80"/>
      <c r="C1213" s="80"/>
      <c r="D1213" s="80"/>
      <c r="E1213" s="80"/>
      <c r="F1213" s="218"/>
    </row>
    <row r="1214" spans="1:6" s="14" customFormat="1" ht="12.75">
      <c r="A1214" s="68"/>
      <c r="B1214" s="218"/>
      <c r="C1214" s="218"/>
      <c r="D1214" s="218"/>
      <c r="E1214" s="218"/>
      <c r="F1214" s="218"/>
    </row>
    <row r="1215" spans="1:6" s="14" customFormat="1" ht="12.75">
      <c r="A1215" s="68"/>
      <c r="B1215" s="218"/>
      <c r="C1215" s="218"/>
      <c r="D1215" s="218"/>
      <c r="E1215" s="218"/>
      <c r="F1215" s="80"/>
    </row>
    <row r="1216" spans="1:6" s="14" customFormat="1" ht="12.75">
      <c r="A1216" s="68"/>
      <c r="B1216" s="80"/>
      <c r="C1216" s="80"/>
      <c r="D1216" s="80"/>
      <c r="E1216" s="80"/>
      <c r="F1216" s="80"/>
    </row>
    <row r="1217" spans="1:6" s="14" customFormat="1" ht="12.75">
      <c r="A1217" s="289"/>
      <c r="B1217" s="80"/>
      <c r="C1217" s="80"/>
      <c r="D1217" s="80"/>
      <c r="E1217" s="80"/>
      <c r="F1217" s="80"/>
    </row>
    <row r="1218" spans="1:6" s="14" customFormat="1" ht="12.75">
      <c r="A1218" s="289"/>
      <c r="B1218" s="80"/>
      <c r="C1218" s="80"/>
      <c r="D1218" s="80"/>
      <c r="E1218" s="80"/>
      <c r="F1218" s="218"/>
    </row>
    <row r="1219" spans="1:6" s="14" customFormat="1" ht="12.75">
      <c r="A1219" s="68"/>
      <c r="B1219" s="80"/>
      <c r="C1219" s="80"/>
      <c r="D1219" s="80"/>
      <c r="E1219" s="80"/>
      <c r="F1219" s="218"/>
    </row>
    <row r="1220" spans="1:6" s="14" customFormat="1" ht="12.75">
      <c r="A1220" s="68"/>
      <c r="B1220" s="80"/>
      <c r="C1220" s="80"/>
      <c r="D1220" s="80"/>
      <c r="E1220" s="80"/>
      <c r="F1220" s="80"/>
    </row>
    <row r="1221" spans="1:6" s="14" customFormat="1" ht="27.75" customHeight="1">
      <c r="A1221" s="661"/>
      <c r="B1221" s="167"/>
      <c r="C1221" s="167"/>
      <c r="D1221" s="167"/>
      <c r="E1221" s="167"/>
      <c r="F1221" s="80"/>
    </row>
    <row r="1222" spans="1:6" s="14" customFormat="1" ht="12.75">
      <c r="A1222" s="292"/>
      <c r="B1222" s="80"/>
      <c r="C1222" s="119"/>
      <c r="D1222" s="80"/>
      <c r="E1222" s="80"/>
      <c r="F1222" s="80"/>
    </row>
    <row r="1223" spans="1:6" s="14" customFormat="1" ht="12.75">
      <c r="A1223" s="68"/>
      <c r="B1223" s="80"/>
      <c r="C1223" s="119"/>
      <c r="D1223" s="80"/>
      <c r="E1223" s="80"/>
      <c r="F1223" s="218"/>
    </row>
    <row r="1224" spans="1:6" s="14" customFormat="1" ht="12.75">
      <c r="A1224" s="289"/>
      <c r="B1224" s="80"/>
      <c r="C1224" s="119"/>
      <c r="D1224" s="80"/>
      <c r="E1224" s="80"/>
      <c r="F1224" s="80"/>
    </row>
    <row r="1225" spans="1:6" s="14" customFormat="1" ht="12.75">
      <c r="A1225" s="289"/>
      <c r="B1225" s="80"/>
      <c r="C1225" s="119"/>
      <c r="D1225" s="80"/>
      <c r="E1225" s="80"/>
      <c r="F1225" s="218"/>
    </row>
    <row r="1226" spans="1:6" s="14" customFormat="1" ht="12.75">
      <c r="A1226" s="68"/>
      <c r="B1226" s="218"/>
      <c r="C1226" s="218"/>
      <c r="D1226" s="218"/>
      <c r="E1226" s="218"/>
      <c r="F1226" s="80"/>
    </row>
    <row r="1227" spans="2:6" s="14" customFormat="1" ht="12.75">
      <c r="B1227" s="80"/>
      <c r="C1227" s="80"/>
      <c r="D1227" s="80"/>
      <c r="E1227" s="80"/>
      <c r="F1227" s="80"/>
    </row>
    <row r="1228" spans="1:6" s="14" customFormat="1" ht="12.75">
      <c r="A1228" s="216"/>
      <c r="B1228" s="167"/>
      <c r="C1228" s="167"/>
      <c r="D1228" s="167"/>
      <c r="E1228" s="167"/>
      <c r="F1228" s="80"/>
    </row>
    <row r="1229" spans="1:6" s="14" customFormat="1" ht="12.75">
      <c r="A1229" s="2095"/>
      <c r="B1229" s="2095"/>
      <c r="C1229" s="2095"/>
      <c r="D1229" s="2095"/>
      <c r="E1229" s="2095"/>
      <c r="F1229" s="80"/>
    </row>
    <row r="1230" spans="1:6" s="14" customFormat="1" ht="14.25">
      <c r="A1230" s="2107"/>
      <c r="B1230" s="2107"/>
      <c r="C1230" s="2107"/>
      <c r="D1230" s="2107"/>
      <c r="E1230" s="2107"/>
      <c r="F1230" s="218"/>
    </row>
    <row r="1231" spans="1:6" s="14" customFormat="1" ht="15.75">
      <c r="A1231" s="2102"/>
      <c r="B1231" s="2102"/>
      <c r="C1231" s="2102"/>
      <c r="D1231" s="2102"/>
      <c r="E1231" s="2102"/>
      <c r="F1231" s="80"/>
    </row>
    <row r="1232" spans="1:6" s="14" customFormat="1" ht="15.75">
      <c r="A1232" s="2101"/>
      <c r="B1232" s="2101"/>
      <c r="C1232" s="2101"/>
      <c r="D1232" s="2101"/>
      <c r="E1232" s="2101"/>
      <c r="F1232" s="167"/>
    </row>
    <row r="1233" spans="1:6" s="14" customFormat="1" ht="12.75">
      <c r="A1233" s="216"/>
      <c r="B1233" s="167"/>
      <c r="D1233" s="167"/>
      <c r="E1233" s="323"/>
      <c r="F1233" s="167"/>
    </row>
    <row r="1234" spans="1:6" s="14" customFormat="1" ht="13.5" customHeight="1">
      <c r="A1234" s="2100"/>
      <c r="B1234" s="2096"/>
      <c r="C1234" s="2096"/>
      <c r="D1234" s="2096"/>
      <c r="E1234" s="2096"/>
      <c r="F1234" s="167"/>
    </row>
    <row r="1235" spans="1:6" s="14" customFormat="1" ht="12.75">
      <c r="A1235" s="2100"/>
      <c r="B1235" s="319"/>
      <c r="C1235" s="319"/>
      <c r="D1235" s="322"/>
      <c r="E1235" s="322"/>
      <c r="F1235" s="167"/>
    </row>
    <row r="1236" spans="1:6" s="14" customFormat="1" ht="12.75">
      <c r="A1236" s="68"/>
      <c r="B1236" s="80"/>
      <c r="C1236" s="80"/>
      <c r="D1236" s="80"/>
      <c r="E1236" s="80"/>
      <c r="F1236" s="167"/>
    </row>
    <row r="1237" spans="1:6" s="14" customFormat="1" ht="12.75">
      <c r="A1237" s="289"/>
      <c r="B1237" s="80"/>
      <c r="C1237" s="80"/>
      <c r="D1237" s="80"/>
      <c r="E1237" s="80"/>
      <c r="F1237" s="167"/>
    </row>
    <row r="1238" spans="2:5" s="14" customFormat="1" ht="12.75">
      <c r="B1238" s="80"/>
      <c r="C1238" s="80"/>
      <c r="D1238" s="80"/>
      <c r="E1238" s="80"/>
    </row>
    <row r="1239" spans="2:5" s="14" customFormat="1" ht="12.75">
      <c r="B1239" s="80"/>
      <c r="C1239" s="80"/>
      <c r="D1239" s="80"/>
      <c r="E1239" s="80"/>
    </row>
    <row r="1240" spans="2:6" s="14" customFormat="1" ht="12.75">
      <c r="B1240" s="80"/>
      <c r="C1240" s="80"/>
      <c r="D1240" s="80"/>
      <c r="E1240" s="80"/>
      <c r="F1240" s="80"/>
    </row>
    <row r="1241" spans="2:6" s="14" customFormat="1" ht="12.75">
      <c r="B1241" s="80"/>
      <c r="C1241" s="80"/>
      <c r="D1241" s="80"/>
      <c r="E1241" s="80"/>
      <c r="F1241" s="80"/>
    </row>
    <row r="1242" spans="2:6" s="14" customFormat="1" ht="12.75">
      <c r="B1242" s="80"/>
      <c r="C1242" s="80"/>
      <c r="D1242" s="80"/>
      <c r="E1242" s="80"/>
      <c r="F1242" s="80"/>
    </row>
    <row r="1243" spans="1:6" s="14" customFormat="1" ht="12.75">
      <c r="A1243" s="74"/>
      <c r="B1243" s="80"/>
      <c r="C1243" s="80"/>
      <c r="D1243" s="80"/>
      <c r="E1243" s="80"/>
      <c r="F1243" s="80"/>
    </row>
    <row r="1244" spans="1:6" s="14" customFormat="1" ht="12.75">
      <c r="A1244" s="69"/>
      <c r="B1244" s="218"/>
      <c r="C1244" s="218"/>
      <c r="D1244" s="218"/>
      <c r="E1244" s="218"/>
      <c r="F1244" s="80"/>
    </row>
    <row r="1245" spans="1:6" s="14" customFormat="1" ht="12.75">
      <c r="A1245" s="69"/>
      <c r="B1245" s="80"/>
      <c r="C1245" s="80"/>
      <c r="D1245" s="80"/>
      <c r="E1245" s="80"/>
      <c r="F1245" s="80"/>
    </row>
    <row r="1246" spans="1:6" s="14" customFormat="1" ht="12.75">
      <c r="A1246" s="68"/>
      <c r="B1246" s="80"/>
      <c r="C1246" s="80"/>
      <c r="D1246" s="80"/>
      <c r="E1246" s="80"/>
      <c r="F1246" s="80"/>
    </row>
    <row r="1247" spans="2:6" s="14" customFormat="1" ht="12.75">
      <c r="B1247" s="80"/>
      <c r="C1247" s="80"/>
      <c r="D1247" s="80"/>
      <c r="E1247" s="80"/>
      <c r="F1247" s="80"/>
    </row>
    <row r="1248" spans="2:6" s="14" customFormat="1" ht="12.75">
      <c r="B1248" s="80"/>
      <c r="C1248" s="80"/>
      <c r="D1248" s="80"/>
      <c r="E1248" s="80"/>
      <c r="F1248" s="218"/>
    </row>
    <row r="1249" spans="2:6" s="14" customFormat="1" ht="12.75">
      <c r="B1249" s="80"/>
      <c r="C1249" s="80"/>
      <c r="D1249" s="80"/>
      <c r="E1249" s="80"/>
      <c r="F1249" s="80"/>
    </row>
    <row r="1250" spans="1:6" s="14" customFormat="1" ht="12.75">
      <c r="A1250" s="74"/>
      <c r="B1250" s="80"/>
      <c r="C1250" s="80"/>
      <c r="D1250" s="80"/>
      <c r="E1250" s="80"/>
      <c r="F1250" s="80"/>
    </row>
    <row r="1251" spans="1:6" s="14" customFormat="1" ht="12.75">
      <c r="A1251" s="68"/>
      <c r="B1251" s="218"/>
      <c r="C1251" s="218"/>
      <c r="D1251" s="218"/>
      <c r="E1251" s="218"/>
      <c r="F1251" s="80"/>
    </row>
    <row r="1252" spans="1:6" s="14" customFormat="1" ht="12.75">
      <c r="A1252" s="68"/>
      <c r="B1252" s="80"/>
      <c r="C1252" s="80"/>
      <c r="D1252" s="80"/>
      <c r="E1252" s="80"/>
      <c r="F1252" s="80"/>
    </row>
    <row r="1253" spans="1:6" s="14" customFormat="1" ht="12.75">
      <c r="A1253" s="68"/>
      <c r="B1253" s="80"/>
      <c r="C1253" s="80"/>
      <c r="D1253" s="80"/>
      <c r="E1253" s="80"/>
      <c r="F1253" s="80"/>
    </row>
    <row r="1254" spans="1:6" s="14" customFormat="1" ht="12.75">
      <c r="A1254" s="290"/>
      <c r="B1254" s="80"/>
      <c r="C1254" s="80"/>
      <c r="D1254" s="80"/>
      <c r="E1254" s="80"/>
      <c r="F1254" s="80"/>
    </row>
    <row r="1255" spans="1:6" s="14" customFormat="1" ht="12.75">
      <c r="A1255" s="291"/>
      <c r="B1255" s="80"/>
      <c r="C1255" s="80"/>
      <c r="D1255" s="80"/>
      <c r="E1255" s="80"/>
      <c r="F1255" s="218"/>
    </row>
    <row r="1256" spans="1:6" s="14" customFormat="1" ht="12.75">
      <c r="A1256" s="69"/>
      <c r="B1256" s="218"/>
      <c r="C1256" s="218"/>
      <c r="D1256" s="218"/>
      <c r="E1256" s="218"/>
      <c r="F1256" s="80"/>
    </row>
    <row r="1257" spans="1:6" s="14" customFormat="1" ht="12.75">
      <c r="A1257" s="69"/>
      <c r="B1257" s="80"/>
      <c r="C1257" s="80"/>
      <c r="D1257" s="80"/>
      <c r="E1257" s="80"/>
      <c r="F1257" s="80"/>
    </row>
    <row r="1258" spans="1:6" s="14" customFormat="1" ht="12.75">
      <c r="A1258" s="235"/>
      <c r="B1258" s="80"/>
      <c r="C1258" s="80"/>
      <c r="D1258" s="80"/>
      <c r="E1258" s="80"/>
      <c r="F1258" s="80"/>
    </row>
    <row r="1259" spans="1:6" s="14" customFormat="1" ht="12.75">
      <c r="A1259" s="290"/>
      <c r="B1259" s="80"/>
      <c r="C1259" s="80"/>
      <c r="D1259" s="80"/>
      <c r="E1259" s="80"/>
      <c r="F1259" s="80"/>
    </row>
    <row r="1260" spans="1:6" s="14" customFormat="1" ht="12.75">
      <c r="A1260" s="291"/>
      <c r="B1260" s="80"/>
      <c r="C1260" s="80"/>
      <c r="D1260" s="80"/>
      <c r="E1260" s="80"/>
      <c r="F1260" s="218"/>
    </row>
    <row r="1261" spans="1:6" s="14" customFormat="1" ht="12.75">
      <c r="A1261" s="69"/>
      <c r="B1261" s="218"/>
      <c r="C1261" s="218"/>
      <c r="D1261" s="218"/>
      <c r="E1261" s="218"/>
      <c r="F1261" s="80"/>
    </row>
    <row r="1262" spans="1:6" s="14" customFormat="1" ht="12.75">
      <c r="A1262" s="69"/>
      <c r="B1262" s="218"/>
      <c r="C1262" s="218"/>
      <c r="D1262" s="218"/>
      <c r="E1262" s="218"/>
      <c r="F1262" s="80"/>
    </row>
    <row r="1263" spans="1:6" s="14" customFormat="1" ht="12.75">
      <c r="A1263" s="68"/>
      <c r="B1263" s="80"/>
      <c r="C1263" s="80"/>
      <c r="D1263" s="80"/>
      <c r="E1263" s="80"/>
      <c r="F1263" s="80"/>
    </row>
    <row r="1264" spans="1:6" s="14" customFormat="1" ht="12.75">
      <c r="A1264" s="289"/>
      <c r="B1264" s="80"/>
      <c r="C1264" s="80"/>
      <c r="D1264" s="80"/>
      <c r="E1264" s="80"/>
      <c r="F1264" s="80"/>
    </row>
    <row r="1265" spans="2:6" s="14" customFormat="1" ht="12.75">
      <c r="B1265" s="80"/>
      <c r="C1265" s="80"/>
      <c r="D1265" s="80"/>
      <c r="E1265" s="80"/>
      <c r="F1265" s="218"/>
    </row>
    <row r="1266" spans="1:6" s="14" customFormat="1" ht="12.75">
      <c r="A1266" s="68"/>
      <c r="B1266" s="218"/>
      <c r="C1266" s="218"/>
      <c r="D1266" s="218"/>
      <c r="E1266" s="218"/>
      <c r="F1266" s="218"/>
    </row>
    <row r="1267" spans="1:6" s="14" customFormat="1" ht="12.75">
      <c r="A1267" s="68"/>
      <c r="B1267" s="218"/>
      <c r="C1267" s="218"/>
      <c r="D1267" s="218"/>
      <c r="E1267" s="218"/>
      <c r="F1267" s="80"/>
    </row>
    <row r="1268" spans="1:6" s="14" customFormat="1" ht="12.75">
      <c r="A1268" s="68"/>
      <c r="B1268" s="80"/>
      <c r="C1268" s="80"/>
      <c r="D1268" s="80"/>
      <c r="E1268" s="80"/>
      <c r="F1268" s="80"/>
    </row>
    <row r="1269" spans="1:6" s="14" customFormat="1" ht="12.75">
      <c r="A1269" s="289"/>
      <c r="B1269" s="80"/>
      <c r="C1269" s="80"/>
      <c r="D1269" s="80"/>
      <c r="E1269" s="80"/>
      <c r="F1269" s="80"/>
    </row>
    <row r="1270" spans="1:6" s="14" customFormat="1" ht="12.75">
      <c r="A1270" s="289"/>
      <c r="B1270" s="80"/>
      <c r="C1270" s="80"/>
      <c r="D1270" s="80"/>
      <c r="E1270" s="80"/>
      <c r="F1270" s="218"/>
    </row>
    <row r="1271" spans="1:6" s="14" customFormat="1" ht="12.75">
      <c r="A1271" s="68"/>
      <c r="B1271" s="218"/>
      <c r="C1271" s="218"/>
      <c r="D1271" s="218"/>
      <c r="E1271" s="218"/>
      <c r="F1271" s="218"/>
    </row>
    <row r="1272" spans="1:6" s="14" customFormat="1" ht="12.75">
      <c r="A1272" s="68"/>
      <c r="B1272" s="80"/>
      <c r="C1272" s="80"/>
      <c r="D1272" s="80"/>
      <c r="E1272" s="80"/>
      <c r="F1272" s="80"/>
    </row>
    <row r="1273" spans="1:6" s="14" customFormat="1" ht="27.75" customHeight="1">
      <c r="A1273" s="661"/>
      <c r="B1273" s="167"/>
      <c r="C1273" s="167"/>
      <c r="D1273" s="167"/>
      <c r="E1273" s="167"/>
      <c r="F1273" s="80"/>
    </row>
    <row r="1274" spans="1:6" s="14" customFormat="1" ht="12.75">
      <c r="A1274" s="292"/>
      <c r="B1274" s="119"/>
      <c r="C1274" s="119"/>
      <c r="D1274" s="80"/>
      <c r="E1274" s="80"/>
      <c r="F1274" s="80"/>
    </row>
    <row r="1275" spans="1:6" s="14" customFormat="1" ht="12.75">
      <c r="A1275" s="68"/>
      <c r="B1275" s="119"/>
      <c r="C1275" s="119"/>
      <c r="D1275" s="80"/>
      <c r="E1275" s="80"/>
      <c r="F1275" s="218"/>
    </row>
    <row r="1276" spans="1:6" s="14" customFormat="1" ht="12.75">
      <c r="A1276" s="289"/>
      <c r="B1276" s="119"/>
      <c r="C1276" s="119"/>
      <c r="D1276" s="80"/>
      <c r="E1276" s="80"/>
      <c r="F1276" s="80"/>
    </row>
    <row r="1277" spans="1:6" s="14" customFormat="1" ht="12.75">
      <c r="A1277" s="289"/>
      <c r="B1277" s="119"/>
      <c r="C1277" s="119"/>
      <c r="D1277" s="80"/>
      <c r="E1277" s="80"/>
      <c r="F1277" s="218"/>
    </row>
    <row r="1278" spans="1:6" s="14" customFormat="1" ht="12.75">
      <c r="A1278" s="68"/>
      <c r="B1278" s="218"/>
      <c r="C1278" s="218"/>
      <c r="D1278" s="218"/>
      <c r="E1278" s="218"/>
      <c r="F1278" s="80"/>
    </row>
    <row r="1279" spans="2:6" s="14" customFormat="1" ht="12.75">
      <c r="B1279" s="80"/>
      <c r="C1279" s="80"/>
      <c r="D1279" s="80"/>
      <c r="E1279" s="80"/>
      <c r="F1279" s="80"/>
    </row>
    <row r="1280" spans="1:6" s="14" customFormat="1" ht="12.75">
      <c r="A1280" s="216"/>
      <c r="B1280" s="167"/>
      <c r="C1280" s="167"/>
      <c r="D1280" s="167"/>
      <c r="E1280" s="167"/>
      <c r="F1280" s="80"/>
    </row>
    <row r="1281" spans="1:6" s="14" customFormat="1" ht="12.75">
      <c r="A1281" s="2095"/>
      <c r="B1281" s="2095"/>
      <c r="C1281" s="2095"/>
      <c r="D1281" s="2095"/>
      <c r="E1281" s="2095"/>
      <c r="F1281" s="80"/>
    </row>
    <row r="1282" spans="1:6" s="14" customFormat="1" ht="14.25">
      <c r="A1282" s="2107"/>
      <c r="B1282" s="2107"/>
      <c r="C1282" s="2107"/>
      <c r="D1282" s="2107"/>
      <c r="E1282" s="2107"/>
      <c r="F1282" s="218"/>
    </row>
    <row r="1283" spans="1:6" s="14" customFormat="1" ht="15.75">
      <c r="A1283" s="2102"/>
      <c r="B1283" s="2102"/>
      <c r="C1283" s="2102"/>
      <c r="D1283" s="2102"/>
      <c r="E1283" s="2102"/>
      <c r="F1283" s="80"/>
    </row>
    <row r="1284" spans="1:6" s="14" customFormat="1" ht="15.75">
      <c r="A1284" s="2101"/>
      <c r="B1284" s="2101"/>
      <c r="C1284" s="2101"/>
      <c r="D1284" s="2101"/>
      <c r="E1284" s="2101"/>
      <c r="F1284" s="167"/>
    </row>
    <row r="1285" spans="1:6" s="14" customFormat="1" ht="12.75">
      <c r="A1285" s="216"/>
      <c r="B1285" s="167"/>
      <c r="D1285" s="167"/>
      <c r="E1285" s="323"/>
      <c r="F1285" s="167"/>
    </row>
    <row r="1286" spans="1:6" s="14" customFormat="1" ht="13.5" customHeight="1">
      <c r="A1286" s="2100"/>
      <c r="B1286" s="2096"/>
      <c r="C1286" s="2096"/>
      <c r="D1286" s="2096"/>
      <c r="E1286" s="2096"/>
      <c r="F1286" s="167"/>
    </row>
    <row r="1287" spans="1:6" s="14" customFormat="1" ht="12.75">
      <c r="A1287" s="2100"/>
      <c r="B1287" s="319"/>
      <c r="C1287" s="319"/>
      <c r="D1287" s="322"/>
      <c r="E1287" s="322"/>
      <c r="F1287" s="167"/>
    </row>
    <row r="1288" spans="1:6" s="14" customFormat="1" ht="12.75">
      <c r="A1288" s="68"/>
      <c r="B1288" s="80"/>
      <c r="D1288" s="80"/>
      <c r="E1288" s="80"/>
      <c r="F1288" s="167"/>
    </row>
    <row r="1289" spans="1:6" s="14" customFormat="1" ht="12.75">
      <c r="A1289" s="289"/>
      <c r="B1289" s="80"/>
      <c r="D1289" s="80"/>
      <c r="E1289" s="80"/>
      <c r="F1289" s="167"/>
    </row>
    <row r="1290" spans="2:5" s="14" customFormat="1" ht="12.75">
      <c r="B1290" s="80"/>
      <c r="D1290" s="80"/>
      <c r="E1290" s="80"/>
    </row>
    <row r="1291" spans="2:5" s="14" customFormat="1" ht="12.75">
      <c r="B1291" s="80"/>
      <c r="D1291" s="80"/>
      <c r="E1291" s="80"/>
    </row>
    <row r="1292" spans="2:6" s="14" customFormat="1" ht="12.75">
      <c r="B1292" s="80"/>
      <c r="D1292" s="80"/>
      <c r="E1292" s="80"/>
      <c r="F1292" s="80"/>
    </row>
    <row r="1293" spans="2:6" s="14" customFormat="1" ht="12.75">
      <c r="B1293" s="80"/>
      <c r="D1293" s="80"/>
      <c r="E1293" s="80"/>
      <c r="F1293" s="80"/>
    </row>
    <row r="1294" spans="2:6" s="14" customFormat="1" ht="12.75">
      <c r="B1294" s="80"/>
      <c r="D1294" s="80"/>
      <c r="E1294" s="80"/>
      <c r="F1294" s="80"/>
    </row>
    <row r="1295" spans="1:6" s="14" customFormat="1" ht="12.75">
      <c r="A1295" s="74"/>
      <c r="B1295" s="80"/>
      <c r="D1295" s="80"/>
      <c r="E1295" s="80"/>
      <c r="F1295" s="80"/>
    </row>
    <row r="1296" spans="1:6" s="14" customFormat="1" ht="12.75">
      <c r="A1296" s="69"/>
      <c r="B1296" s="218"/>
      <c r="D1296" s="218"/>
      <c r="E1296" s="218"/>
      <c r="F1296" s="80"/>
    </row>
    <row r="1297" spans="1:6" s="14" customFormat="1" ht="12.75">
      <c r="A1297" s="69"/>
      <c r="B1297" s="80"/>
      <c r="D1297" s="80"/>
      <c r="E1297" s="80"/>
      <c r="F1297" s="80"/>
    </row>
    <row r="1298" spans="1:6" s="14" customFormat="1" ht="12.75">
      <c r="A1298" s="68"/>
      <c r="B1298" s="80"/>
      <c r="D1298" s="80"/>
      <c r="E1298" s="80"/>
      <c r="F1298" s="80"/>
    </row>
    <row r="1299" spans="2:6" s="14" customFormat="1" ht="12.75">
      <c r="B1299" s="80"/>
      <c r="D1299" s="80"/>
      <c r="E1299" s="80"/>
      <c r="F1299" s="80"/>
    </row>
    <row r="1300" spans="2:6" s="14" customFormat="1" ht="12.75">
      <c r="B1300" s="80"/>
      <c r="D1300" s="80"/>
      <c r="E1300" s="80"/>
      <c r="F1300" s="218"/>
    </row>
    <row r="1301" spans="2:6" s="14" customFormat="1" ht="12.75">
      <c r="B1301" s="80"/>
      <c r="D1301" s="80"/>
      <c r="E1301" s="80"/>
      <c r="F1301" s="80"/>
    </row>
    <row r="1302" spans="1:6" s="14" customFormat="1" ht="12.75">
      <c r="A1302" s="74"/>
      <c r="B1302" s="80"/>
      <c r="D1302" s="80"/>
      <c r="E1302" s="80"/>
      <c r="F1302" s="80"/>
    </row>
    <row r="1303" spans="1:6" s="14" customFormat="1" ht="12.75">
      <c r="A1303" s="68"/>
      <c r="B1303" s="218"/>
      <c r="D1303" s="218"/>
      <c r="E1303" s="218"/>
      <c r="F1303" s="80"/>
    </row>
    <row r="1304" spans="1:6" s="14" customFormat="1" ht="12.75">
      <c r="A1304" s="68"/>
      <c r="B1304" s="80"/>
      <c r="D1304" s="80"/>
      <c r="E1304" s="80"/>
      <c r="F1304" s="80"/>
    </row>
    <row r="1305" spans="1:6" s="14" customFormat="1" ht="12.75">
      <c r="A1305" s="68"/>
      <c r="B1305" s="80"/>
      <c r="D1305" s="80"/>
      <c r="E1305" s="80"/>
      <c r="F1305" s="80"/>
    </row>
    <row r="1306" spans="1:6" s="14" customFormat="1" ht="12.75">
      <c r="A1306" s="290"/>
      <c r="B1306" s="80"/>
      <c r="D1306" s="80"/>
      <c r="E1306" s="80"/>
      <c r="F1306" s="80"/>
    </row>
    <row r="1307" spans="1:6" s="14" customFormat="1" ht="12.75">
      <c r="A1307" s="291"/>
      <c r="B1307" s="80"/>
      <c r="D1307" s="80"/>
      <c r="E1307" s="80"/>
      <c r="F1307" s="218"/>
    </row>
    <row r="1308" spans="1:6" s="14" customFormat="1" ht="12.75">
      <c r="A1308" s="69"/>
      <c r="B1308" s="218"/>
      <c r="D1308" s="218"/>
      <c r="E1308" s="218"/>
      <c r="F1308" s="80"/>
    </row>
    <row r="1309" spans="1:6" s="14" customFormat="1" ht="12.75">
      <c r="A1309" s="69"/>
      <c r="B1309" s="80"/>
      <c r="D1309" s="80"/>
      <c r="E1309" s="80"/>
      <c r="F1309" s="80"/>
    </row>
    <row r="1310" spans="1:6" s="14" customFormat="1" ht="12.75">
      <c r="A1310" s="235"/>
      <c r="B1310" s="80"/>
      <c r="D1310" s="80"/>
      <c r="E1310" s="80"/>
      <c r="F1310" s="80"/>
    </row>
    <row r="1311" spans="1:6" s="14" customFormat="1" ht="12.75">
      <c r="A1311" s="290"/>
      <c r="B1311" s="80"/>
      <c r="D1311" s="80"/>
      <c r="E1311" s="80"/>
      <c r="F1311" s="80"/>
    </row>
    <row r="1312" spans="1:6" s="14" customFormat="1" ht="12.75">
      <c r="A1312" s="291"/>
      <c r="B1312" s="80"/>
      <c r="D1312" s="80"/>
      <c r="E1312" s="80"/>
      <c r="F1312" s="218"/>
    </row>
    <row r="1313" spans="1:6" s="14" customFormat="1" ht="12.75">
      <c r="A1313" s="69"/>
      <c r="B1313" s="218"/>
      <c r="D1313" s="218"/>
      <c r="E1313" s="218"/>
      <c r="F1313" s="80"/>
    </row>
    <row r="1314" spans="1:6" s="14" customFormat="1" ht="12.75">
      <c r="A1314" s="69"/>
      <c r="B1314" s="218"/>
      <c r="D1314" s="218"/>
      <c r="E1314" s="218"/>
      <c r="F1314" s="80"/>
    </row>
    <row r="1315" spans="1:6" s="14" customFormat="1" ht="12.75">
      <c r="A1315" s="68"/>
      <c r="B1315" s="80"/>
      <c r="D1315" s="80"/>
      <c r="E1315" s="80"/>
      <c r="F1315" s="80"/>
    </row>
    <row r="1316" spans="1:6" s="14" customFormat="1" ht="12.75">
      <c r="A1316" s="289"/>
      <c r="B1316" s="80"/>
      <c r="D1316" s="80"/>
      <c r="E1316" s="80"/>
      <c r="F1316" s="80"/>
    </row>
    <row r="1317" spans="2:6" s="14" customFormat="1" ht="12.75">
      <c r="B1317" s="80"/>
      <c r="D1317" s="80"/>
      <c r="E1317" s="80"/>
      <c r="F1317" s="218"/>
    </row>
    <row r="1318" spans="1:6" s="14" customFormat="1" ht="12.75">
      <c r="A1318" s="68"/>
      <c r="B1318" s="218"/>
      <c r="D1318" s="218"/>
      <c r="E1318" s="218"/>
      <c r="F1318" s="218"/>
    </row>
    <row r="1319" spans="1:6" s="14" customFormat="1" ht="12.75">
      <c r="A1319" s="68"/>
      <c r="B1319" s="218"/>
      <c r="D1319" s="218"/>
      <c r="E1319" s="218"/>
      <c r="F1319" s="80"/>
    </row>
    <row r="1320" spans="1:6" s="14" customFormat="1" ht="12.75">
      <c r="A1320" s="68"/>
      <c r="B1320" s="80"/>
      <c r="D1320" s="80"/>
      <c r="E1320" s="80"/>
      <c r="F1320" s="80"/>
    </row>
    <row r="1321" spans="1:6" s="14" customFormat="1" ht="12.75">
      <c r="A1321" s="289"/>
      <c r="B1321" s="80"/>
      <c r="D1321" s="80"/>
      <c r="E1321" s="80"/>
      <c r="F1321" s="80"/>
    </row>
    <row r="1322" spans="1:6" s="14" customFormat="1" ht="12.75">
      <c r="A1322" s="289"/>
      <c r="B1322" s="80"/>
      <c r="D1322" s="80"/>
      <c r="E1322" s="80"/>
      <c r="F1322" s="218"/>
    </row>
    <row r="1323" spans="1:6" s="14" customFormat="1" ht="12.75">
      <c r="A1323" s="68"/>
      <c r="B1323" s="218"/>
      <c r="D1323" s="218"/>
      <c r="E1323" s="218"/>
      <c r="F1323" s="218"/>
    </row>
    <row r="1324" spans="1:6" s="14" customFormat="1" ht="12.75">
      <c r="A1324" s="68"/>
      <c r="B1324" s="80"/>
      <c r="D1324" s="80"/>
      <c r="E1324" s="80"/>
      <c r="F1324" s="80"/>
    </row>
    <row r="1325" spans="1:6" s="14" customFormat="1" ht="27.75" customHeight="1">
      <c r="A1325" s="661"/>
      <c r="B1325" s="167"/>
      <c r="D1325" s="167"/>
      <c r="E1325" s="167"/>
      <c r="F1325" s="80"/>
    </row>
    <row r="1326" spans="1:6" s="14" customFormat="1" ht="12.75">
      <c r="A1326" s="292"/>
      <c r="B1326" s="119"/>
      <c r="D1326" s="80"/>
      <c r="E1326" s="80"/>
      <c r="F1326" s="80"/>
    </row>
    <row r="1327" spans="1:6" s="14" customFormat="1" ht="12.75">
      <c r="A1327" s="68"/>
      <c r="B1327" s="119"/>
      <c r="D1327" s="80"/>
      <c r="E1327" s="80"/>
      <c r="F1327" s="218"/>
    </row>
    <row r="1328" spans="1:6" s="14" customFormat="1" ht="12.75">
      <c r="A1328" s="289"/>
      <c r="B1328" s="119"/>
      <c r="D1328" s="80"/>
      <c r="E1328" s="80"/>
      <c r="F1328" s="80"/>
    </row>
    <row r="1329" spans="1:6" s="14" customFormat="1" ht="12.75">
      <c r="A1329" s="289"/>
      <c r="B1329" s="119"/>
      <c r="D1329" s="80"/>
      <c r="E1329" s="80"/>
      <c r="F1329" s="218"/>
    </row>
    <row r="1330" spans="1:6" s="14" customFormat="1" ht="12.75">
      <c r="A1330" s="68"/>
      <c r="B1330" s="218"/>
      <c r="D1330" s="218"/>
      <c r="E1330" s="218"/>
      <c r="F1330" s="80"/>
    </row>
    <row r="1331" spans="2:6" s="14" customFormat="1" ht="12.75">
      <c r="B1331" s="80"/>
      <c r="D1331" s="80"/>
      <c r="E1331" s="80"/>
      <c r="F1331" s="80"/>
    </row>
    <row r="1332" spans="1:6" s="14" customFormat="1" ht="12.75">
      <c r="A1332" s="216"/>
      <c r="B1332" s="167"/>
      <c r="D1332" s="167"/>
      <c r="E1332" s="167"/>
      <c r="F1332" s="80"/>
    </row>
    <row r="1333" spans="1:6" s="14" customFormat="1" ht="12.75">
      <c r="A1333" s="2095"/>
      <c r="B1333" s="2095"/>
      <c r="C1333" s="2095"/>
      <c r="D1333" s="2095"/>
      <c r="E1333" s="2095"/>
      <c r="F1333" s="80"/>
    </row>
    <row r="1334" spans="1:6" s="14" customFormat="1" ht="14.25">
      <c r="A1334" s="2107"/>
      <c r="B1334" s="2107"/>
      <c r="C1334" s="2107"/>
      <c r="D1334" s="2107"/>
      <c r="E1334" s="2107"/>
      <c r="F1334" s="218"/>
    </row>
    <row r="1335" spans="1:6" s="14" customFormat="1" ht="15.75">
      <c r="A1335" s="2102"/>
      <c r="B1335" s="2102"/>
      <c r="C1335" s="2102"/>
      <c r="D1335" s="2102"/>
      <c r="E1335" s="2102"/>
      <c r="F1335" s="80"/>
    </row>
    <row r="1336" spans="1:6" s="14" customFormat="1" ht="15.75">
      <c r="A1336" s="2101"/>
      <c r="B1336" s="2101"/>
      <c r="C1336" s="2101"/>
      <c r="D1336" s="2101"/>
      <c r="E1336" s="2101"/>
      <c r="F1336" s="167"/>
    </row>
    <row r="1337" spans="1:6" s="14" customFormat="1" ht="12.75">
      <c r="A1337" s="216"/>
      <c r="B1337" s="167"/>
      <c r="D1337" s="167"/>
      <c r="E1337" s="323"/>
      <c r="F1337" s="167"/>
    </row>
    <row r="1338" spans="1:6" s="14" customFormat="1" ht="13.5" customHeight="1">
      <c r="A1338" s="2100"/>
      <c r="B1338" s="2096"/>
      <c r="C1338" s="2096"/>
      <c r="D1338" s="2096"/>
      <c r="E1338" s="2096"/>
      <c r="F1338" s="167"/>
    </row>
    <row r="1339" spans="1:6" s="14" customFormat="1" ht="12.75">
      <c r="A1339" s="2100"/>
      <c r="B1339" s="319"/>
      <c r="C1339" s="319"/>
      <c r="D1339" s="322"/>
      <c r="E1339" s="322"/>
      <c r="F1339" s="167"/>
    </row>
    <row r="1340" spans="1:6" s="14" customFormat="1" ht="12.75">
      <c r="A1340" s="68"/>
      <c r="B1340" s="80"/>
      <c r="C1340" s="80"/>
      <c r="E1340" s="80"/>
      <c r="F1340" s="167"/>
    </row>
    <row r="1341" spans="1:6" s="14" customFormat="1" ht="12.75">
      <c r="A1341" s="289"/>
      <c r="B1341" s="80"/>
      <c r="C1341" s="80"/>
      <c r="E1341" s="80"/>
      <c r="F1341" s="167"/>
    </row>
    <row r="1342" spans="2:5" s="14" customFormat="1" ht="12.75">
      <c r="B1342" s="80"/>
      <c r="C1342" s="80"/>
      <c r="E1342" s="80"/>
    </row>
    <row r="1343" spans="2:5" s="14" customFormat="1" ht="12.75">
      <c r="B1343" s="80"/>
      <c r="C1343" s="80"/>
      <c r="E1343" s="80"/>
    </row>
    <row r="1344" spans="2:6" s="14" customFormat="1" ht="12.75">
      <c r="B1344" s="80"/>
      <c r="C1344" s="80"/>
      <c r="E1344" s="80"/>
      <c r="F1344" s="80"/>
    </row>
    <row r="1345" spans="2:6" s="14" customFormat="1" ht="12.75">
      <c r="B1345" s="80"/>
      <c r="C1345" s="80"/>
      <c r="E1345" s="80"/>
      <c r="F1345" s="80"/>
    </row>
    <row r="1346" spans="2:6" s="14" customFormat="1" ht="12.75">
      <c r="B1346" s="80"/>
      <c r="C1346" s="80"/>
      <c r="E1346" s="80"/>
      <c r="F1346" s="80"/>
    </row>
    <row r="1347" spans="1:6" s="14" customFormat="1" ht="12.75">
      <c r="A1347" s="74"/>
      <c r="B1347" s="80"/>
      <c r="C1347" s="80"/>
      <c r="E1347" s="80"/>
      <c r="F1347" s="80"/>
    </row>
    <row r="1348" spans="1:6" s="14" customFormat="1" ht="12.75">
      <c r="A1348" s="69"/>
      <c r="B1348" s="218"/>
      <c r="C1348" s="218"/>
      <c r="E1348" s="218"/>
      <c r="F1348" s="80"/>
    </row>
    <row r="1349" spans="1:6" s="14" customFormat="1" ht="12.75">
      <c r="A1349" s="69"/>
      <c r="B1349" s="80"/>
      <c r="C1349" s="80"/>
      <c r="E1349" s="80"/>
      <c r="F1349" s="80"/>
    </row>
    <row r="1350" spans="1:6" s="14" customFormat="1" ht="12.75">
      <c r="A1350" s="68"/>
      <c r="B1350" s="80"/>
      <c r="C1350" s="80"/>
      <c r="E1350" s="80"/>
      <c r="F1350" s="80"/>
    </row>
    <row r="1351" spans="2:6" s="14" customFormat="1" ht="12.75">
      <c r="B1351" s="80"/>
      <c r="C1351" s="80"/>
      <c r="E1351" s="80"/>
      <c r="F1351" s="80"/>
    </row>
    <row r="1352" spans="2:6" s="14" customFormat="1" ht="12.75">
      <c r="B1352" s="80"/>
      <c r="C1352" s="80"/>
      <c r="E1352" s="80"/>
      <c r="F1352" s="218"/>
    </row>
    <row r="1353" spans="2:6" s="14" customFormat="1" ht="12.75">
      <c r="B1353" s="80"/>
      <c r="C1353" s="80"/>
      <c r="E1353" s="80"/>
      <c r="F1353" s="80"/>
    </row>
    <row r="1354" spans="1:6" s="14" customFormat="1" ht="12.75">
      <c r="A1354" s="74"/>
      <c r="B1354" s="80"/>
      <c r="C1354" s="80"/>
      <c r="E1354" s="80"/>
      <c r="F1354" s="80"/>
    </row>
    <row r="1355" spans="1:6" s="14" customFormat="1" ht="12.75">
      <c r="A1355" s="68"/>
      <c r="B1355" s="218"/>
      <c r="C1355" s="218"/>
      <c r="E1355" s="218"/>
      <c r="F1355" s="80"/>
    </row>
    <row r="1356" spans="1:6" s="14" customFormat="1" ht="12.75">
      <c r="A1356" s="68"/>
      <c r="B1356" s="80"/>
      <c r="C1356" s="80"/>
      <c r="E1356" s="80"/>
      <c r="F1356" s="80"/>
    </row>
    <row r="1357" spans="1:6" s="14" customFormat="1" ht="12.75">
      <c r="A1357" s="68"/>
      <c r="B1357" s="80"/>
      <c r="C1357" s="80"/>
      <c r="E1357" s="80"/>
      <c r="F1357" s="80"/>
    </row>
    <row r="1358" spans="1:6" s="14" customFormat="1" ht="12.75">
      <c r="A1358" s="290"/>
      <c r="B1358" s="80"/>
      <c r="C1358" s="80"/>
      <c r="E1358" s="80"/>
      <c r="F1358" s="80"/>
    </row>
    <row r="1359" spans="1:6" s="14" customFormat="1" ht="12.75">
      <c r="A1359" s="291"/>
      <c r="B1359" s="80"/>
      <c r="C1359" s="80"/>
      <c r="E1359" s="80"/>
      <c r="F1359" s="218"/>
    </row>
    <row r="1360" spans="1:6" s="14" customFormat="1" ht="12.75">
      <c r="A1360" s="69"/>
      <c r="B1360" s="218"/>
      <c r="C1360" s="218"/>
      <c r="E1360" s="218"/>
      <c r="F1360" s="80"/>
    </row>
    <row r="1361" spans="1:6" s="14" customFormat="1" ht="12.75">
      <c r="A1361" s="69"/>
      <c r="B1361" s="80"/>
      <c r="C1361" s="80"/>
      <c r="E1361" s="80"/>
      <c r="F1361" s="80"/>
    </row>
    <row r="1362" spans="1:6" s="14" customFormat="1" ht="12.75">
      <c r="A1362" s="235"/>
      <c r="B1362" s="80"/>
      <c r="C1362" s="80"/>
      <c r="E1362" s="80"/>
      <c r="F1362" s="80"/>
    </row>
    <row r="1363" spans="1:6" s="14" customFormat="1" ht="12.75">
      <c r="A1363" s="290"/>
      <c r="B1363" s="80"/>
      <c r="C1363" s="80"/>
      <c r="E1363" s="80"/>
      <c r="F1363" s="80"/>
    </row>
    <row r="1364" spans="1:6" s="14" customFormat="1" ht="12.75">
      <c r="A1364" s="291"/>
      <c r="B1364" s="80"/>
      <c r="C1364" s="80"/>
      <c r="E1364" s="80"/>
      <c r="F1364" s="218"/>
    </row>
    <row r="1365" spans="1:6" s="14" customFormat="1" ht="12.75">
      <c r="A1365" s="69"/>
      <c r="B1365" s="218"/>
      <c r="C1365" s="218"/>
      <c r="E1365" s="218"/>
      <c r="F1365" s="80"/>
    </row>
    <row r="1366" spans="1:6" s="14" customFormat="1" ht="12.75">
      <c r="A1366" s="69"/>
      <c r="B1366" s="218"/>
      <c r="C1366" s="218"/>
      <c r="E1366" s="218"/>
      <c r="F1366" s="80"/>
    </row>
    <row r="1367" spans="1:6" s="14" customFormat="1" ht="12.75">
      <c r="A1367" s="68"/>
      <c r="B1367" s="80"/>
      <c r="C1367" s="80"/>
      <c r="E1367" s="80"/>
      <c r="F1367" s="80"/>
    </row>
    <row r="1368" spans="1:6" s="14" customFormat="1" ht="12.75">
      <c r="A1368" s="289"/>
      <c r="B1368" s="80"/>
      <c r="C1368" s="80"/>
      <c r="E1368" s="80"/>
      <c r="F1368" s="80"/>
    </row>
    <row r="1369" spans="2:6" s="14" customFormat="1" ht="12.75">
      <c r="B1369" s="80"/>
      <c r="C1369" s="80"/>
      <c r="E1369" s="80"/>
      <c r="F1369" s="218"/>
    </row>
    <row r="1370" spans="1:6" s="14" customFormat="1" ht="12.75">
      <c r="A1370" s="68"/>
      <c r="B1370" s="218"/>
      <c r="C1370" s="218"/>
      <c r="E1370" s="218"/>
      <c r="F1370" s="218"/>
    </row>
    <row r="1371" spans="1:6" s="14" customFormat="1" ht="12.75">
      <c r="A1371" s="68"/>
      <c r="B1371" s="218"/>
      <c r="C1371" s="218"/>
      <c r="E1371" s="218"/>
      <c r="F1371" s="80"/>
    </row>
    <row r="1372" spans="1:6" s="14" customFormat="1" ht="12.75">
      <c r="A1372" s="68"/>
      <c r="B1372" s="80"/>
      <c r="C1372" s="80"/>
      <c r="E1372" s="80"/>
      <c r="F1372" s="80"/>
    </row>
    <row r="1373" spans="1:6" s="14" customFormat="1" ht="12.75">
      <c r="A1373" s="289"/>
      <c r="B1373" s="80"/>
      <c r="C1373" s="80"/>
      <c r="E1373" s="80"/>
      <c r="F1373" s="80"/>
    </row>
    <row r="1374" spans="1:6" s="14" customFormat="1" ht="12.75">
      <c r="A1374" s="289"/>
      <c r="B1374" s="80"/>
      <c r="C1374" s="80"/>
      <c r="E1374" s="80"/>
      <c r="F1374" s="218"/>
    </row>
    <row r="1375" spans="1:6" s="14" customFormat="1" ht="12.75">
      <c r="A1375" s="68"/>
      <c r="B1375" s="218"/>
      <c r="C1375" s="218"/>
      <c r="E1375" s="218"/>
      <c r="F1375" s="218"/>
    </row>
    <row r="1376" spans="1:6" s="14" customFormat="1" ht="12.75">
      <c r="A1376" s="68"/>
      <c r="B1376" s="80"/>
      <c r="C1376" s="80"/>
      <c r="E1376" s="80"/>
      <c r="F1376" s="80"/>
    </row>
    <row r="1377" spans="1:6" s="14" customFormat="1" ht="27.75" customHeight="1">
      <c r="A1377" s="661"/>
      <c r="B1377" s="167"/>
      <c r="C1377" s="167"/>
      <c r="E1377" s="167"/>
      <c r="F1377" s="80"/>
    </row>
    <row r="1378" spans="1:6" s="14" customFormat="1" ht="12.75">
      <c r="A1378" s="292"/>
      <c r="B1378" s="80"/>
      <c r="C1378" s="119"/>
      <c r="E1378" s="80"/>
      <c r="F1378" s="80"/>
    </row>
    <row r="1379" spans="1:6" s="14" customFormat="1" ht="12.75">
      <c r="A1379" s="68"/>
      <c r="B1379" s="80"/>
      <c r="C1379" s="119"/>
      <c r="E1379" s="80"/>
      <c r="F1379" s="218"/>
    </row>
    <row r="1380" spans="1:6" s="14" customFormat="1" ht="12.75">
      <c r="A1380" s="289"/>
      <c r="B1380" s="80"/>
      <c r="C1380" s="119"/>
      <c r="E1380" s="80"/>
      <c r="F1380" s="80"/>
    </row>
    <row r="1381" spans="1:6" s="14" customFormat="1" ht="12.75">
      <c r="A1381" s="289"/>
      <c r="B1381" s="80"/>
      <c r="C1381" s="119"/>
      <c r="E1381" s="80"/>
      <c r="F1381" s="218"/>
    </row>
    <row r="1382" spans="1:6" s="14" customFormat="1" ht="12.75">
      <c r="A1382" s="68"/>
      <c r="B1382" s="218"/>
      <c r="C1382" s="218"/>
      <c r="E1382" s="218"/>
      <c r="F1382" s="80"/>
    </row>
    <row r="1383" spans="2:6" s="14" customFormat="1" ht="12.75">
      <c r="B1383" s="80"/>
      <c r="C1383" s="80"/>
      <c r="E1383" s="80"/>
      <c r="F1383" s="80"/>
    </row>
    <row r="1384" spans="1:6" s="14" customFormat="1" ht="12.75">
      <c r="A1384" s="216"/>
      <c r="B1384" s="167"/>
      <c r="C1384" s="167"/>
      <c r="E1384" s="167"/>
      <c r="F1384" s="80"/>
    </row>
    <row r="1385" spans="1:6" s="14" customFormat="1" ht="12.75">
      <c r="A1385" s="2095"/>
      <c r="B1385" s="2095"/>
      <c r="C1385" s="2095"/>
      <c r="D1385" s="2095"/>
      <c r="E1385" s="2095"/>
      <c r="F1385" s="80"/>
    </row>
    <row r="1386" spans="1:6" s="14" customFormat="1" ht="14.25">
      <c r="A1386" s="2107"/>
      <c r="B1386" s="2107"/>
      <c r="C1386" s="2107"/>
      <c r="D1386" s="2107"/>
      <c r="E1386" s="2107"/>
      <c r="F1386" s="218"/>
    </row>
    <row r="1387" spans="1:6" s="14" customFormat="1" ht="15.75">
      <c r="A1387" s="2102"/>
      <c r="B1387" s="2102"/>
      <c r="C1387" s="2102"/>
      <c r="D1387" s="2102"/>
      <c r="E1387" s="2102"/>
      <c r="F1387" s="80"/>
    </row>
    <row r="1388" spans="1:6" s="14" customFormat="1" ht="15.75">
      <c r="A1388" s="2101"/>
      <c r="B1388" s="2101"/>
      <c r="C1388" s="2101"/>
      <c r="D1388" s="2101"/>
      <c r="E1388" s="2101"/>
      <c r="F1388" s="167"/>
    </row>
    <row r="1389" spans="1:6" s="14" customFormat="1" ht="12.75">
      <c r="A1389" s="216"/>
      <c r="B1389" s="167"/>
      <c r="D1389" s="167"/>
      <c r="E1389" s="323"/>
      <c r="F1389" s="167"/>
    </row>
    <row r="1390" spans="1:6" s="14" customFormat="1" ht="12.75">
      <c r="A1390" s="2100"/>
      <c r="B1390" s="2096"/>
      <c r="C1390" s="2114"/>
      <c r="D1390" s="2114"/>
      <c r="E1390" s="2114"/>
      <c r="F1390" s="167"/>
    </row>
    <row r="1391" spans="1:6" s="14" customFormat="1" ht="12.75">
      <c r="A1391" s="2115"/>
      <c r="B1391" s="319"/>
      <c r="C1391" s="319"/>
      <c r="D1391" s="322"/>
      <c r="E1391" s="322"/>
      <c r="F1391" s="167"/>
    </row>
    <row r="1392" spans="1:6" s="14" customFormat="1" ht="12.75">
      <c r="A1392" s="68"/>
      <c r="B1392" s="80"/>
      <c r="C1392" s="80"/>
      <c r="D1392" s="80"/>
      <c r="F1392" s="167"/>
    </row>
    <row r="1393" spans="1:6" s="14" customFormat="1" ht="12.75">
      <c r="A1393" s="289"/>
      <c r="B1393" s="80"/>
      <c r="C1393" s="80"/>
      <c r="D1393" s="80"/>
      <c r="F1393" s="167"/>
    </row>
    <row r="1394" spans="2:4" s="14" customFormat="1" ht="12.75">
      <c r="B1394" s="80"/>
      <c r="C1394" s="80"/>
      <c r="D1394" s="80"/>
    </row>
    <row r="1395" spans="2:4" s="14" customFormat="1" ht="12.75">
      <c r="B1395" s="80"/>
      <c r="C1395" s="80"/>
      <c r="D1395" s="80"/>
    </row>
    <row r="1396" spans="2:8" s="14" customFormat="1" ht="12.75">
      <c r="B1396" s="80"/>
      <c r="C1396" s="80"/>
      <c r="D1396" s="80"/>
      <c r="F1396" s="319"/>
      <c r="G1396" s="322"/>
      <c r="H1396" s="322"/>
    </row>
    <row r="1397" spans="2:4" s="14" customFormat="1" ht="12.75">
      <c r="B1397" s="80"/>
      <c r="C1397" s="80"/>
      <c r="D1397" s="80"/>
    </row>
    <row r="1398" spans="2:4" s="14" customFormat="1" ht="12.75">
      <c r="B1398" s="80"/>
      <c r="C1398" s="80"/>
      <c r="D1398" s="80"/>
    </row>
    <row r="1399" spans="1:4" s="14" customFormat="1" ht="12.75">
      <c r="A1399" s="74"/>
      <c r="B1399" s="80"/>
      <c r="C1399" s="80"/>
      <c r="D1399" s="80"/>
    </row>
    <row r="1400" spans="1:4" s="14" customFormat="1" ht="12.75">
      <c r="A1400" s="69"/>
      <c r="B1400" s="218"/>
      <c r="C1400" s="218"/>
      <c r="D1400" s="218"/>
    </row>
    <row r="1401" spans="1:4" s="14" customFormat="1" ht="12.75">
      <c r="A1401" s="69"/>
      <c r="B1401" s="80"/>
      <c r="C1401" s="80"/>
      <c r="D1401" s="80"/>
    </row>
    <row r="1402" spans="1:4" s="14" customFormat="1" ht="12.75">
      <c r="A1402" s="68"/>
      <c r="B1402" s="80"/>
      <c r="C1402" s="80"/>
      <c r="D1402" s="80"/>
    </row>
    <row r="1403" spans="2:4" s="14" customFormat="1" ht="12.75">
      <c r="B1403" s="80"/>
      <c r="C1403" s="80"/>
      <c r="D1403" s="80"/>
    </row>
    <row r="1404" spans="2:4" s="14" customFormat="1" ht="12.75">
      <c r="B1404" s="80"/>
      <c r="C1404" s="80"/>
      <c r="D1404" s="80"/>
    </row>
    <row r="1405" spans="2:4" s="14" customFormat="1" ht="12.75">
      <c r="B1405" s="80"/>
      <c r="C1405" s="80"/>
      <c r="D1405" s="80"/>
    </row>
    <row r="1406" spans="1:4" s="14" customFormat="1" ht="12.75">
      <c r="A1406" s="74"/>
      <c r="B1406" s="80"/>
      <c r="C1406" s="80"/>
      <c r="D1406" s="80"/>
    </row>
    <row r="1407" spans="1:4" s="14" customFormat="1" ht="12.75">
      <c r="A1407" s="68"/>
      <c r="B1407" s="218"/>
      <c r="C1407" s="218"/>
      <c r="D1407" s="218"/>
    </row>
    <row r="1408" spans="1:4" s="14" customFormat="1" ht="12.75">
      <c r="A1408" s="68"/>
      <c r="B1408" s="80"/>
      <c r="C1408" s="80"/>
      <c r="D1408" s="80"/>
    </row>
    <row r="1409" spans="1:4" s="14" customFormat="1" ht="12.75">
      <c r="A1409" s="68"/>
      <c r="B1409" s="80"/>
      <c r="C1409" s="80"/>
      <c r="D1409" s="80"/>
    </row>
    <row r="1410" spans="1:4" s="14" customFormat="1" ht="12.75">
      <c r="A1410" s="290"/>
      <c r="B1410" s="80"/>
      <c r="C1410" s="80"/>
      <c r="D1410" s="80"/>
    </row>
    <row r="1411" spans="1:4" s="14" customFormat="1" ht="12.75">
      <c r="A1411" s="291"/>
      <c r="B1411" s="80"/>
      <c r="C1411" s="80"/>
      <c r="D1411" s="80"/>
    </row>
    <row r="1412" spans="1:4" s="14" customFormat="1" ht="12.75">
      <c r="A1412" s="69"/>
      <c r="B1412" s="218"/>
      <c r="C1412" s="218"/>
      <c r="D1412" s="218"/>
    </row>
    <row r="1413" spans="1:4" s="14" customFormat="1" ht="12.75">
      <c r="A1413" s="69"/>
      <c r="B1413" s="80"/>
      <c r="C1413" s="80"/>
      <c r="D1413" s="80"/>
    </row>
    <row r="1414" spans="1:4" s="14" customFormat="1" ht="12.75">
      <c r="A1414" s="235"/>
      <c r="B1414" s="80"/>
      <c r="C1414" s="80"/>
      <c r="D1414" s="80"/>
    </row>
    <row r="1415" spans="1:4" s="14" customFormat="1" ht="12.75">
      <c r="A1415" s="290"/>
      <c r="B1415" s="80"/>
      <c r="C1415" s="80"/>
      <c r="D1415" s="80"/>
    </row>
    <row r="1416" spans="1:4" s="14" customFormat="1" ht="12.75">
      <c r="A1416" s="291"/>
      <c r="B1416" s="80"/>
      <c r="C1416" s="80"/>
      <c r="D1416" s="80"/>
    </row>
    <row r="1417" spans="1:4" s="14" customFormat="1" ht="12.75">
      <c r="A1417" s="69"/>
      <c r="B1417" s="218"/>
      <c r="C1417" s="218"/>
      <c r="D1417" s="218"/>
    </row>
    <row r="1418" spans="1:4" s="14" customFormat="1" ht="12.75">
      <c r="A1418" s="69"/>
      <c r="B1418" s="218"/>
      <c r="C1418" s="218"/>
      <c r="D1418" s="218"/>
    </row>
    <row r="1419" spans="1:4" s="14" customFormat="1" ht="12.75">
      <c r="A1419" s="68"/>
      <c r="B1419" s="80"/>
      <c r="C1419" s="80"/>
      <c r="D1419" s="80"/>
    </row>
    <row r="1420" spans="1:4" s="14" customFormat="1" ht="12.75">
      <c r="A1420" s="289"/>
      <c r="B1420" s="80"/>
      <c r="C1420" s="80"/>
      <c r="D1420" s="80"/>
    </row>
    <row r="1421" spans="2:4" s="14" customFormat="1" ht="12.75">
      <c r="B1421" s="80"/>
      <c r="C1421" s="80"/>
      <c r="D1421" s="80"/>
    </row>
    <row r="1422" spans="1:4" s="14" customFormat="1" ht="12.75">
      <c r="A1422" s="68"/>
      <c r="B1422" s="218"/>
      <c r="C1422" s="218"/>
      <c r="D1422" s="218"/>
    </row>
    <row r="1423" spans="1:4" s="14" customFormat="1" ht="12.75">
      <c r="A1423" s="68"/>
      <c r="B1423" s="218"/>
      <c r="C1423" s="218"/>
      <c r="D1423" s="218"/>
    </row>
    <row r="1424" spans="1:4" s="14" customFormat="1" ht="12.75">
      <c r="A1424" s="68"/>
      <c r="B1424" s="80"/>
      <c r="C1424" s="80"/>
      <c r="D1424" s="80"/>
    </row>
    <row r="1425" spans="1:4" s="14" customFormat="1" ht="12.75">
      <c r="A1425" s="289"/>
      <c r="B1425" s="80"/>
      <c r="C1425" s="80"/>
      <c r="D1425" s="80"/>
    </row>
    <row r="1426" spans="1:4" s="14" customFormat="1" ht="12.75">
      <c r="A1426" s="289"/>
      <c r="B1426" s="80"/>
      <c r="C1426" s="80"/>
      <c r="D1426" s="80"/>
    </row>
    <row r="1427" spans="1:4" s="14" customFormat="1" ht="12.75">
      <c r="A1427" s="68"/>
      <c r="B1427" s="218"/>
      <c r="C1427" s="218"/>
      <c r="D1427" s="218"/>
    </row>
    <row r="1428" spans="1:4" s="14" customFormat="1" ht="12.75">
      <c r="A1428" s="68"/>
      <c r="B1428" s="80"/>
      <c r="C1428" s="80"/>
      <c r="D1428" s="80"/>
    </row>
    <row r="1429" spans="1:4" s="14" customFormat="1" ht="27.75" customHeight="1">
      <c r="A1429" s="661"/>
      <c r="B1429" s="167"/>
      <c r="C1429" s="167"/>
      <c r="D1429" s="167"/>
    </row>
    <row r="1430" spans="1:4" s="14" customFormat="1" ht="12.75">
      <c r="A1430" s="292"/>
      <c r="B1430" s="80"/>
      <c r="C1430" s="119"/>
      <c r="D1430" s="80"/>
    </row>
    <row r="1431" spans="1:4" s="14" customFormat="1" ht="12.75">
      <c r="A1431" s="68"/>
      <c r="B1431" s="80"/>
      <c r="C1431" s="119"/>
      <c r="D1431" s="80"/>
    </row>
    <row r="1432" spans="1:4" s="14" customFormat="1" ht="12.75">
      <c r="A1432" s="289"/>
      <c r="B1432" s="80"/>
      <c r="C1432" s="119"/>
      <c r="D1432" s="80"/>
    </row>
    <row r="1433" spans="1:4" s="14" customFormat="1" ht="12.75">
      <c r="A1433" s="289"/>
      <c r="B1433" s="80"/>
      <c r="C1433" s="119"/>
      <c r="D1433" s="80"/>
    </row>
    <row r="1434" spans="1:4" s="14" customFormat="1" ht="12.75">
      <c r="A1434" s="68"/>
      <c r="B1434" s="218"/>
      <c r="C1434" s="218"/>
      <c r="D1434" s="218"/>
    </row>
    <row r="1435" spans="2:4" s="14" customFormat="1" ht="12.75">
      <c r="B1435" s="80"/>
      <c r="C1435" s="80"/>
      <c r="D1435" s="80"/>
    </row>
    <row r="1436" spans="1:4" s="14" customFormat="1" ht="12.75">
      <c r="A1436" s="216"/>
      <c r="B1436" s="167"/>
      <c r="C1436" s="167"/>
      <c r="D1436" s="167"/>
    </row>
    <row r="1437" spans="1:5" s="14" customFormat="1" ht="12.75">
      <c r="A1437" s="2095"/>
      <c r="B1437" s="2095"/>
      <c r="C1437" s="2095"/>
      <c r="D1437" s="2095"/>
      <c r="E1437" s="2095"/>
    </row>
    <row r="1438" spans="1:5" s="14" customFormat="1" ht="14.25">
      <c r="A1438" s="2107"/>
      <c r="B1438" s="2107"/>
      <c r="C1438" s="2107"/>
      <c r="D1438" s="2107"/>
      <c r="E1438" s="2107"/>
    </row>
    <row r="1439" spans="1:5" s="14" customFormat="1" ht="15.75">
      <c r="A1439" s="2102"/>
      <c r="B1439" s="2102"/>
      <c r="C1439" s="2102"/>
      <c r="D1439" s="2102"/>
      <c r="E1439" s="2102"/>
    </row>
    <row r="1440" spans="1:5" s="14" customFormat="1" ht="15.75">
      <c r="A1440" s="2101"/>
      <c r="B1440" s="2101"/>
      <c r="C1440" s="2101"/>
      <c r="D1440" s="2101"/>
      <c r="E1440" s="2101"/>
    </row>
    <row r="1441" spans="1:9" s="14" customFormat="1" ht="12.75">
      <c r="A1441" s="216"/>
      <c r="B1441" s="167"/>
      <c r="D1441" s="167"/>
      <c r="E1441" s="323"/>
      <c r="F1441"/>
      <c r="G1441"/>
      <c r="H1441"/>
      <c r="I1441"/>
    </row>
    <row r="1442" spans="1:9" s="14" customFormat="1" ht="12.75">
      <c r="A1442" s="2100"/>
      <c r="B1442" s="2096"/>
      <c r="C1442" s="2114"/>
      <c r="D1442" s="2114"/>
      <c r="E1442" s="2114"/>
      <c r="F1442"/>
      <c r="G1442"/>
      <c r="H1442"/>
      <c r="I1442"/>
    </row>
    <row r="1443" spans="1:9" s="14" customFormat="1" ht="12.75">
      <c r="A1443" s="2115"/>
      <c r="B1443" s="319"/>
      <c r="C1443" s="319"/>
      <c r="D1443" s="322"/>
      <c r="E1443" s="322"/>
      <c r="F1443"/>
      <c r="G1443"/>
      <c r="H1443"/>
      <c r="I1443"/>
    </row>
    <row r="1444" spans="1:9" s="14" customFormat="1" ht="12.75">
      <c r="A1444" s="68"/>
      <c r="B1444" s="80"/>
      <c r="C1444" s="321"/>
      <c r="D1444" s="321"/>
      <c r="E1444" s="319"/>
      <c r="F1444"/>
      <c r="G1444"/>
      <c r="H1444"/>
      <c r="I1444"/>
    </row>
    <row r="1445" spans="1:9" s="14" customFormat="1" ht="12.75">
      <c r="A1445" s="289"/>
      <c r="B1445" s="80"/>
      <c r="C1445" s="80"/>
      <c r="D1445" s="80"/>
      <c r="E1445" s="80"/>
      <c r="F1445"/>
      <c r="G1445"/>
      <c r="H1445"/>
      <c r="I1445"/>
    </row>
    <row r="1446" spans="2:9" s="14" customFormat="1" ht="12.75">
      <c r="B1446" s="80"/>
      <c r="C1446" s="80"/>
      <c r="D1446" s="80"/>
      <c r="E1446" s="80"/>
      <c r="F1446"/>
      <c r="G1446"/>
      <c r="H1446"/>
      <c r="I1446"/>
    </row>
    <row r="1447" spans="2:9" s="14" customFormat="1" ht="12.75">
      <c r="B1447" s="80"/>
      <c r="C1447" s="80"/>
      <c r="D1447" s="80"/>
      <c r="E1447" s="80"/>
      <c r="F1447"/>
      <c r="G1447"/>
      <c r="H1447"/>
      <c r="I1447"/>
    </row>
    <row r="1448" spans="2:9" s="14" customFormat="1" ht="12.75">
      <c r="B1448" s="80"/>
      <c r="C1448" s="80"/>
      <c r="D1448" s="80"/>
      <c r="E1448" s="80"/>
      <c r="F1448"/>
      <c r="G1448"/>
      <c r="H1448"/>
      <c r="I1448"/>
    </row>
    <row r="1449" spans="2:9" s="14" customFormat="1" ht="12.75">
      <c r="B1449" s="80"/>
      <c r="C1449" s="80"/>
      <c r="D1449" s="80"/>
      <c r="E1449" s="80"/>
      <c r="F1449"/>
      <c r="G1449"/>
      <c r="H1449"/>
      <c r="I1449"/>
    </row>
    <row r="1450" spans="2:9" s="14" customFormat="1" ht="12.75">
      <c r="B1450" s="80"/>
      <c r="C1450" s="80"/>
      <c r="D1450" s="80"/>
      <c r="E1450" s="80"/>
      <c r="F1450"/>
      <c r="G1450"/>
      <c r="H1450"/>
      <c r="I1450"/>
    </row>
    <row r="1451" spans="1:9" s="14" customFormat="1" ht="12.75">
      <c r="A1451" s="74"/>
      <c r="B1451" s="80"/>
      <c r="C1451" s="80"/>
      <c r="D1451" s="80"/>
      <c r="E1451" s="80"/>
      <c r="F1451"/>
      <c r="G1451"/>
      <c r="H1451"/>
      <c r="I1451"/>
    </row>
    <row r="1452" spans="1:9" s="14" customFormat="1" ht="12.75">
      <c r="A1452" s="69"/>
      <c r="B1452" s="218"/>
      <c r="C1452" s="218"/>
      <c r="D1452" s="218"/>
      <c r="E1452" s="218"/>
      <c r="F1452"/>
      <c r="G1452"/>
      <c r="H1452"/>
      <c r="I1452"/>
    </row>
    <row r="1453" spans="1:9" s="14" customFormat="1" ht="12.75">
      <c r="A1453" s="69"/>
      <c r="B1453" s="80"/>
      <c r="C1453" s="80"/>
      <c r="D1453" s="80"/>
      <c r="E1453" s="80"/>
      <c r="F1453"/>
      <c r="G1453"/>
      <c r="H1453"/>
      <c r="I1453"/>
    </row>
    <row r="1454" spans="1:9" s="14" customFormat="1" ht="12.75">
      <c r="A1454" s="68"/>
      <c r="B1454" s="80"/>
      <c r="C1454" s="80"/>
      <c r="D1454" s="80"/>
      <c r="E1454" s="80"/>
      <c r="F1454"/>
      <c r="G1454"/>
      <c r="H1454"/>
      <c r="I1454"/>
    </row>
    <row r="1455" spans="2:9" s="14" customFormat="1" ht="12.75">
      <c r="B1455" s="80"/>
      <c r="C1455" s="80"/>
      <c r="D1455" s="80"/>
      <c r="E1455" s="80"/>
      <c r="F1455"/>
      <c r="G1455"/>
      <c r="H1455"/>
      <c r="I1455"/>
    </row>
    <row r="1456" spans="2:9" s="14" customFormat="1" ht="12.75">
      <c r="B1456" s="80"/>
      <c r="C1456" s="80"/>
      <c r="D1456" s="80"/>
      <c r="E1456" s="80"/>
      <c r="F1456"/>
      <c r="G1456"/>
      <c r="H1456"/>
      <c r="I1456"/>
    </row>
    <row r="1457" spans="2:9" s="14" customFormat="1" ht="12.75">
      <c r="B1457" s="80"/>
      <c r="C1457" s="80"/>
      <c r="D1457" s="80"/>
      <c r="E1457" s="80"/>
      <c r="F1457"/>
      <c r="G1457"/>
      <c r="H1457"/>
      <c r="I1457"/>
    </row>
    <row r="1458" spans="1:9" s="14" customFormat="1" ht="12.75">
      <c r="A1458" s="74"/>
      <c r="B1458" s="80"/>
      <c r="C1458" s="80"/>
      <c r="D1458" s="80"/>
      <c r="E1458" s="80"/>
      <c r="F1458"/>
      <c r="G1458"/>
      <c r="H1458"/>
      <c r="I1458"/>
    </row>
    <row r="1459" spans="1:9" s="14" customFormat="1" ht="12.75">
      <c r="A1459" s="68"/>
      <c r="B1459" s="218"/>
      <c r="C1459" s="218"/>
      <c r="D1459" s="218"/>
      <c r="E1459" s="218"/>
      <c r="F1459"/>
      <c r="G1459"/>
      <c r="H1459"/>
      <c r="I1459"/>
    </row>
    <row r="1460" spans="1:9" s="14" customFormat="1" ht="12.75">
      <c r="A1460" s="68"/>
      <c r="B1460" s="80"/>
      <c r="C1460" s="80"/>
      <c r="D1460" s="80"/>
      <c r="E1460" s="80"/>
      <c r="F1460"/>
      <c r="G1460"/>
      <c r="H1460"/>
      <c r="I1460"/>
    </row>
    <row r="1461" spans="1:9" s="14" customFormat="1" ht="12.75">
      <c r="A1461" s="68"/>
      <c r="B1461" s="80"/>
      <c r="C1461" s="80"/>
      <c r="D1461" s="80"/>
      <c r="E1461" s="80"/>
      <c r="F1461"/>
      <c r="G1461"/>
      <c r="H1461"/>
      <c r="I1461"/>
    </row>
    <row r="1462" spans="1:9" s="14" customFormat="1" ht="12.75">
      <c r="A1462" s="290"/>
      <c r="B1462" s="80"/>
      <c r="C1462" s="80"/>
      <c r="D1462" s="80"/>
      <c r="E1462" s="80"/>
      <c r="F1462"/>
      <c r="G1462"/>
      <c r="H1462"/>
      <c r="I1462"/>
    </row>
    <row r="1463" spans="1:9" s="14" customFormat="1" ht="12.75">
      <c r="A1463" s="291"/>
      <c r="B1463" s="80"/>
      <c r="C1463" s="80"/>
      <c r="D1463" s="80"/>
      <c r="E1463" s="80"/>
      <c r="F1463"/>
      <c r="G1463"/>
      <c r="H1463"/>
      <c r="I1463"/>
    </row>
    <row r="1464" spans="1:9" s="14" customFormat="1" ht="12.75">
      <c r="A1464" s="69"/>
      <c r="B1464" s="218"/>
      <c r="C1464" s="218"/>
      <c r="D1464" s="218"/>
      <c r="E1464" s="218"/>
      <c r="F1464"/>
      <c r="G1464"/>
      <c r="H1464"/>
      <c r="I1464"/>
    </row>
    <row r="1465" spans="1:9" s="14" customFormat="1" ht="12.75">
      <c r="A1465" s="69"/>
      <c r="B1465" s="80"/>
      <c r="C1465" s="80"/>
      <c r="D1465" s="80"/>
      <c r="E1465" s="80"/>
      <c r="F1465"/>
      <c r="G1465"/>
      <c r="H1465"/>
      <c r="I1465"/>
    </row>
    <row r="1466" spans="1:9" s="14" customFormat="1" ht="12.75">
      <c r="A1466" s="235"/>
      <c r="B1466" s="80"/>
      <c r="C1466" s="80"/>
      <c r="D1466" s="80"/>
      <c r="E1466" s="80"/>
      <c r="F1466"/>
      <c r="G1466"/>
      <c r="H1466"/>
      <c r="I1466"/>
    </row>
    <row r="1467" spans="1:9" s="14" customFormat="1" ht="12.75">
      <c r="A1467" s="290"/>
      <c r="B1467" s="80"/>
      <c r="C1467" s="80"/>
      <c r="D1467" s="80"/>
      <c r="E1467" s="80"/>
      <c r="F1467"/>
      <c r="G1467"/>
      <c r="H1467"/>
      <c r="I1467"/>
    </row>
    <row r="1468" spans="1:9" s="14" customFormat="1" ht="12.75">
      <c r="A1468" s="291"/>
      <c r="B1468" s="80"/>
      <c r="C1468" s="80"/>
      <c r="D1468" s="80"/>
      <c r="E1468" s="80"/>
      <c r="F1468"/>
      <c r="G1468"/>
      <c r="H1468"/>
      <c r="I1468"/>
    </row>
    <row r="1469" spans="1:9" s="14" customFormat="1" ht="12.75">
      <c r="A1469" s="69"/>
      <c r="B1469" s="218"/>
      <c r="C1469" s="218"/>
      <c r="D1469" s="218"/>
      <c r="E1469" s="218"/>
      <c r="F1469"/>
      <c r="G1469"/>
      <c r="H1469"/>
      <c r="I1469"/>
    </row>
    <row r="1470" spans="1:9" s="14" customFormat="1" ht="12.75">
      <c r="A1470" s="69"/>
      <c r="B1470" s="218"/>
      <c r="C1470" s="218"/>
      <c r="D1470" s="218"/>
      <c r="E1470" s="218"/>
      <c r="F1470"/>
      <c r="G1470"/>
      <c r="H1470"/>
      <c r="I1470"/>
    </row>
    <row r="1471" spans="1:9" s="14" customFormat="1" ht="12.75">
      <c r="A1471" s="68"/>
      <c r="B1471" s="80"/>
      <c r="C1471" s="80"/>
      <c r="D1471" s="80"/>
      <c r="E1471" s="80"/>
      <c r="F1471"/>
      <c r="G1471"/>
      <c r="H1471"/>
      <c r="I1471"/>
    </row>
    <row r="1472" spans="1:9" s="14" customFormat="1" ht="12.75">
      <c r="A1472" s="289"/>
      <c r="B1472" s="80"/>
      <c r="C1472" s="80"/>
      <c r="D1472" s="80"/>
      <c r="E1472" s="80"/>
      <c r="F1472"/>
      <c r="G1472"/>
      <c r="H1472"/>
      <c r="I1472"/>
    </row>
    <row r="1473" spans="2:9" s="14" customFormat="1" ht="12.75">
      <c r="B1473" s="80"/>
      <c r="C1473" s="80"/>
      <c r="D1473" s="80"/>
      <c r="E1473" s="80"/>
      <c r="F1473"/>
      <c r="G1473"/>
      <c r="H1473"/>
      <c r="I1473"/>
    </row>
    <row r="1474" spans="1:9" s="14" customFormat="1" ht="12.75">
      <c r="A1474" s="68"/>
      <c r="B1474" s="218"/>
      <c r="C1474" s="218"/>
      <c r="D1474" s="218"/>
      <c r="E1474" s="218"/>
      <c r="F1474"/>
      <c r="G1474"/>
      <c r="H1474"/>
      <c r="I1474"/>
    </row>
    <row r="1475" spans="1:9" s="14" customFormat="1" ht="12.75">
      <c r="A1475" s="68"/>
      <c r="B1475" s="218"/>
      <c r="C1475" s="218"/>
      <c r="D1475" s="218"/>
      <c r="E1475" s="218"/>
      <c r="F1475"/>
      <c r="G1475"/>
      <c r="H1475"/>
      <c r="I1475"/>
    </row>
    <row r="1476" spans="1:9" s="14" customFormat="1" ht="12.75">
      <c r="A1476" s="68"/>
      <c r="B1476" s="80"/>
      <c r="C1476" s="80"/>
      <c r="D1476" s="80"/>
      <c r="E1476" s="80"/>
      <c r="F1476"/>
      <c r="G1476"/>
      <c r="H1476"/>
      <c r="I1476"/>
    </row>
    <row r="1477" spans="1:9" s="14" customFormat="1" ht="12.75">
      <c r="A1477" s="289"/>
      <c r="B1477" s="80"/>
      <c r="C1477" s="80"/>
      <c r="D1477" s="80"/>
      <c r="E1477" s="80"/>
      <c r="F1477"/>
      <c r="G1477"/>
      <c r="H1477"/>
      <c r="I1477"/>
    </row>
    <row r="1478" spans="1:9" s="14" customFormat="1" ht="12.75">
      <c r="A1478" s="289"/>
      <c r="B1478" s="80"/>
      <c r="C1478" s="80"/>
      <c r="D1478" s="80"/>
      <c r="E1478" s="80"/>
      <c r="F1478"/>
      <c r="G1478"/>
      <c r="H1478"/>
      <c r="I1478"/>
    </row>
    <row r="1479" spans="1:9" s="14" customFormat="1" ht="12.75">
      <c r="A1479" s="68"/>
      <c r="B1479" s="218"/>
      <c r="C1479" s="218"/>
      <c r="D1479" s="218"/>
      <c r="E1479" s="218"/>
      <c r="F1479"/>
      <c r="G1479"/>
      <c r="H1479"/>
      <c r="I1479"/>
    </row>
    <row r="1480" spans="1:9" s="14" customFormat="1" ht="12.75">
      <c r="A1480" s="68"/>
      <c r="B1480" s="80"/>
      <c r="C1480" s="80"/>
      <c r="D1480" s="80"/>
      <c r="E1480" s="80"/>
      <c r="F1480"/>
      <c r="G1480"/>
      <c r="H1480"/>
      <c r="I1480"/>
    </row>
    <row r="1481" spans="1:9" s="14" customFormat="1" ht="27.75" customHeight="1">
      <c r="A1481" s="661"/>
      <c r="B1481" s="218"/>
      <c r="C1481" s="167"/>
      <c r="D1481" s="167"/>
      <c r="E1481" s="167"/>
      <c r="F1481"/>
      <c r="G1481"/>
      <c r="H1481"/>
      <c r="I1481"/>
    </row>
    <row r="1482" spans="1:9" s="14" customFormat="1" ht="12.75">
      <c r="A1482" s="292"/>
      <c r="B1482" s="80"/>
      <c r="C1482" s="119"/>
      <c r="D1482" s="80"/>
      <c r="E1482" s="80"/>
      <c r="F1482"/>
      <c r="G1482"/>
      <c r="H1482"/>
      <c r="I1482"/>
    </row>
    <row r="1483" spans="1:9" s="14" customFormat="1" ht="12.75">
      <c r="A1483" s="68"/>
      <c r="B1483" s="80"/>
      <c r="C1483" s="119"/>
      <c r="D1483" s="80"/>
      <c r="E1483" s="80"/>
      <c r="F1483"/>
      <c r="G1483"/>
      <c r="H1483"/>
      <c r="I1483"/>
    </row>
    <row r="1484" spans="1:9" s="14" customFormat="1" ht="12.75">
      <c r="A1484" s="289"/>
      <c r="B1484" s="80"/>
      <c r="C1484" s="119"/>
      <c r="D1484" s="80"/>
      <c r="E1484" s="80"/>
      <c r="F1484"/>
      <c r="G1484"/>
      <c r="H1484"/>
      <c r="I1484"/>
    </row>
    <row r="1485" spans="1:9" s="14" customFormat="1" ht="12.75">
      <c r="A1485" s="289"/>
      <c r="B1485" s="80"/>
      <c r="C1485" s="119"/>
      <c r="D1485" s="80"/>
      <c r="E1485" s="80"/>
      <c r="F1485"/>
      <c r="G1485"/>
      <c r="H1485"/>
      <c r="I1485"/>
    </row>
    <row r="1486" spans="1:9" s="14" customFormat="1" ht="12.75">
      <c r="A1486" s="68"/>
      <c r="B1486" s="218"/>
      <c r="C1486" s="218"/>
      <c r="D1486" s="218"/>
      <c r="E1486" s="218"/>
      <c r="F1486"/>
      <c r="G1486"/>
      <c r="H1486"/>
      <c r="I1486"/>
    </row>
    <row r="1487" spans="2:9" s="14" customFormat="1" ht="12.75">
      <c r="B1487" s="80"/>
      <c r="C1487" s="80"/>
      <c r="D1487" s="80"/>
      <c r="E1487" s="80"/>
      <c r="F1487"/>
      <c r="G1487"/>
      <c r="H1487"/>
      <c r="I1487"/>
    </row>
    <row r="1488" spans="1:9" s="14" customFormat="1" ht="12.75">
      <c r="A1488" s="216"/>
      <c r="B1488" s="167"/>
      <c r="C1488" s="167"/>
      <c r="D1488" s="167"/>
      <c r="E1488" s="167"/>
      <c r="F1488"/>
      <c r="G1488"/>
      <c r="H1488"/>
      <c r="I1488"/>
    </row>
  </sheetData>
  <sheetProtection/>
  <mergeCells count="208">
    <mergeCell ref="F845:I845"/>
    <mergeCell ref="A791:A792"/>
    <mergeCell ref="B791:E791"/>
    <mergeCell ref="F791:I791"/>
    <mergeCell ref="A845:A846"/>
    <mergeCell ref="B845:E845"/>
    <mergeCell ref="G840:H840"/>
    <mergeCell ref="A841:I841"/>
    <mergeCell ref="A842:I842"/>
    <mergeCell ref="A843:I843"/>
    <mergeCell ref="G844:H844"/>
    <mergeCell ref="B687:E687"/>
    <mergeCell ref="G786:H786"/>
    <mergeCell ref="A787:I787"/>
    <mergeCell ref="A788:I788"/>
    <mergeCell ref="A739:A740"/>
    <mergeCell ref="B739:E739"/>
    <mergeCell ref="F739:I739"/>
    <mergeCell ref="A789:I789"/>
    <mergeCell ref="G790:H790"/>
    <mergeCell ref="G738:H738"/>
    <mergeCell ref="A737:I737"/>
    <mergeCell ref="G686:H686"/>
    <mergeCell ref="A687:A688"/>
    <mergeCell ref="A685:I685"/>
    <mergeCell ref="F687:I687"/>
    <mergeCell ref="G734:H734"/>
    <mergeCell ref="G682:H682"/>
    <mergeCell ref="A683:I683"/>
    <mergeCell ref="F634:I634"/>
    <mergeCell ref="B530:E530"/>
    <mergeCell ref="A419:I419"/>
    <mergeCell ref="A579:I579"/>
    <mergeCell ref="F530:I530"/>
    <mergeCell ref="G577:H577"/>
    <mergeCell ref="A578:I578"/>
    <mergeCell ref="A631:I631"/>
    <mergeCell ref="A213:A214"/>
    <mergeCell ref="A632:I632"/>
    <mergeCell ref="G581:H581"/>
    <mergeCell ref="A582:A583"/>
    <mergeCell ref="B582:E582"/>
    <mergeCell ref="F582:I582"/>
    <mergeCell ref="A580:I580"/>
    <mergeCell ref="A530:A531"/>
    <mergeCell ref="B370:E370"/>
    <mergeCell ref="G629:H629"/>
    <mergeCell ref="A106:I106"/>
    <mergeCell ref="F109:I109"/>
    <mergeCell ref="A109:A110"/>
    <mergeCell ref="A108:E108"/>
    <mergeCell ref="G108:H108"/>
    <mergeCell ref="A107:I107"/>
    <mergeCell ref="A1335:E1335"/>
    <mergeCell ref="A1336:E1336"/>
    <mergeCell ref="A1338:A1339"/>
    <mergeCell ref="B109:E109"/>
    <mergeCell ref="A159:I159"/>
    <mergeCell ref="A211:I211"/>
    <mergeCell ref="G212:H212"/>
    <mergeCell ref="A161:A162"/>
    <mergeCell ref="G160:H160"/>
    <mergeCell ref="F318:I318"/>
    <mergeCell ref="A1386:E1386"/>
    <mergeCell ref="A1284:E1284"/>
    <mergeCell ref="A1231:E1231"/>
    <mergeCell ref="A1390:A1391"/>
    <mergeCell ref="B1390:E1390"/>
    <mergeCell ref="A1387:E1387"/>
    <mergeCell ref="A1388:E1388"/>
    <mergeCell ref="A1385:E1385"/>
    <mergeCell ref="B1338:E1338"/>
    <mergeCell ref="A1334:E1334"/>
    <mergeCell ref="A630:I630"/>
    <mergeCell ref="A1026:A1027"/>
    <mergeCell ref="G930:H931"/>
    <mergeCell ref="A971:E971"/>
    <mergeCell ref="G969:H969"/>
    <mergeCell ref="A735:I735"/>
    <mergeCell ref="A736:I736"/>
    <mergeCell ref="A684:I684"/>
    <mergeCell ref="A634:A635"/>
    <mergeCell ref="B634:E634"/>
    <mergeCell ref="G633:H633"/>
    <mergeCell ref="A1282:E1282"/>
    <mergeCell ref="A1232:E1232"/>
    <mergeCell ref="A1281:E1281"/>
    <mergeCell ref="A1234:A1235"/>
    <mergeCell ref="A1180:E1180"/>
    <mergeCell ref="A1229:E1229"/>
    <mergeCell ref="A1179:E1179"/>
    <mergeCell ref="G946:H946"/>
    <mergeCell ref="A1075:E1075"/>
    <mergeCell ref="B1442:E1442"/>
    <mergeCell ref="A1437:E1437"/>
    <mergeCell ref="A1438:E1438"/>
    <mergeCell ref="A1439:E1439"/>
    <mergeCell ref="A1440:E1440"/>
    <mergeCell ref="A1442:A1443"/>
    <mergeCell ref="A1333:E1333"/>
    <mergeCell ref="A1230:E1230"/>
    <mergeCell ref="B1182:E1182"/>
    <mergeCell ref="A1182:A1183"/>
    <mergeCell ref="A1286:A1287"/>
    <mergeCell ref="B1286:E1286"/>
    <mergeCell ref="A1283:E1283"/>
    <mergeCell ref="B1234:E1234"/>
    <mergeCell ref="A1126:E1126"/>
    <mergeCell ref="A969:E969"/>
    <mergeCell ref="A974:A975"/>
    <mergeCell ref="B974:E974"/>
    <mergeCell ref="A972:E972"/>
    <mergeCell ref="A970:E970"/>
    <mergeCell ref="B1026:E1026"/>
    <mergeCell ref="A1023:E1023"/>
    <mergeCell ref="A1021:E1021"/>
    <mergeCell ref="A1022:E1022"/>
    <mergeCell ref="A527:I527"/>
    <mergeCell ref="G525:H525"/>
    <mergeCell ref="A526:I526"/>
    <mergeCell ref="B423:E423"/>
    <mergeCell ref="B477:E477"/>
    <mergeCell ref="G476:H476"/>
    <mergeCell ref="A477:A478"/>
    <mergeCell ref="G422:H422"/>
    <mergeCell ref="A423:A424"/>
    <mergeCell ref="G365:H365"/>
    <mergeCell ref="G418:H418"/>
    <mergeCell ref="A367:I367"/>
    <mergeCell ref="A370:A371"/>
    <mergeCell ref="F370:I370"/>
    <mergeCell ref="A366:I366"/>
    <mergeCell ref="B161:E161"/>
    <mergeCell ref="G313:H313"/>
    <mergeCell ref="B213:E213"/>
    <mergeCell ref="A421:I421"/>
    <mergeCell ref="A210:I210"/>
    <mergeCell ref="B318:E318"/>
    <mergeCell ref="G260:H260"/>
    <mergeCell ref="A261:I261"/>
    <mergeCell ref="A265:A266"/>
    <mergeCell ref="B265:E265"/>
    <mergeCell ref="G156:H156"/>
    <mergeCell ref="A158:I158"/>
    <mergeCell ref="A209:I209"/>
    <mergeCell ref="A56:E56"/>
    <mergeCell ref="B57:E57"/>
    <mergeCell ref="G104:H104"/>
    <mergeCell ref="A105:I105"/>
    <mergeCell ref="A57:A58"/>
    <mergeCell ref="A157:I157"/>
    <mergeCell ref="F161:I161"/>
    <mergeCell ref="A1:E1"/>
    <mergeCell ref="A3:I3"/>
    <mergeCell ref="A5:A6"/>
    <mergeCell ref="B5:E5"/>
    <mergeCell ref="A2:I2"/>
    <mergeCell ref="F5:I5"/>
    <mergeCell ref="G52:H52"/>
    <mergeCell ref="A53:I53"/>
    <mergeCell ref="F265:I265"/>
    <mergeCell ref="G1:H1"/>
    <mergeCell ref="G56:H56"/>
    <mergeCell ref="F57:I57"/>
    <mergeCell ref="G208:H208"/>
    <mergeCell ref="G264:H264"/>
    <mergeCell ref="A54:I54"/>
    <mergeCell ref="A55:I55"/>
    <mergeCell ref="A1178:E1178"/>
    <mergeCell ref="F213:I213"/>
    <mergeCell ref="A315:I315"/>
    <mergeCell ref="A316:I316"/>
    <mergeCell ref="A473:I473"/>
    <mergeCell ref="A474:I474"/>
    <mergeCell ref="A475:I475"/>
    <mergeCell ref="A368:I368"/>
    <mergeCell ref="G369:H369"/>
    <mergeCell ref="A420:I420"/>
    <mergeCell ref="G893:H893"/>
    <mergeCell ref="A894:I894"/>
    <mergeCell ref="A314:I314"/>
    <mergeCell ref="A318:A319"/>
    <mergeCell ref="G317:H317"/>
    <mergeCell ref="F477:I477"/>
    <mergeCell ref="G472:H472"/>
    <mergeCell ref="F423:I423"/>
    <mergeCell ref="A528:I528"/>
    <mergeCell ref="G529:H529"/>
    <mergeCell ref="A1128:E1128"/>
    <mergeCell ref="A1073:E1073"/>
    <mergeCell ref="G976:H976"/>
    <mergeCell ref="A262:I262"/>
    <mergeCell ref="A263:I263"/>
    <mergeCell ref="A1076:E1076"/>
    <mergeCell ref="B1078:E1078"/>
    <mergeCell ref="A1125:E1125"/>
    <mergeCell ref="A1078:A1079"/>
    <mergeCell ref="A1074:E1074"/>
    <mergeCell ref="A895:I895"/>
    <mergeCell ref="A896:I896"/>
    <mergeCell ref="A1177:E1177"/>
    <mergeCell ref="B1130:E1130"/>
    <mergeCell ref="G897:H897"/>
    <mergeCell ref="A898:A899"/>
    <mergeCell ref="B898:E898"/>
    <mergeCell ref="A1130:A1131"/>
    <mergeCell ref="A1024:E1024"/>
    <mergeCell ref="A1127:E112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111"/>
  <sheetViews>
    <sheetView zoomScalePageLayoutView="0" workbookViewId="0" topLeftCell="A94">
      <selection activeCell="A58" sqref="A58:E103"/>
    </sheetView>
  </sheetViews>
  <sheetFormatPr defaultColWidth="9.140625" defaultRowHeight="12.75"/>
  <cols>
    <col min="1" max="1" width="37.8515625" style="0" customWidth="1"/>
    <col min="2" max="2" width="13.00390625" style="0" customWidth="1"/>
    <col min="3" max="3" width="12.8515625" style="0" customWidth="1"/>
    <col min="4" max="4" width="14.140625" style="0" customWidth="1"/>
    <col min="5" max="5" width="9.8515625" style="0" customWidth="1"/>
  </cols>
  <sheetData>
    <row r="1" spans="1:5" ht="12.75">
      <c r="A1" s="2118" t="s">
        <v>1147</v>
      </c>
      <c r="B1" s="2118"/>
      <c r="C1" s="2118"/>
      <c r="D1" s="2118"/>
      <c r="E1" s="190"/>
    </row>
    <row r="2" spans="1:5" ht="12.75">
      <c r="A2" s="262"/>
      <c r="B2" s="262"/>
      <c r="C2" s="262"/>
      <c r="D2" s="262"/>
      <c r="E2" s="190"/>
    </row>
    <row r="3" spans="1:5" ht="15.75">
      <c r="A3" s="2059" t="s">
        <v>1272</v>
      </c>
      <c r="B3" s="2060"/>
      <c r="C3" s="2060"/>
      <c r="D3" s="2060"/>
      <c r="E3" s="2060"/>
    </row>
    <row r="4" spans="1:5" ht="15.75">
      <c r="A4" s="856"/>
      <c r="B4" s="856"/>
      <c r="C4" s="856"/>
      <c r="D4" s="856"/>
      <c r="E4" s="190"/>
    </row>
    <row r="5" spans="1:5" ht="13.5" thickBot="1">
      <c r="A5" s="2119" t="s">
        <v>1208</v>
      </c>
      <c r="B5" s="2108"/>
      <c r="C5" s="2108"/>
      <c r="D5" s="2108"/>
      <c r="E5" s="190"/>
    </row>
    <row r="6" spans="1:5" ht="30" customHeight="1" thickBot="1">
      <c r="A6" s="1218" t="s">
        <v>1273</v>
      </c>
      <c r="B6" s="913" t="s">
        <v>1107</v>
      </c>
      <c r="C6" s="887" t="s">
        <v>1108</v>
      </c>
      <c r="D6" s="897" t="s">
        <v>1113</v>
      </c>
      <c r="E6" s="487" t="s">
        <v>1132</v>
      </c>
    </row>
    <row r="7" spans="1:5" ht="18" customHeight="1" thickBot="1">
      <c r="A7" s="1247" t="s">
        <v>1145</v>
      </c>
      <c r="B7" s="910"/>
      <c r="C7" s="893"/>
      <c r="D7" s="939"/>
      <c r="E7" s="923"/>
    </row>
    <row r="8" spans="1:64" s="244" customFormat="1" ht="13.5" thickBot="1">
      <c r="A8" s="841" t="s">
        <v>1276</v>
      </c>
      <c r="B8" s="1248">
        <f>SUM(B9:B15)</f>
        <v>3977</v>
      </c>
      <c r="C8" s="1248">
        <f>SUM(C9:C15)</f>
        <v>47521</v>
      </c>
      <c r="D8" s="1248">
        <f>SUM(D9:D15)</f>
        <v>47521</v>
      </c>
      <c r="E8" s="1249">
        <v>0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</row>
    <row r="9" spans="1:64" ht="12.75">
      <c r="A9" s="882" t="s">
        <v>1277</v>
      </c>
      <c r="B9" s="1250"/>
      <c r="C9" s="882"/>
      <c r="D9" s="671"/>
      <c r="E9" s="1251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spans="1:64" ht="12.75">
      <c r="A10" s="765" t="s">
        <v>594</v>
      </c>
      <c r="B10" s="1252">
        <v>3977</v>
      </c>
      <c r="C10" s="873">
        <v>0</v>
      </c>
      <c r="D10" s="267">
        <v>0</v>
      </c>
      <c r="E10" s="1253">
        <v>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12.75">
      <c r="A11" s="765" t="s">
        <v>566</v>
      </c>
      <c r="B11" s="1252"/>
      <c r="C11" s="898">
        <v>27594</v>
      </c>
      <c r="D11" s="898">
        <v>27594</v>
      </c>
      <c r="E11" s="1253">
        <f>D11/C11</f>
        <v>1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</row>
    <row r="12" spans="1:64" ht="12.75">
      <c r="A12" s="765" t="s">
        <v>567</v>
      </c>
      <c r="B12" s="1252"/>
      <c r="C12" s="898">
        <v>19910</v>
      </c>
      <c r="D12" s="898">
        <v>19910</v>
      </c>
      <c r="E12" s="1253">
        <f>D12/C12</f>
        <v>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ht="12.75">
      <c r="A13" s="765" t="s">
        <v>568</v>
      </c>
      <c r="B13" s="1252"/>
      <c r="C13" s="898">
        <v>12</v>
      </c>
      <c r="D13" s="898">
        <v>12</v>
      </c>
      <c r="E13" s="1253">
        <f>D13/C13</f>
        <v>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2.75">
      <c r="A14" s="765" t="s">
        <v>569</v>
      </c>
      <c r="B14" s="1252"/>
      <c r="C14" s="898">
        <v>5</v>
      </c>
      <c r="D14" s="898">
        <v>5</v>
      </c>
      <c r="E14" s="1253">
        <f>D14/C14</f>
        <v>1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13.5" thickBot="1">
      <c r="A15" s="765"/>
      <c r="B15" s="1252"/>
      <c r="C15" s="882"/>
      <c r="D15" s="790"/>
      <c r="E15" s="125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</row>
    <row r="16" spans="1:64" s="244" customFormat="1" ht="13.5" thickBot="1">
      <c r="A16" s="841" t="s">
        <v>1278</v>
      </c>
      <c r="B16" s="1248">
        <f>SUM(B17:B18)</f>
        <v>0</v>
      </c>
      <c r="C16" s="1248">
        <f>SUM(C17:C18)</f>
        <v>0</v>
      </c>
      <c r="D16" s="1248">
        <f>SUM(D17:D18)</f>
        <v>0</v>
      </c>
      <c r="E16" s="1249">
        <v>0</v>
      </c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</row>
    <row r="17" spans="1:64" ht="12.75">
      <c r="A17" s="882" t="s">
        <v>1217</v>
      </c>
      <c r="B17" s="1250"/>
      <c r="C17" s="882"/>
      <c r="D17" s="671"/>
      <c r="E17" s="1251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spans="1:5" ht="13.5" thickBot="1">
      <c r="A18" s="765"/>
      <c r="B18" s="1252"/>
      <c r="C18" s="765"/>
      <c r="D18" s="790"/>
      <c r="E18" s="1253"/>
    </row>
    <row r="19" spans="1:5" s="118" customFormat="1" ht="13.5" thickBot="1">
      <c r="A19" s="199" t="s">
        <v>1279</v>
      </c>
      <c r="B19" s="1248">
        <f>B8+B16</f>
        <v>3977</v>
      </c>
      <c r="C19" s="902">
        <f>C8+C16</f>
        <v>47521</v>
      </c>
      <c r="D19" s="1011">
        <f>D8+D16</f>
        <v>47521</v>
      </c>
      <c r="E19" s="1249">
        <v>0</v>
      </c>
    </row>
    <row r="20" spans="1:5" s="118" customFormat="1" ht="13.5" thickBot="1">
      <c r="A20" s="1255"/>
      <c r="B20" s="903"/>
      <c r="C20" s="904"/>
      <c r="D20" s="903"/>
      <c r="E20" s="1254"/>
    </row>
    <row r="21" spans="1:5" ht="16.5" customHeight="1" thickBot="1">
      <c r="A21" s="1256" t="s">
        <v>1146</v>
      </c>
      <c r="B21" s="891"/>
      <c r="C21" s="886"/>
      <c r="D21" s="1257"/>
      <c r="E21" s="1254"/>
    </row>
    <row r="22" spans="1:5" ht="13.5" thickBot="1">
      <c r="A22" s="841" t="s">
        <v>1276</v>
      </c>
      <c r="B22" s="902">
        <f>SUM(B23:B36)</f>
        <v>55720</v>
      </c>
      <c r="C22" s="902">
        <f>SUM(C23:C36)</f>
        <v>120089</v>
      </c>
      <c r="D22" s="902">
        <f>SUM(D23:D36)</f>
        <v>89731</v>
      </c>
      <c r="E22" s="1249">
        <f>D22/C22</f>
        <v>0.7472041569169533</v>
      </c>
    </row>
    <row r="23" spans="1:5" ht="12.75">
      <c r="A23" s="882" t="s">
        <v>1217</v>
      </c>
      <c r="B23" s="899"/>
      <c r="C23" s="670"/>
      <c r="D23" s="671"/>
      <c r="E23" s="1251"/>
    </row>
    <row r="24" spans="1:5" ht="12.75">
      <c r="A24" s="945" t="s">
        <v>1131</v>
      </c>
      <c r="B24" s="900">
        <v>37632</v>
      </c>
      <c r="C24" s="142">
        <v>37632</v>
      </c>
      <c r="D24" s="267">
        <v>7624</v>
      </c>
      <c r="E24" s="1253">
        <f>D24/C24</f>
        <v>0.202593537414966</v>
      </c>
    </row>
    <row r="25" spans="1:5" ht="12.75">
      <c r="A25" s="765" t="s">
        <v>595</v>
      </c>
      <c r="B25" s="900">
        <v>18088</v>
      </c>
      <c r="C25" s="873">
        <v>18473</v>
      </c>
      <c r="D25" s="267">
        <v>18123</v>
      </c>
      <c r="E25" s="1253">
        <f aca="true" t="shared" si="0" ref="E25:E33">D25/C25</f>
        <v>0.9810534293292914</v>
      </c>
    </row>
    <row r="26" spans="1:5" ht="12.75">
      <c r="A26" s="765" t="s">
        <v>707</v>
      </c>
      <c r="B26" s="900">
        <v>0</v>
      </c>
      <c r="C26" s="873">
        <v>582</v>
      </c>
      <c r="D26" s="873">
        <v>582</v>
      </c>
      <c r="E26" s="1253">
        <f t="shared" si="0"/>
        <v>1</v>
      </c>
    </row>
    <row r="27" spans="1:5" ht="12.75">
      <c r="A27" s="765" t="s">
        <v>708</v>
      </c>
      <c r="B27" s="900">
        <v>0</v>
      </c>
      <c r="C27" s="873">
        <v>210</v>
      </c>
      <c r="D27" s="873">
        <v>210</v>
      </c>
      <c r="E27" s="1253">
        <f t="shared" si="0"/>
        <v>1</v>
      </c>
    </row>
    <row r="28" spans="1:5" ht="12.75">
      <c r="A28" s="765" t="s">
        <v>709</v>
      </c>
      <c r="B28" s="900">
        <v>0</v>
      </c>
      <c r="C28" s="873">
        <v>971</v>
      </c>
      <c r="D28" s="873">
        <v>971</v>
      </c>
      <c r="E28" s="1253">
        <f t="shared" si="0"/>
        <v>1</v>
      </c>
    </row>
    <row r="29" spans="1:5" ht="12.75">
      <c r="A29" s="765" t="s">
        <v>710</v>
      </c>
      <c r="B29" s="900">
        <v>0</v>
      </c>
      <c r="C29" s="873">
        <v>802</v>
      </c>
      <c r="D29" s="873">
        <v>802</v>
      </c>
      <c r="E29" s="1253">
        <f t="shared" si="0"/>
        <v>1</v>
      </c>
    </row>
    <row r="30" spans="1:5" ht="12.75">
      <c r="A30" s="765" t="s">
        <v>711</v>
      </c>
      <c r="B30" s="900">
        <v>0</v>
      </c>
      <c r="C30" s="873">
        <v>2100</v>
      </c>
      <c r="D30" s="267">
        <v>2100</v>
      </c>
      <c r="E30" s="1253">
        <f t="shared" si="0"/>
        <v>1</v>
      </c>
    </row>
    <row r="31" spans="1:5" ht="12.75">
      <c r="A31" s="765" t="s">
        <v>724</v>
      </c>
      <c r="B31" s="900"/>
      <c r="C31" s="873">
        <v>53141</v>
      </c>
      <c r="D31" s="267">
        <v>53141</v>
      </c>
      <c r="E31" s="1253">
        <f t="shared" si="0"/>
        <v>1</v>
      </c>
    </row>
    <row r="32" spans="1:5" ht="12.75">
      <c r="A32" s="765" t="s">
        <v>1345</v>
      </c>
      <c r="B32" s="900"/>
      <c r="C32" s="873">
        <v>350</v>
      </c>
      <c r="D32" s="873">
        <v>350</v>
      </c>
      <c r="E32" s="1253">
        <f t="shared" si="0"/>
        <v>1</v>
      </c>
    </row>
    <row r="33" spans="1:5" ht="12.75">
      <c r="A33" s="765" t="s">
        <v>712</v>
      </c>
      <c r="B33" s="900"/>
      <c r="C33" s="873">
        <v>1801</v>
      </c>
      <c r="D33" s="267">
        <v>1801</v>
      </c>
      <c r="E33" s="1253">
        <f t="shared" si="0"/>
        <v>1</v>
      </c>
    </row>
    <row r="34" spans="1:5" ht="12.75">
      <c r="A34" s="765" t="s">
        <v>1365</v>
      </c>
      <c r="B34" s="900"/>
      <c r="C34" s="873">
        <v>3977</v>
      </c>
      <c r="D34" s="267">
        <v>3977</v>
      </c>
      <c r="E34" s="1253">
        <f>D34/C34</f>
        <v>1</v>
      </c>
    </row>
    <row r="35" spans="1:5" ht="12.75">
      <c r="A35" s="765" t="s">
        <v>461</v>
      </c>
      <c r="B35" s="900"/>
      <c r="C35" s="873">
        <v>50</v>
      </c>
      <c r="D35" s="267">
        <v>50</v>
      </c>
      <c r="E35" s="1253">
        <f>D35/C35</f>
        <v>1</v>
      </c>
    </row>
    <row r="36" spans="1:5" ht="13.5" thickBot="1">
      <c r="A36" s="765"/>
      <c r="B36" s="900"/>
      <c r="C36" s="873"/>
      <c r="D36" s="267"/>
      <c r="E36" s="1409"/>
    </row>
    <row r="37" spans="1:5" ht="13.5" thickBot="1">
      <c r="A37" s="841" t="s">
        <v>1278</v>
      </c>
      <c r="B37" s="1011">
        <f>SUM(B38:B40)</f>
        <v>0</v>
      </c>
      <c r="C37" s="902">
        <f>SUM(C38:C40)</f>
        <v>0</v>
      </c>
      <c r="D37" s="1011">
        <f>SUM(D38:D40)</f>
        <v>0</v>
      </c>
      <c r="E37" s="1249">
        <v>0</v>
      </c>
    </row>
    <row r="38" spans="1:5" ht="12.75">
      <c r="A38" s="882" t="s">
        <v>1217</v>
      </c>
      <c r="B38" s="1258"/>
      <c r="C38" s="882"/>
      <c r="D38" s="671"/>
      <c r="E38" s="1251"/>
    </row>
    <row r="39" spans="1:5" ht="12.75">
      <c r="A39" s="765"/>
      <c r="B39" s="899"/>
      <c r="C39" s="765"/>
      <c r="D39" s="790"/>
      <c r="E39" s="1253"/>
    </row>
    <row r="40" spans="1:5" ht="13.5" thickBot="1">
      <c r="A40" s="765"/>
      <c r="B40" s="901"/>
      <c r="C40" s="765"/>
      <c r="D40" s="790"/>
      <c r="E40" s="1259"/>
    </row>
    <row r="41" spans="1:5" ht="13.5" thickBot="1">
      <c r="A41" s="199" t="s">
        <v>1279</v>
      </c>
      <c r="B41" s="902">
        <f>B22+B37</f>
        <v>55720</v>
      </c>
      <c r="C41" s="1011">
        <f>C22+C37</f>
        <v>120089</v>
      </c>
      <c r="D41" s="902">
        <f>D22+D37</f>
        <v>89731</v>
      </c>
      <c r="E41" s="1249">
        <f>D41/C41</f>
        <v>0.7472041569169533</v>
      </c>
    </row>
    <row r="42" spans="1:5" ht="13.5" thickBot="1">
      <c r="A42" s="1260"/>
      <c r="B42" s="1261"/>
      <c r="C42" s="903"/>
      <c r="D42" s="904"/>
      <c r="E42" s="1269"/>
    </row>
    <row r="43" spans="1:5" ht="24" customHeight="1" thickBot="1">
      <c r="A43" s="1256" t="s">
        <v>1144</v>
      </c>
      <c r="B43" s="1262"/>
      <c r="C43" s="886"/>
      <c r="D43" s="1257"/>
      <c r="E43" s="1249"/>
    </row>
    <row r="44" spans="1:5" ht="13.5" thickBot="1">
      <c r="A44" s="841" t="s">
        <v>1276</v>
      </c>
      <c r="B44" s="1011">
        <f>B22+B8</f>
        <v>59697</v>
      </c>
      <c r="C44" s="902">
        <f>C22+C8</f>
        <v>167610</v>
      </c>
      <c r="D44" s="1011">
        <f>D22+D8</f>
        <v>137252</v>
      </c>
      <c r="E44" s="1249">
        <f>D44/C44</f>
        <v>0.8188771553009964</v>
      </c>
    </row>
    <row r="45" spans="1:5" ht="13.5" thickBot="1">
      <c r="A45" s="841"/>
      <c r="B45" s="1011"/>
      <c r="C45" s="902"/>
      <c r="D45" s="1011"/>
      <c r="E45" s="1249"/>
    </row>
    <row r="46" spans="1:5" ht="13.5" thickBot="1">
      <c r="A46" s="841" t="s">
        <v>1278</v>
      </c>
      <c r="B46" s="902">
        <f>SUM(B37+B16)</f>
        <v>0</v>
      </c>
      <c r="C46" s="902">
        <f>SUM(C37+C16)</f>
        <v>0</v>
      </c>
      <c r="D46" s="902">
        <f>SUM(D37+D16)</f>
        <v>0</v>
      </c>
      <c r="E46" s="1249">
        <v>0</v>
      </c>
    </row>
    <row r="47" spans="1:5" ht="13.5" thickBot="1">
      <c r="A47" s="936"/>
      <c r="B47" s="1261"/>
      <c r="C47" s="883"/>
      <c r="D47" s="878"/>
      <c r="E47" s="1263"/>
    </row>
    <row r="48" spans="1:5" ht="13.5" thickBot="1">
      <c r="A48" s="199" t="s">
        <v>596</v>
      </c>
      <c r="B48" s="902">
        <f>B44+B46</f>
        <v>59697</v>
      </c>
      <c r="C48" s="902">
        <f>C44+C46</f>
        <v>167610</v>
      </c>
      <c r="D48" s="902">
        <f>D44+D46</f>
        <v>137252</v>
      </c>
      <c r="E48" s="1249">
        <f>D48/C48</f>
        <v>0.8188771553009964</v>
      </c>
    </row>
    <row r="49" spans="1:5" ht="12.75">
      <c r="A49" s="843"/>
      <c r="B49" s="1264"/>
      <c r="C49" s="1264"/>
      <c r="D49" s="1264"/>
      <c r="E49" s="843"/>
    </row>
    <row r="50" spans="1:5" ht="12.75">
      <c r="A50" s="843"/>
      <c r="B50" s="1264"/>
      <c r="C50" s="1264"/>
      <c r="D50" s="1264"/>
      <c r="E50" s="843"/>
    </row>
    <row r="51" spans="1:5" ht="12.75">
      <c r="A51" s="843"/>
      <c r="B51" s="1264"/>
      <c r="C51" s="1264"/>
      <c r="D51" s="1264"/>
      <c r="E51" s="843"/>
    </row>
    <row r="52" spans="1:5" ht="12.75">
      <c r="A52" s="843"/>
      <c r="B52" s="1264"/>
      <c r="C52" s="1264"/>
      <c r="D52" s="1264"/>
      <c r="E52" s="843"/>
    </row>
    <row r="53" spans="1:5" ht="12.75">
      <c r="A53" s="843"/>
      <c r="B53" s="1264"/>
      <c r="C53" s="1264"/>
      <c r="D53" s="1264"/>
      <c r="E53" s="843"/>
    </row>
    <row r="54" spans="1:5" ht="12.75">
      <c r="A54" s="843"/>
      <c r="B54" s="1264"/>
      <c r="C54" s="1264"/>
      <c r="D54" s="1264"/>
      <c r="E54" s="843"/>
    </row>
    <row r="55" spans="1:5" ht="12.75">
      <c r="A55" s="843"/>
      <c r="B55" s="1264"/>
      <c r="C55" s="1264"/>
      <c r="D55" s="1264"/>
      <c r="E55" s="843"/>
    </row>
    <row r="56" spans="1:5" ht="12.75">
      <c r="A56" s="843"/>
      <c r="B56" s="1264"/>
      <c r="C56" s="1264"/>
      <c r="D56" s="1264"/>
      <c r="E56" s="843"/>
    </row>
    <row r="57" spans="1:5" ht="12.75">
      <c r="A57" s="843"/>
      <c r="B57" s="1264"/>
      <c r="C57" s="1264"/>
      <c r="D57" s="1264"/>
      <c r="E57" s="843"/>
    </row>
    <row r="58" spans="1:5" ht="12.75">
      <c r="A58" s="2118" t="s">
        <v>1169</v>
      </c>
      <c r="B58" s="2118"/>
      <c r="C58" s="2118"/>
      <c r="D58" s="2118"/>
      <c r="E58" s="2120"/>
    </row>
    <row r="59" spans="1:5" ht="15.75">
      <c r="A59" s="2121" t="s">
        <v>1280</v>
      </c>
      <c r="B59" s="2122"/>
      <c r="C59" s="2122"/>
      <c r="D59" s="2122"/>
      <c r="E59" s="2122"/>
    </row>
    <row r="60" spans="1:5" ht="15.75">
      <c r="A60" s="1410"/>
      <c r="B60" s="1411"/>
      <c r="C60" s="1411"/>
      <c r="D60" s="1411"/>
      <c r="E60" s="1411"/>
    </row>
    <row r="61" spans="1:5" ht="13.5" thickBot="1">
      <c r="A61" s="2119" t="s">
        <v>1208</v>
      </c>
      <c r="B61" s="2119"/>
      <c r="C61" s="2108"/>
      <c r="D61" s="2108"/>
      <c r="E61" s="190"/>
    </row>
    <row r="62" spans="1:5" ht="26.25" thickBot="1">
      <c r="A62" s="1265" t="s">
        <v>1273</v>
      </c>
      <c r="B62" s="875" t="s">
        <v>1107</v>
      </c>
      <c r="C62" s="875" t="s">
        <v>1108</v>
      </c>
      <c r="D62" s="487" t="s">
        <v>1113</v>
      </c>
      <c r="E62" s="892" t="s">
        <v>1143</v>
      </c>
    </row>
    <row r="63" spans="1:5" ht="13.5" thickBot="1">
      <c r="A63" s="1266" t="s">
        <v>1145</v>
      </c>
      <c r="B63" s="875"/>
      <c r="C63" s="875"/>
      <c r="D63" s="875"/>
      <c r="E63" s="487"/>
    </row>
    <row r="64" spans="1:5" ht="13.5" thickBot="1">
      <c r="A64" s="841" t="s">
        <v>1276</v>
      </c>
      <c r="B64" s="587">
        <f>SUM(B66:B68)</f>
        <v>0</v>
      </c>
      <c r="C64" s="587">
        <f>SUM(C66:C68)</f>
        <v>0</v>
      </c>
      <c r="D64" s="587">
        <f>SUM(D66:D68)</f>
        <v>0</v>
      </c>
      <c r="E64" s="588">
        <v>0</v>
      </c>
    </row>
    <row r="65" spans="1:5" ht="12.75">
      <c r="A65" s="882" t="s">
        <v>1217</v>
      </c>
      <c r="B65" s="571"/>
      <c r="C65" s="571"/>
      <c r="D65" s="144"/>
      <c r="E65" s="814"/>
    </row>
    <row r="66" spans="1:5" ht="12.75">
      <c r="A66" s="882"/>
      <c r="B66" s="571"/>
      <c r="C66" s="573"/>
      <c r="D66" s="142"/>
      <c r="E66" s="598"/>
    </row>
    <row r="67" spans="1:5" ht="12.75">
      <c r="A67" s="765"/>
      <c r="B67" s="573"/>
      <c r="C67" s="573"/>
      <c r="D67" s="142"/>
      <c r="E67" s="574"/>
    </row>
    <row r="68" spans="1:5" ht="13.5" thickBot="1">
      <c r="A68" s="936"/>
      <c r="B68" s="708"/>
      <c r="C68" s="708"/>
      <c r="D68" s="530"/>
      <c r="E68" s="1270"/>
    </row>
    <row r="69" spans="1:5" ht="13.5" thickBot="1">
      <c r="A69" s="1266" t="s">
        <v>1146</v>
      </c>
      <c r="B69" s="1267"/>
      <c r="C69" s="1268"/>
      <c r="D69" s="1268"/>
      <c r="E69" s="588"/>
    </row>
    <row r="70" spans="1:5" ht="13.5" thickBot="1">
      <c r="A70" s="841" t="s">
        <v>614</v>
      </c>
      <c r="B70" s="234">
        <f>SUM(B71:B87)</f>
        <v>166103</v>
      </c>
      <c r="C70" s="115">
        <f>SUM(C71:C91)</f>
        <v>198849</v>
      </c>
      <c r="D70" s="234">
        <f>SUM(D71:D91)</f>
        <v>177586</v>
      </c>
      <c r="E70" s="588">
        <f>D70/C70</f>
        <v>0.8930696156379967</v>
      </c>
    </row>
    <row r="71" spans="1:6" ht="25.5">
      <c r="A71" s="1385" t="s">
        <v>597</v>
      </c>
      <c r="B71" s="578">
        <v>28000</v>
      </c>
      <c r="C71" s="143">
        <v>26690</v>
      </c>
      <c r="D71" s="143">
        <v>18262</v>
      </c>
      <c r="E71" s="572">
        <f>D71/C71</f>
        <v>0.6842263019857625</v>
      </c>
      <c r="F71" s="1585" t="s">
        <v>677</v>
      </c>
    </row>
    <row r="72" spans="1:6" ht="12.75">
      <c r="A72" s="882" t="s">
        <v>598</v>
      </c>
      <c r="B72" s="578">
        <v>48000</v>
      </c>
      <c r="C72" s="144">
        <v>48676</v>
      </c>
      <c r="D72" s="142">
        <v>42799</v>
      </c>
      <c r="E72" s="572">
        <f aca="true" t="shared" si="1" ref="E72:E87">D72/C72</f>
        <v>0.8792628810912976</v>
      </c>
      <c r="F72" s="1585" t="s">
        <v>677</v>
      </c>
    </row>
    <row r="73" spans="1:6" ht="12.75">
      <c r="A73" s="882" t="s">
        <v>599</v>
      </c>
      <c r="B73" s="578">
        <v>22000</v>
      </c>
      <c r="C73" s="144">
        <v>22000</v>
      </c>
      <c r="D73" s="144">
        <v>22000</v>
      </c>
      <c r="E73" s="572">
        <f t="shared" si="1"/>
        <v>1</v>
      </c>
      <c r="F73" s="1585" t="s">
        <v>677</v>
      </c>
    </row>
    <row r="74" spans="1:6" ht="12.75">
      <c r="A74" s="882" t="s">
        <v>600</v>
      </c>
      <c r="B74" s="578">
        <v>3500</v>
      </c>
      <c r="C74" s="144">
        <v>3500</v>
      </c>
      <c r="D74" s="144">
        <v>3500</v>
      </c>
      <c r="E74" s="572">
        <f t="shared" si="1"/>
        <v>1</v>
      </c>
      <c r="F74" s="1585" t="s">
        <v>677</v>
      </c>
    </row>
    <row r="75" spans="1:6" ht="12.75">
      <c r="A75" s="882" t="s">
        <v>601</v>
      </c>
      <c r="B75" s="578">
        <v>6800</v>
      </c>
      <c r="C75" s="144">
        <v>6800</v>
      </c>
      <c r="D75" s="144">
        <v>6800</v>
      </c>
      <c r="E75" s="572">
        <f t="shared" si="1"/>
        <v>1</v>
      </c>
      <c r="F75" s="1585" t="s">
        <v>677</v>
      </c>
    </row>
    <row r="76" spans="1:6" ht="15" customHeight="1">
      <c r="A76" s="882" t="s">
        <v>602</v>
      </c>
      <c r="B76" s="578">
        <v>2200</v>
      </c>
      <c r="C76" s="144">
        <v>2200</v>
      </c>
      <c r="D76" s="144">
        <v>2200</v>
      </c>
      <c r="E76" s="572">
        <f t="shared" si="1"/>
        <v>1</v>
      </c>
      <c r="F76" s="1585" t="s">
        <v>677</v>
      </c>
    </row>
    <row r="77" spans="1:5" ht="16.5" customHeight="1">
      <c r="A77" s="882" t="s">
        <v>603</v>
      </c>
      <c r="B77" s="578">
        <v>555</v>
      </c>
      <c r="C77" s="144">
        <v>35</v>
      </c>
      <c r="D77" s="144">
        <v>35</v>
      </c>
      <c r="E77" s="572">
        <f t="shared" si="1"/>
        <v>1</v>
      </c>
    </row>
    <row r="78" spans="1:5" s="166" customFormat="1" ht="12.75">
      <c r="A78" s="765" t="s">
        <v>604</v>
      </c>
      <c r="B78" s="267">
        <v>500</v>
      </c>
      <c r="C78" s="142">
        <v>500</v>
      </c>
      <c r="D78" s="142">
        <v>0</v>
      </c>
      <c r="E78" s="572">
        <f t="shared" si="1"/>
        <v>0</v>
      </c>
    </row>
    <row r="79" spans="1:5" ht="12.75">
      <c r="A79" s="765" t="s">
        <v>605</v>
      </c>
      <c r="B79" s="267">
        <v>0</v>
      </c>
      <c r="C79" s="142">
        <v>0</v>
      </c>
      <c r="D79" s="142">
        <v>0</v>
      </c>
      <c r="E79" s="572">
        <v>0</v>
      </c>
    </row>
    <row r="80" spans="1:6" ht="12.75">
      <c r="A80" s="765" t="s">
        <v>606</v>
      </c>
      <c r="B80" s="267">
        <v>20000</v>
      </c>
      <c r="C80" s="142">
        <v>24000</v>
      </c>
      <c r="D80" s="142">
        <v>24000</v>
      </c>
      <c r="E80" s="572">
        <f t="shared" si="1"/>
        <v>1</v>
      </c>
      <c r="F80" s="1585" t="s">
        <v>677</v>
      </c>
    </row>
    <row r="81" spans="1:6" ht="12.75">
      <c r="A81" s="765" t="s">
        <v>607</v>
      </c>
      <c r="B81" s="267">
        <v>12000</v>
      </c>
      <c r="C81" s="142">
        <v>19525</v>
      </c>
      <c r="D81" s="142">
        <v>19525</v>
      </c>
      <c r="E81" s="572">
        <f t="shared" si="1"/>
        <v>1</v>
      </c>
      <c r="F81" s="1585" t="s">
        <v>677</v>
      </c>
    </row>
    <row r="82" spans="1:5" ht="12.75">
      <c r="A82" s="765" t="s">
        <v>608</v>
      </c>
      <c r="B82" s="267">
        <v>15000</v>
      </c>
      <c r="C82" s="142">
        <v>14950</v>
      </c>
      <c r="D82" s="142">
        <v>14232</v>
      </c>
      <c r="E82" s="572">
        <f t="shared" si="1"/>
        <v>0.9519732441471572</v>
      </c>
    </row>
    <row r="83" spans="1:5" ht="12.75">
      <c r="A83" s="765" t="s">
        <v>609</v>
      </c>
      <c r="B83" s="267">
        <v>150</v>
      </c>
      <c r="C83" s="142">
        <v>150</v>
      </c>
      <c r="D83" s="142">
        <v>0</v>
      </c>
      <c r="E83" s="572">
        <f t="shared" si="1"/>
        <v>0</v>
      </c>
    </row>
    <row r="84" spans="1:5" ht="12.75">
      <c r="A84" s="765" t="s">
        <v>610</v>
      </c>
      <c r="B84" s="267">
        <v>416</v>
      </c>
      <c r="C84" s="142">
        <v>416</v>
      </c>
      <c r="D84" s="142">
        <v>416</v>
      </c>
      <c r="E84" s="572">
        <f t="shared" si="1"/>
        <v>1</v>
      </c>
    </row>
    <row r="85" spans="1:5" ht="12.75">
      <c r="A85" s="765" t="s">
        <v>611</v>
      </c>
      <c r="B85" s="267">
        <f>'[1]szennyvízelv.'!$C$8</f>
        <v>2005</v>
      </c>
      <c r="C85" s="142">
        <f>'[1]szennyvízelv.'!$C$8</f>
        <v>2005</v>
      </c>
      <c r="D85" s="142">
        <v>1592</v>
      </c>
      <c r="E85" s="572">
        <f t="shared" si="1"/>
        <v>0.7940149625935162</v>
      </c>
    </row>
    <row r="86" spans="1:5" ht="12.75">
      <c r="A86" s="765" t="s">
        <v>612</v>
      </c>
      <c r="B86" s="267">
        <f>'[1]TISZK'!$C$16</f>
        <v>3977</v>
      </c>
      <c r="C86" s="142">
        <f>'[1]TISZK'!$C$16</f>
        <v>3977</v>
      </c>
      <c r="D86" s="142">
        <v>0</v>
      </c>
      <c r="E86" s="572">
        <f t="shared" si="1"/>
        <v>0</v>
      </c>
    </row>
    <row r="87" spans="1:6" ht="12.75">
      <c r="A87" s="765" t="s">
        <v>613</v>
      </c>
      <c r="B87" s="570">
        <v>1000</v>
      </c>
      <c r="C87" s="527">
        <v>1000</v>
      </c>
      <c r="D87" s="142">
        <v>0</v>
      </c>
      <c r="E87" s="572">
        <f t="shared" si="1"/>
        <v>0</v>
      </c>
      <c r="F87" s="1585" t="s">
        <v>677</v>
      </c>
    </row>
    <row r="88" spans="1:6" s="118" customFormat="1" ht="12.75">
      <c r="A88" s="882" t="s">
        <v>713</v>
      </c>
      <c r="B88" s="570">
        <v>0</v>
      </c>
      <c r="C88" s="142">
        <v>133</v>
      </c>
      <c r="D88" s="527">
        <v>133</v>
      </c>
      <c r="E88" s="572">
        <f>D88/C88</f>
        <v>1</v>
      </c>
      <c r="F88" s="166"/>
    </row>
    <row r="89" spans="1:6" s="118" customFormat="1" ht="11.25" customHeight="1">
      <c r="A89" s="882" t="s">
        <v>730</v>
      </c>
      <c r="B89" s="570"/>
      <c r="C89" s="142">
        <v>21992</v>
      </c>
      <c r="D89" s="527">
        <v>21992</v>
      </c>
      <c r="E89" s="572">
        <f>D89/C89</f>
        <v>1</v>
      </c>
      <c r="F89" s="166"/>
    </row>
    <row r="90" spans="1:5" s="118" customFormat="1" ht="14.25" customHeight="1">
      <c r="A90" s="882" t="s">
        <v>722</v>
      </c>
      <c r="B90" s="570"/>
      <c r="C90" s="142">
        <v>300</v>
      </c>
      <c r="D90" s="527">
        <v>100</v>
      </c>
      <c r="E90" s="572">
        <f>D90/C90</f>
        <v>0.3333333333333333</v>
      </c>
    </row>
    <row r="91" spans="1:5" s="326" customFormat="1" ht="16.5" customHeight="1" thickBot="1">
      <c r="A91" s="943"/>
      <c r="B91" s="570"/>
      <c r="C91" s="177"/>
      <c r="D91" s="527"/>
      <c r="E91" s="572"/>
    </row>
    <row r="92" spans="1:5" ht="13.5" thickBot="1">
      <c r="A92" s="841" t="s">
        <v>1281</v>
      </c>
      <c r="B92" s="587">
        <f>SUM(B93:B98)</f>
        <v>51486</v>
      </c>
      <c r="C92" s="525">
        <f>SUM(C93:C98)</f>
        <v>51646</v>
      </c>
      <c r="D92" s="115">
        <f>SUM(D93:D98)</f>
        <v>48398</v>
      </c>
      <c r="E92" s="791">
        <f aca="true" t="shared" si="2" ref="E92:E99">D92/C92</f>
        <v>0.9371103280021686</v>
      </c>
    </row>
    <row r="93" spans="1:5" ht="12.75">
      <c r="A93" s="882" t="s">
        <v>615</v>
      </c>
      <c r="B93" s="578">
        <v>45186</v>
      </c>
      <c r="C93" s="143">
        <v>45186</v>
      </c>
      <c r="D93" s="144">
        <v>44188</v>
      </c>
      <c r="E93" s="572">
        <f t="shared" si="2"/>
        <v>0.9779135130350108</v>
      </c>
    </row>
    <row r="94" spans="1:5" ht="12.75">
      <c r="A94" s="765" t="s">
        <v>616</v>
      </c>
      <c r="B94" s="267">
        <v>1000</v>
      </c>
      <c r="C94" s="142">
        <v>1000</v>
      </c>
      <c r="D94" s="144">
        <v>0</v>
      </c>
      <c r="E94" s="572">
        <f t="shared" si="2"/>
        <v>0</v>
      </c>
    </row>
    <row r="95" spans="1:5" ht="12.75">
      <c r="A95" s="883" t="s">
        <v>630</v>
      </c>
      <c r="B95" s="570"/>
      <c r="C95" s="142">
        <v>13</v>
      </c>
      <c r="D95" s="144">
        <v>13</v>
      </c>
      <c r="E95" s="572">
        <f t="shared" si="2"/>
        <v>1</v>
      </c>
    </row>
    <row r="96" spans="1:5" ht="12.75">
      <c r="A96" s="883" t="s">
        <v>1346</v>
      </c>
      <c r="B96" s="570"/>
      <c r="C96" s="527">
        <v>105</v>
      </c>
      <c r="D96" s="144">
        <v>105</v>
      </c>
      <c r="E96" s="572">
        <f t="shared" si="2"/>
        <v>1</v>
      </c>
    </row>
    <row r="97" spans="1:5" ht="12.75">
      <c r="A97" s="883" t="s">
        <v>617</v>
      </c>
      <c r="B97" s="570">
        <v>5000</v>
      </c>
      <c r="C97" s="527">
        <v>5000</v>
      </c>
      <c r="D97" s="144">
        <v>3750</v>
      </c>
      <c r="E97" s="572">
        <f t="shared" si="2"/>
        <v>0.75</v>
      </c>
    </row>
    <row r="98" spans="1:5" ht="13.5" thickBot="1">
      <c r="A98" s="936" t="s">
        <v>618</v>
      </c>
      <c r="B98" s="570">
        <v>300</v>
      </c>
      <c r="C98" s="530">
        <v>342</v>
      </c>
      <c r="D98" s="527">
        <v>342</v>
      </c>
      <c r="E98" s="572">
        <f t="shared" si="2"/>
        <v>1</v>
      </c>
    </row>
    <row r="99" spans="1:5" ht="13.5" thickBot="1">
      <c r="A99" s="199" t="s">
        <v>1279</v>
      </c>
      <c r="B99" s="587">
        <f>B70+B92</f>
        <v>217589</v>
      </c>
      <c r="C99" s="525">
        <f>C70+C92</f>
        <v>250495</v>
      </c>
      <c r="D99" s="115">
        <f>D70+D92</f>
        <v>225984</v>
      </c>
      <c r="E99" s="791">
        <f t="shared" si="2"/>
        <v>0.9021497435078545</v>
      </c>
    </row>
    <row r="100" spans="1:5" ht="12.75">
      <c r="A100" s="705"/>
      <c r="B100" s="596"/>
      <c r="C100" s="596"/>
      <c r="D100" s="596"/>
      <c r="E100" s="597"/>
    </row>
    <row r="101" spans="1:5" ht="12.75">
      <c r="A101" s="705"/>
      <c r="B101" s="596"/>
      <c r="C101" s="596"/>
      <c r="D101" s="596"/>
      <c r="E101" s="597"/>
    </row>
    <row r="102" spans="1:5" ht="12.75">
      <c r="A102" s="705"/>
      <c r="B102" s="596"/>
      <c r="C102" s="596"/>
      <c r="D102" s="596"/>
      <c r="E102" s="597"/>
    </row>
    <row r="103" spans="1:5" ht="12.75">
      <c r="A103" s="843"/>
      <c r="B103" s="537"/>
      <c r="C103" s="537"/>
      <c r="D103" s="537"/>
      <c r="E103" s="779"/>
    </row>
    <row r="104" spans="1:5" ht="12.75">
      <c r="A104" s="705"/>
      <c r="B104" s="705"/>
      <c r="C104" s="705"/>
      <c r="D104" s="705"/>
      <c r="E104" s="705"/>
    </row>
    <row r="105" spans="1:5" ht="12.75">
      <c r="A105" s="190"/>
      <c r="B105" s="190"/>
      <c r="C105" s="190"/>
      <c r="D105" s="190"/>
      <c r="E105" s="190"/>
    </row>
    <row r="106" spans="1:5" ht="12.75">
      <c r="A106" s="190"/>
      <c r="B106" s="190"/>
      <c r="C106" s="190"/>
      <c r="D106" s="190"/>
      <c r="E106" s="190"/>
    </row>
    <row r="107" spans="1:5" ht="12.75">
      <c r="A107" s="190"/>
      <c r="B107" s="190"/>
      <c r="C107" s="190"/>
      <c r="D107" s="190"/>
      <c r="E107" s="190"/>
    </row>
    <row r="108" spans="1:5" ht="12.75">
      <c r="A108" s="190"/>
      <c r="B108" s="190"/>
      <c r="C108" s="190"/>
      <c r="D108" s="190"/>
      <c r="E108" s="190"/>
    </row>
    <row r="109" spans="1:5" ht="12.75">
      <c r="A109" s="190"/>
      <c r="B109" s="190"/>
      <c r="C109" s="190"/>
      <c r="D109" s="190"/>
      <c r="E109" s="190"/>
    </row>
    <row r="110" spans="1:5" ht="9.75" customHeight="1">
      <c r="A110" s="190"/>
      <c r="B110" s="190"/>
      <c r="C110" s="190"/>
      <c r="D110" s="190"/>
      <c r="E110" s="190"/>
    </row>
    <row r="111" spans="1:5" ht="9.75" customHeight="1">
      <c r="A111" s="190"/>
      <c r="B111" s="190"/>
      <c r="C111" s="190"/>
      <c r="D111" s="190"/>
      <c r="E111" s="190"/>
    </row>
    <row r="112" ht="24" customHeight="1"/>
  </sheetData>
  <sheetProtection/>
  <mergeCells count="6">
    <mergeCell ref="A1:D1"/>
    <mergeCell ref="A5:D5"/>
    <mergeCell ref="A61:D61"/>
    <mergeCell ref="A3:E3"/>
    <mergeCell ref="A58:E58"/>
    <mergeCell ref="A59:E5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6">
      <selection activeCell="A1" sqref="A1:E37"/>
    </sheetView>
  </sheetViews>
  <sheetFormatPr defaultColWidth="9.140625" defaultRowHeight="12.75"/>
  <cols>
    <col min="1" max="1" width="27.140625" style="0" customWidth="1"/>
    <col min="2" max="2" width="14.00390625" style="0" customWidth="1"/>
    <col min="3" max="3" width="15.00390625" style="0" customWidth="1"/>
    <col min="4" max="4" width="12.00390625" style="0" customWidth="1"/>
    <col min="5" max="5" width="13.421875" style="0" customWidth="1"/>
  </cols>
  <sheetData>
    <row r="1" spans="1:5" ht="15.75">
      <c r="A1" s="830"/>
      <c r="B1" s="190"/>
      <c r="C1" s="190"/>
      <c r="D1" s="190"/>
      <c r="E1" s="485" t="s">
        <v>305</v>
      </c>
    </row>
    <row r="2" spans="1:5" ht="15.75">
      <c r="A2" s="830"/>
      <c r="B2" s="190"/>
      <c r="C2" s="190"/>
      <c r="D2" s="190"/>
      <c r="E2" s="190"/>
    </row>
    <row r="3" spans="1:5" ht="15.75">
      <c r="A3" s="2059" t="s">
        <v>306</v>
      </c>
      <c r="B3" s="2070"/>
      <c r="C3" s="2070"/>
      <c r="D3" s="2070"/>
      <c r="E3" s="2070"/>
    </row>
    <row r="4" spans="1:5" ht="15.75">
      <c r="A4" s="830"/>
      <c r="B4" s="190"/>
      <c r="C4" s="190"/>
      <c r="D4" s="190"/>
      <c r="E4" s="190"/>
    </row>
    <row r="5" spans="1:5" ht="13.5" thickBot="1">
      <c r="A5" s="190"/>
      <c r="B5" s="486"/>
      <c r="C5" s="190"/>
      <c r="D5" s="486" t="s">
        <v>1418</v>
      </c>
      <c r="E5" s="190"/>
    </row>
    <row r="6" spans="1:5" ht="36" customHeight="1" thickBot="1">
      <c r="A6" s="1605" t="s">
        <v>307</v>
      </c>
      <c r="B6" s="860" t="s">
        <v>1107</v>
      </c>
      <c r="C6" s="1609" t="s">
        <v>1108</v>
      </c>
      <c r="D6" s="832" t="s">
        <v>1113</v>
      </c>
      <c r="E6" s="833" t="s">
        <v>1132</v>
      </c>
    </row>
    <row r="7" spans="1:5" ht="27.75" customHeight="1">
      <c r="A7" s="1606" t="s">
        <v>308</v>
      </c>
      <c r="B7" s="142"/>
      <c r="C7" s="267"/>
      <c r="D7" s="142"/>
      <c r="E7" s="567"/>
    </row>
    <row r="8" spans="1:5" ht="13.5" thickBot="1">
      <c r="A8" s="834" t="s">
        <v>309</v>
      </c>
      <c r="B8" s="527">
        <v>1000</v>
      </c>
      <c r="C8" s="570">
        <v>1000</v>
      </c>
      <c r="D8" s="527">
        <v>170</v>
      </c>
      <c r="E8" s="598">
        <f>D8/C8</f>
        <v>0.17</v>
      </c>
    </row>
    <row r="9" spans="1:5" ht="40.5" customHeight="1" thickBot="1">
      <c r="A9" s="586" t="s">
        <v>310</v>
      </c>
      <c r="B9" s="525">
        <f>SUM(B8)</f>
        <v>1000</v>
      </c>
      <c r="C9" s="676">
        <f>SUM(C7:C8)</f>
        <v>1000</v>
      </c>
      <c r="D9" s="525">
        <f>SUM(D7:D8)</f>
        <v>170</v>
      </c>
      <c r="E9" s="588">
        <f>D9/C9</f>
        <v>0.17</v>
      </c>
    </row>
    <row r="10" spans="1:5" ht="12.75">
      <c r="A10" s="193"/>
      <c r="B10" s="144"/>
      <c r="C10" s="578"/>
      <c r="D10" s="144"/>
      <c r="E10" s="568"/>
    </row>
    <row r="11" spans="1:5" ht="42" customHeight="1">
      <c r="A11" s="1606" t="s">
        <v>311</v>
      </c>
      <c r="B11" s="142"/>
      <c r="C11" s="267"/>
      <c r="D11" s="142"/>
      <c r="E11" s="574"/>
    </row>
    <row r="12" spans="1:5" ht="15" customHeight="1">
      <c r="A12" s="575" t="s">
        <v>312</v>
      </c>
      <c r="B12" s="142">
        <v>0</v>
      </c>
      <c r="C12" s="267">
        <v>0</v>
      </c>
      <c r="D12" s="142">
        <v>0</v>
      </c>
      <c r="E12" s="574">
        <v>0</v>
      </c>
    </row>
    <row r="13" spans="1:5" ht="12.75">
      <c r="A13" s="839" t="s">
        <v>313</v>
      </c>
      <c r="B13" s="142">
        <v>5000</v>
      </c>
      <c r="C13" s="267">
        <v>5000</v>
      </c>
      <c r="D13" s="142">
        <v>3400</v>
      </c>
      <c r="E13" s="574">
        <f>D13/C13</f>
        <v>0.68</v>
      </c>
    </row>
    <row r="14" spans="1:5" ht="13.5" thickBot="1">
      <c r="A14" s="1607"/>
      <c r="B14" s="527"/>
      <c r="C14" s="570"/>
      <c r="D14" s="527"/>
      <c r="E14" s="574"/>
    </row>
    <row r="15" spans="1:5" ht="41.25" customHeight="1" thickBot="1">
      <c r="A15" s="586" t="s">
        <v>314</v>
      </c>
      <c r="B15" s="525">
        <f>SUM(B12:B14)</f>
        <v>5000</v>
      </c>
      <c r="C15" s="676">
        <f>SUM(C12:C14)</f>
        <v>5000</v>
      </c>
      <c r="D15" s="525">
        <f>SUM(D12:D14)</f>
        <v>3400</v>
      </c>
      <c r="E15" s="588">
        <f>D15/C15</f>
        <v>0.68</v>
      </c>
    </row>
    <row r="16" spans="1:5" ht="13.5" thickBot="1">
      <c r="A16" s="1608"/>
      <c r="B16" s="141"/>
      <c r="C16" s="596"/>
      <c r="D16" s="141"/>
      <c r="E16" s="569"/>
    </row>
    <row r="17" spans="1:5" ht="13.5" thickBot="1">
      <c r="A17" s="199" t="s">
        <v>315</v>
      </c>
      <c r="B17" s="525">
        <f>B9+B15</f>
        <v>6000</v>
      </c>
      <c r="C17" s="676">
        <f>C9+C15</f>
        <v>6000</v>
      </c>
      <c r="D17" s="525">
        <f>D9+D15</f>
        <v>3570</v>
      </c>
      <c r="E17" s="588">
        <f>D17/C17</f>
        <v>0.595</v>
      </c>
    </row>
    <row r="18" spans="1:5" ht="12.75">
      <c r="A18" s="843"/>
      <c r="B18" s="705"/>
      <c r="C18" s="705"/>
      <c r="D18" s="705"/>
      <c r="E18" s="705"/>
    </row>
    <row r="19" spans="1:5" ht="12.75">
      <c r="A19" s="843"/>
      <c r="B19" s="705"/>
      <c r="C19" s="705"/>
      <c r="D19" s="705"/>
      <c r="E19" s="705"/>
    </row>
    <row r="20" spans="1:5" ht="12.75">
      <c r="A20" s="843"/>
      <c r="B20" s="705"/>
      <c r="C20" s="705"/>
      <c r="D20" s="705"/>
      <c r="E20" s="705"/>
    </row>
    <row r="21" spans="1:5" ht="12.75">
      <c r="A21" s="190"/>
      <c r="B21" s="190"/>
      <c r="C21" s="190"/>
      <c r="D21" s="190"/>
      <c r="E21" s="190"/>
    </row>
    <row r="22" spans="1:5" ht="12.75">
      <c r="A22" s="2118" t="s">
        <v>316</v>
      </c>
      <c r="B22" s="2118"/>
      <c r="C22" s="2118"/>
      <c r="D22" s="2118"/>
      <c r="E22" s="2120"/>
    </row>
    <row r="23" spans="1:5" ht="15.75">
      <c r="A23" s="2121" t="s">
        <v>317</v>
      </c>
      <c r="B23" s="2122"/>
      <c r="C23" s="2122"/>
      <c r="D23" s="2122"/>
      <c r="E23" s="2122"/>
    </row>
    <row r="24" spans="1:5" ht="13.5" thickBot="1">
      <c r="A24" s="2119" t="s">
        <v>1208</v>
      </c>
      <c r="B24" s="2119"/>
      <c r="C24" s="2108"/>
      <c r="D24" s="2108"/>
      <c r="E24" s="190"/>
    </row>
    <row r="25" spans="1:5" ht="42" customHeight="1" thickBot="1">
      <c r="A25" s="844" t="s">
        <v>1189</v>
      </c>
      <c r="B25" s="831" t="s">
        <v>1107</v>
      </c>
      <c r="C25" s="831" t="s">
        <v>1108</v>
      </c>
      <c r="D25" s="832" t="s">
        <v>1113</v>
      </c>
      <c r="E25" s="833" t="s">
        <v>1105</v>
      </c>
    </row>
    <row r="26" spans="1:5" ht="12.75">
      <c r="A26" s="1239" t="s">
        <v>318</v>
      </c>
      <c r="B26" s="670"/>
      <c r="C26" s="267"/>
      <c r="D26" s="670"/>
      <c r="E26" s="823"/>
    </row>
    <row r="27" spans="1:5" ht="13.5" thickBot="1">
      <c r="A27" s="834" t="s">
        <v>319</v>
      </c>
      <c r="B27" s="883"/>
      <c r="C27" s="570">
        <v>150</v>
      </c>
      <c r="D27" s="883">
        <v>150</v>
      </c>
      <c r="E27" s="739">
        <f>D27/C27</f>
        <v>1</v>
      </c>
    </row>
    <row r="28" spans="1:5" ht="13.5" thickBot="1">
      <c r="A28" s="199" t="s">
        <v>320</v>
      </c>
      <c r="B28" s="841"/>
      <c r="C28" s="676">
        <f>SUM(C27)</f>
        <v>150</v>
      </c>
      <c r="D28" s="841">
        <f>SUM(D27)</f>
        <v>150</v>
      </c>
      <c r="E28" s="791">
        <f>D28/C28</f>
        <v>1</v>
      </c>
    </row>
    <row r="29" spans="1:5" ht="12.75">
      <c r="A29" s="193"/>
      <c r="B29" s="882"/>
      <c r="C29" s="578"/>
      <c r="D29" s="882"/>
      <c r="E29" s="894"/>
    </row>
    <row r="30" spans="1:5" ht="12.75">
      <c r="A30" s="1239" t="s">
        <v>1274</v>
      </c>
      <c r="B30" s="765"/>
      <c r="C30" s="267"/>
      <c r="D30" s="142"/>
      <c r="E30" s="823"/>
    </row>
    <row r="31" spans="1:5" ht="27" customHeight="1">
      <c r="A31" s="575" t="s">
        <v>573</v>
      </c>
      <c r="B31" s="142">
        <v>1500</v>
      </c>
      <c r="C31" s="267">
        <v>1500</v>
      </c>
      <c r="D31" s="142">
        <v>500</v>
      </c>
      <c r="E31" s="579">
        <f>D31/C31</f>
        <v>0.3333333333333333</v>
      </c>
    </row>
    <row r="32" spans="1:5" ht="13.5" thickBot="1">
      <c r="A32" s="877" t="s">
        <v>629</v>
      </c>
      <c r="B32" s="141">
        <v>0</v>
      </c>
      <c r="C32" s="596">
        <v>58000</v>
      </c>
      <c r="D32" s="141">
        <v>58000</v>
      </c>
      <c r="E32" s="780">
        <f>D32/C32</f>
        <v>1</v>
      </c>
    </row>
    <row r="33" spans="1:5" ht="13.5" thickBot="1">
      <c r="A33" s="199" t="s">
        <v>320</v>
      </c>
      <c r="B33" s="525">
        <f>SUM(B31:B32)</f>
        <v>1500</v>
      </c>
      <c r="C33" s="676">
        <f>SUM(C31:C32)</f>
        <v>59500</v>
      </c>
      <c r="D33" s="525">
        <f>SUM(D31:D32)</f>
        <v>58500</v>
      </c>
      <c r="E33" s="791">
        <f>D33/C33</f>
        <v>0.9831932773109243</v>
      </c>
    </row>
    <row r="34" spans="1:5" ht="12.75">
      <c r="A34" s="877"/>
      <c r="B34" s="880"/>
      <c r="C34" s="596"/>
      <c r="D34" s="141"/>
      <c r="E34" s="737"/>
    </row>
    <row r="35" spans="1:5" ht="13.5" thickBot="1">
      <c r="A35" s="834"/>
      <c r="B35" s="883"/>
      <c r="C35" s="570"/>
      <c r="D35" s="527"/>
      <c r="E35" s="1604"/>
    </row>
    <row r="36" spans="1:5" ht="13.5" thickBot="1">
      <c r="A36" s="199" t="s">
        <v>1275</v>
      </c>
      <c r="B36" s="525">
        <f>SUM(B28+B33)</f>
        <v>1500</v>
      </c>
      <c r="C36" s="676">
        <f>SUM(C28+C33)</f>
        <v>59650</v>
      </c>
      <c r="D36" s="525">
        <f>SUM(D28+D33)</f>
        <v>58650</v>
      </c>
      <c r="E36" s="791">
        <f>D36/C36</f>
        <v>0.9832355406538139</v>
      </c>
    </row>
    <row r="37" spans="1:5" ht="12.75">
      <c r="A37" s="190"/>
      <c r="B37" s="190"/>
      <c r="C37" s="190"/>
      <c r="D37" s="190"/>
      <c r="E37" s="190"/>
    </row>
  </sheetData>
  <sheetProtection/>
  <mergeCells count="4">
    <mergeCell ref="A3:E3"/>
    <mergeCell ref="A22:E22"/>
    <mergeCell ref="A23:E23"/>
    <mergeCell ref="A24:D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7"/>
  <sheetViews>
    <sheetView zoomScalePageLayoutView="0" workbookViewId="0" topLeftCell="A125">
      <selection activeCell="A47" sqref="A47:E145"/>
    </sheetView>
  </sheetViews>
  <sheetFormatPr defaultColWidth="9.140625" defaultRowHeight="12.75"/>
  <cols>
    <col min="1" max="1" width="32.421875" style="0" customWidth="1"/>
    <col min="2" max="2" width="13.421875" style="0" customWidth="1"/>
    <col min="3" max="4" width="13.7109375" style="0" customWidth="1"/>
    <col min="5" max="5" width="13.28125" style="0" customWidth="1"/>
    <col min="6" max="6" width="14.421875" style="0" customWidth="1"/>
    <col min="7" max="7" width="16.421875" style="0" customWidth="1"/>
  </cols>
  <sheetData>
    <row r="1" spans="1:7" ht="15">
      <c r="A1" s="485"/>
      <c r="B1" s="485"/>
      <c r="C1" s="485"/>
      <c r="D1" s="485" t="s">
        <v>1282</v>
      </c>
      <c r="E1" s="485"/>
      <c r="F1" s="7"/>
      <c r="G1" s="7"/>
    </row>
    <row r="2" spans="1:7" ht="15.75">
      <c r="A2" s="2059" t="s">
        <v>1478</v>
      </c>
      <c r="B2" s="2070"/>
      <c r="C2" s="2070"/>
      <c r="D2" s="2070"/>
      <c r="E2" s="2070"/>
      <c r="F2" s="63"/>
      <c r="G2" s="63"/>
    </row>
    <row r="3" spans="1:8" ht="13.5" thickBot="1">
      <c r="A3" s="190"/>
      <c r="B3" s="190"/>
      <c r="C3" s="190"/>
      <c r="D3" s="190"/>
      <c r="E3" s="486" t="s">
        <v>1208</v>
      </c>
      <c r="F3" s="14"/>
      <c r="G3" s="97"/>
      <c r="H3" s="14"/>
    </row>
    <row r="4" spans="1:8" ht="13.5" thickBot="1">
      <c r="A4" s="2124" t="s">
        <v>1283</v>
      </c>
      <c r="B4" s="2061" t="s">
        <v>991</v>
      </c>
      <c r="C4" s="2062"/>
      <c r="D4" s="2062"/>
      <c r="E4" s="2063"/>
      <c r="F4" s="68"/>
      <c r="G4" s="68"/>
      <c r="H4" s="14"/>
    </row>
    <row r="5" spans="1:8" ht="24" customHeight="1" thickBot="1">
      <c r="A5" s="2125"/>
      <c r="B5" s="518" t="s">
        <v>1107</v>
      </c>
      <c r="C5" s="519" t="s">
        <v>1108</v>
      </c>
      <c r="D5" s="519" t="s">
        <v>1113</v>
      </c>
      <c r="E5" s="519" t="s">
        <v>1132</v>
      </c>
      <c r="F5" s="69"/>
      <c r="G5" s="69"/>
      <c r="H5" s="14"/>
    </row>
    <row r="6" spans="1:8" ht="16.5" thickBot="1">
      <c r="A6" s="489" t="s">
        <v>1285</v>
      </c>
      <c r="B6" s="207">
        <f>B7+B8</f>
        <v>219170</v>
      </c>
      <c r="C6" s="207">
        <f>C7+C8</f>
        <v>166142</v>
      </c>
      <c r="D6" s="207">
        <f>D7+D8</f>
        <v>135847</v>
      </c>
      <c r="E6" s="520">
        <f>D6/C6</f>
        <v>0.817655981028277</v>
      </c>
      <c r="F6" s="399"/>
      <c r="G6" s="399"/>
      <c r="H6" s="14"/>
    </row>
    <row r="7" spans="1:8" ht="15" customHeight="1" thickBot="1">
      <c r="A7" s="490" t="s">
        <v>1286</v>
      </c>
      <c r="B7" s="145">
        <f>'2.a-d.sz. melléklet'!B14</f>
        <v>219170</v>
      </c>
      <c r="C7" s="145">
        <f>'2.a-d.sz. melléklet'!C14</f>
        <v>166142</v>
      </c>
      <c r="D7" s="145">
        <f>'2.a-d.sz. melléklet'!D14</f>
        <v>135847</v>
      </c>
      <c r="E7" s="611">
        <f>D7/C7</f>
        <v>0.817655981028277</v>
      </c>
      <c r="F7" s="180"/>
      <c r="G7" s="180"/>
      <c r="H7" s="14"/>
    </row>
    <row r="8" spans="1:8" s="183" customFormat="1" ht="15" customHeight="1" thickBot="1">
      <c r="A8" s="491" t="s">
        <v>1009</v>
      </c>
      <c r="B8" s="526">
        <f>B9+B10+B11+B12</f>
        <v>0</v>
      </c>
      <c r="C8" s="185">
        <f>C9+C10+C11+C12</f>
        <v>0</v>
      </c>
      <c r="D8" s="185">
        <f>D9+D10+D11+D12</f>
        <v>0</v>
      </c>
      <c r="E8" s="1439">
        <v>0</v>
      </c>
      <c r="F8" s="400"/>
      <c r="G8" s="400"/>
      <c r="H8" s="401"/>
    </row>
    <row r="9" spans="1:8" ht="11.25" customHeight="1">
      <c r="A9" s="492" t="s">
        <v>1287</v>
      </c>
      <c r="B9" s="144">
        <v>0</v>
      </c>
      <c r="C9" s="179">
        <v>0</v>
      </c>
      <c r="D9" s="179">
        <v>0</v>
      </c>
      <c r="E9" s="1440">
        <v>0</v>
      </c>
      <c r="F9" s="180"/>
      <c r="G9" s="398"/>
      <c r="H9" s="14"/>
    </row>
    <row r="10" spans="1:8" ht="15" customHeight="1">
      <c r="A10" s="493" t="s">
        <v>1288</v>
      </c>
      <c r="B10" s="144">
        <v>0</v>
      </c>
      <c r="C10" s="179">
        <v>0</v>
      </c>
      <c r="D10" s="179">
        <v>0</v>
      </c>
      <c r="E10" s="616">
        <v>0</v>
      </c>
      <c r="F10" s="180"/>
      <c r="G10" s="398"/>
      <c r="H10" s="14"/>
    </row>
    <row r="11" spans="1:8" ht="14.25" customHeight="1">
      <c r="A11" s="493" t="s">
        <v>1289</v>
      </c>
      <c r="B11" s="144">
        <v>0</v>
      </c>
      <c r="C11" s="179">
        <v>0</v>
      </c>
      <c r="D11" s="179">
        <v>0</v>
      </c>
      <c r="E11" s="613">
        <v>0</v>
      </c>
      <c r="F11" s="180"/>
      <c r="G11" s="398"/>
      <c r="H11" s="14"/>
    </row>
    <row r="12" spans="1:8" ht="16.5" thickBot="1">
      <c r="A12" s="494" t="s">
        <v>1290</v>
      </c>
      <c r="B12" s="527">
        <v>0</v>
      </c>
      <c r="C12" s="179">
        <v>0</v>
      </c>
      <c r="D12" s="179">
        <v>0</v>
      </c>
      <c r="E12" s="612">
        <v>0</v>
      </c>
      <c r="F12" s="180"/>
      <c r="G12" s="398"/>
      <c r="H12" s="14"/>
    </row>
    <row r="13" spans="1:8" ht="18.75" customHeight="1" thickBot="1">
      <c r="A13" s="495" t="s">
        <v>814</v>
      </c>
      <c r="B13" s="528">
        <f>B14+B22+B27</f>
        <v>326013</v>
      </c>
      <c r="C13" s="528">
        <f>C14+C22+C27</f>
        <v>389205</v>
      </c>
      <c r="D13" s="528">
        <f>D14+D22+D27</f>
        <v>389205</v>
      </c>
      <c r="E13" s="629">
        <f>D13/C13</f>
        <v>1</v>
      </c>
      <c r="F13" s="402"/>
      <c r="G13" s="402"/>
      <c r="H13" s="14"/>
    </row>
    <row r="14" spans="1:8" s="183" customFormat="1" ht="13.5" customHeight="1" thickBot="1">
      <c r="A14" s="490" t="s">
        <v>1049</v>
      </c>
      <c r="B14" s="145">
        <f>SUM(B15:B19)</f>
        <v>0</v>
      </c>
      <c r="C14" s="145">
        <f>SUM(C15:C19)</f>
        <v>0</v>
      </c>
      <c r="D14" s="145">
        <f>SUM(D15:D19)</f>
        <v>0</v>
      </c>
      <c r="E14" s="1610">
        <v>0</v>
      </c>
      <c r="F14" s="180"/>
      <c r="G14" s="180"/>
      <c r="H14" s="401"/>
    </row>
    <row r="15" spans="1:8" ht="13.5" customHeight="1">
      <c r="A15" s="496" t="s">
        <v>1291</v>
      </c>
      <c r="B15" s="144">
        <v>0</v>
      </c>
      <c r="C15" s="144">
        <v>0</v>
      </c>
      <c r="D15" s="144">
        <v>0</v>
      </c>
      <c r="E15" s="611">
        <v>0</v>
      </c>
      <c r="F15" s="180"/>
      <c r="G15" s="180"/>
      <c r="H15" s="14"/>
    </row>
    <row r="16" spans="1:8" ht="12.75" customHeight="1">
      <c r="A16" s="497" t="s">
        <v>1292</v>
      </c>
      <c r="B16" s="144">
        <v>0</v>
      </c>
      <c r="C16" s="144">
        <v>0</v>
      </c>
      <c r="D16" s="144">
        <v>0</v>
      </c>
      <c r="E16" s="613">
        <v>0</v>
      </c>
      <c r="F16" s="180"/>
      <c r="G16" s="180"/>
      <c r="H16" s="14"/>
    </row>
    <row r="17" spans="1:8" ht="12.75" customHeight="1">
      <c r="A17" s="493" t="s">
        <v>999</v>
      </c>
      <c r="B17" s="142">
        <v>0</v>
      </c>
      <c r="C17" s="142">
        <v>0</v>
      </c>
      <c r="D17" s="142">
        <v>0</v>
      </c>
      <c r="E17" s="616">
        <v>0</v>
      </c>
      <c r="F17" s="180"/>
      <c r="G17" s="180"/>
      <c r="H17" s="14"/>
    </row>
    <row r="18" spans="1:8" ht="13.5" customHeight="1">
      <c r="A18" s="498" t="s">
        <v>1000</v>
      </c>
      <c r="B18" s="144">
        <v>0</v>
      </c>
      <c r="C18" s="144">
        <v>0</v>
      </c>
      <c r="D18" s="144">
        <v>0</v>
      </c>
      <c r="E18" s="613">
        <v>0</v>
      </c>
      <c r="F18" s="180"/>
      <c r="G18" s="180"/>
      <c r="H18" s="14"/>
    </row>
    <row r="19" spans="1:8" ht="15.75">
      <c r="A19" s="493" t="s">
        <v>1293</v>
      </c>
      <c r="B19" s="142">
        <v>0</v>
      </c>
      <c r="C19" s="142">
        <v>0</v>
      </c>
      <c r="D19" s="142">
        <v>0</v>
      </c>
      <c r="E19" s="617">
        <v>0</v>
      </c>
      <c r="F19" s="180"/>
      <c r="G19" s="180"/>
      <c r="H19" s="14"/>
    </row>
    <row r="20" spans="1:8" ht="12.75" customHeight="1">
      <c r="A20" s="493" t="s">
        <v>1046</v>
      </c>
      <c r="B20" s="142"/>
      <c r="C20" s="142"/>
      <c r="D20" s="142"/>
      <c r="E20" s="617"/>
      <c r="F20" s="180"/>
      <c r="G20" s="180"/>
      <c r="H20" s="14"/>
    </row>
    <row r="21" spans="1:8" ht="14.25" customHeight="1" thickBot="1">
      <c r="A21" s="1595" t="s">
        <v>1047</v>
      </c>
      <c r="B21" s="141"/>
      <c r="C21" s="141"/>
      <c r="D21" s="141"/>
      <c r="E21" s="612"/>
      <c r="F21" s="180"/>
      <c r="G21" s="180"/>
      <c r="H21" s="14"/>
    </row>
    <row r="22" spans="1:8" s="183" customFormat="1" ht="16.5" thickBot="1">
      <c r="A22" s="490" t="s">
        <v>1011</v>
      </c>
      <c r="B22" s="145">
        <f>B23+B25</f>
        <v>326013</v>
      </c>
      <c r="C22" s="145">
        <f>C23+C25</f>
        <v>336064</v>
      </c>
      <c r="D22" s="145">
        <f>D23+D25</f>
        <v>336064</v>
      </c>
      <c r="E22" s="1610">
        <f>D22/C22</f>
        <v>1</v>
      </c>
      <c r="F22" s="180"/>
      <c r="G22" s="180"/>
      <c r="H22" s="401"/>
    </row>
    <row r="23" spans="1:8" ht="15.75">
      <c r="A23" s="499" t="s">
        <v>1012</v>
      </c>
      <c r="B23" s="527">
        <f>'2.f-h.sz. melléklet'!B56</f>
        <v>326013</v>
      </c>
      <c r="C23" s="527">
        <f>'2.f-h.sz. melléklet'!C56</f>
        <v>332714</v>
      </c>
      <c r="D23" s="527">
        <f>'2.f-h.sz. melléklet'!D56</f>
        <v>332714</v>
      </c>
      <c r="E23" s="611">
        <f>D23/C23</f>
        <v>1</v>
      </c>
      <c r="F23" s="180"/>
      <c r="G23" s="180"/>
      <c r="H23" s="14"/>
    </row>
    <row r="24" spans="1:8" ht="15.75">
      <c r="A24" s="498" t="s">
        <v>228</v>
      </c>
      <c r="B24" s="527">
        <f>'2.k. sz. melléklet'!B149</f>
        <v>302675</v>
      </c>
      <c r="C24" s="527">
        <f>'2.k. sz. melléklet'!C149</f>
        <v>305104</v>
      </c>
      <c r="D24" s="527">
        <f>'2.k. sz. melléklet'!D149</f>
        <v>305104</v>
      </c>
      <c r="E24" s="613">
        <f>D24/C24</f>
        <v>1</v>
      </c>
      <c r="F24" s="180"/>
      <c r="G24" s="180"/>
      <c r="H24" s="14"/>
    </row>
    <row r="25" spans="1:8" ht="15.75">
      <c r="A25" s="498" t="s">
        <v>1010</v>
      </c>
      <c r="B25" s="142">
        <f>'2.f-h.sz. melléklet'!B73</f>
        <v>0</v>
      </c>
      <c r="C25" s="142">
        <f>'2.f-h.sz. melléklet'!C73</f>
        <v>3350</v>
      </c>
      <c r="D25" s="142">
        <f>'2.f-h.sz. melléklet'!D73</f>
        <v>3350</v>
      </c>
      <c r="E25" s="613">
        <f>D25/C25</f>
        <v>1</v>
      </c>
      <c r="F25" s="180"/>
      <c r="G25" s="180"/>
      <c r="H25" s="14"/>
    </row>
    <row r="26" spans="1:8" ht="16.5" thickBot="1">
      <c r="A26" s="503" t="s">
        <v>228</v>
      </c>
      <c r="B26" s="141">
        <f>'2.k. sz. melléklet'!B151</f>
        <v>0</v>
      </c>
      <c r="C26" s="141">
        <f>'2.k. sz. melléklet'!C151</f>
        <v>0</v>
      </c>
      <c r="D26" s="141">
        <f>'2.k. sz. melléklet'!D151</f>
        <v>0</v>
      </c>
      <c r="E26" s="1614">
        <v>0</v>
      </c>
      <c r="F26" s="180"/>
      <c r="G26" s="180"/>
      <c r="H26" s="14"/>
    </row>
    <row r="27" spans="1:8" s="183" customFormat="1" ht="16.5" thickBot="1">
      <c r="A27" s="490" t="s">
        <v>1294</v>
      </c>
      <c r="B27" s="145">
        <f>'2.k. sz. melléklet'!B152</f>
        <v>0</v>
      </c>
      <c r="C27" s="145">
        <f>'2.k. sz. melléklet'!C152</f>
        <v>53141</v>
      </c>
      <c r="D27" s="145">
        <f>'2.k. sz. melléklet'!D152</f>
        <v>53141</v>
      </c>
      <c r="E27" s="1610">
        <f>D27/C27</f>
        <v>1</v>
      </c>
      <c r="F27" s="180"/>
      <c r="G27" s="180"/>
      <c r="H27" s="401"/>
    </row>
    <row r="28" spans="1:8" s="118" customFormat="1" ht="24" customHeight="1" thickBot="1">
      <c r="A28" s="495" t="s">
        <v>815</v>
      </c>
      <c r="B28" s="207">
        <f>B29+B30+B31+B32</f>
        <v>27775</v>
      </c>
      <c r="C28" s="207">
        <f>C29+C30+C31+C32</f>
        <v>14619</v>
      </c>
      <c r="D28" s="207">
        <f>D29+D30+D31+D32</f>
        <v>14623</v>
      </c>
      <c r="E28" s="522">
        <f>D28/C28</f>
        <v>1.000273616526438</v>
      </c>
      <c r="F28" s="399"/>
      <c r="G28" s="399"/>
      <c r="H28" s="318"/>
    </row>
    <row r="29" spans="1:8" ht="18" customHeight="1">
      <c r="A29" s="500" t="s">
        <v>1001</v>
      </c>
      <c r="B29" s="144">
        <f>'2.i-j.sz. mell.'!B14</f>
        <v>400</v>
      </c>
      <c r="C29" s="144">
        <f>'2.i-j.sz. mell.'!C14</f>
        <v>1243</v>
      </c>
      <c r="D29" s="144">
        <f>'2.i-j.sz. mell.'!D14</f>
        <v>1243</v>
      </c>
      <c r="E29" s="611">
        <f>D29/C29</f>
        <v>1</v>
      </c>
      <c r="F29" s="180"/>
      <c r="G29" s="180"/>
      <c r="H29" s="14"/>
    </row>
    <row r="30" spans="1:8" ht="15.75">
      <c r="A30" s="498" t="s">
        <v>1002</v>
      </c>
      <c r="B30" s="523">
        <v>0</v>
      </c>
      <c r="C30" s="523">
        <v>0</v>
      </c>
      <c r="D30" s="523">
        <v>0</v>
      </c>
      <c r="E30" s="617">
        <v>0</v>
      </c>
      <c r="F30" s="398"/>
      <c r="G30" s="398"/>
      <c r="H30" s="14"/>
    </row>
    <row r="31" spans="1:8" ht="15.75">
      <c r="A31" s="498" t="s">
        <v>1295</v>
      </c>
      <c r="B31" s="142">
        <v>0</v>
      </c>
      <c r="C31" s="142">
        <v>0</v>
      </c>
      <c r="D31" s="142">
        <v>0</v>
      </c>
      <c r="E31" s="617">
        <v>0</v>
      </c>
      <c r="F31" s="180"/>
      <c r="G31" s="180"/>
      <c r="H31" s="14"/>
    </row>
    <row r="32" spans="1:8" ht="15.75">
      <c r="A32" s="498" t="s">
        <v>1008</v>
      </c>
      <c r="B32" s="523">
        <f>'2.i-j.sz. mell.'!B69</f>
        <v>27375</v>
      </c>
      <c r="C32" s="523">
        <f>'2.i-j.sz. mell.'!C69</f>
        <v>13376</v>
      </c>
      <c r="D32" s="523">
        <f>'2.i-j.sz. mell.'!D69</f>
        <v>13380</v>
      </c>
      <c r="E32" s="617">
        <f>D32/C32</f>
        <v>1.000299043062201</v>
      </c>
      <c r="F32" s="398"/>
      <c r="G32" s="398"/>
      <c r="H32" s="14"/>
    </row>
    <row r="33" spans="1:8" ht="6.75" customHeight="1" thickBot="1">
      <c r="A33" s="503"/>
      <c r="B33" s="524"/>
      <c r="C33" s="515"/>
      <c r="D33" s="515"/>
      <c r="E33" s="614"/>
      <c r="F33" s="398"/>
      <c r="G33" s="398"/>
      <c r="H33" s="14"/>
    </row>
    <row r="34" spans="1:8" ht="27" customHeight="1" thickBot="1">
      <c r="A34" s="489" t="s">
        <v>998</v>
      </c>
      <c r="B34" s="184">
        <f>B37+B35+B36</f>
        <v>0</v>
      </c>
      <c r="C34" s="184">
        <f>C37+C35+C36</f>
        <v>0</v>
      </c>
      <c r="D34" s="184">
        <f>D37+D35+D36</f>
        <v>0</v>
      </c>
      <c r="E34" s="629">
        <v>0</v>
      </c>
      <c r="F34" s="399"/>
      <c r="G34" s="399"/>
      <c r="H34" s="14"/>
    </row>
    <row r="35" spans="1:8" ht="15.75">
      <c r="A35" s="498" t="s">
        <v>1003</v>
      </c>
      <c r="B35" s="178">
        <v>0</v>
      </c>
      <c r="C35" s="178">
        <v>0</v>
      </c>
      <c r="D35" s="178">
        <v>0</v>
      </c>
      <c r="E35" s="613">
        <v>0</v>
      </c>
      <c r="F35" s="180"/>
      <c r="G35" s="180"/>
      <c r="H35" s="14"/>
    </row>
    <row r="36" spans="1:8" ht="15.75">
      <c r="A36" s="498" t="s">
        <v>1004</v>
      </c>
      <c r="B36" s="178">
        <v>0</v>
      </c>
      <c r="C36" s="178">
        <v>0</v>
      </c>
      <c r="D36" s="178">
        <v>0</v>
      </c>
      <c r="E36" s="613">
        <v>0</v>
      </c>
      <c r="F36" s="180"/>
      <c r="G36" s="180"/>
      <c r="H36" s="14"/>
    </row>
    <row r="37" spans="1:8" ht="16.5" thickBot="1">
      <c r="A37" s="498" t="s">
        <v>1296</v>
      </c>
      <c r="B37" s="179"/>
      <c r="C37" s="505"/>
      <c r="D37" s="506"/>
      <c r="E37" s="612">
        <v>0</v>
      </c>
      <c r="F37" s="180"/>
      <c r="G37" s="180"/>
      <c r="H37" s="14"/>
    </row>
    <row r="38" spans="1:8" s="118" customFormat="1" ht="16.5" thickBot="1">
      <c r="A38" s="489" t="s">
        <v>1005</v>
      </c>
      <c r="B38" s="184">
        <f>B40+B41</f>
        <v>0</v>
      </c>
      <c r="C38" s="207">
        <f>C40+C41</f>
        <v>14315</v>
      </c>
      <c r="D38" s="207">
        <f>D40+D41</f>
        <v>66020</v>
      </c>
      <c r="E38" s="520">
        <f>D38/C38</f>
        <v>4.611945511701013</v>
      </c>
      <c r="F38" s="399"/>
      <c r="G38" s="399"/>
      <c r="H38" s="318"/>
    </row>
    <row r="39" spans="1:8" ht="16.5" customHeight="1">
      <c r="A39" s="496" t="s">
        <v>1006</v>
      </c>
      <c r="B39" s="181"/>
      <c r="C39" s="504"/>
      <c r="D39" s="510"/>
      <c r="E39" s="611"/>
      <c r="F39" s="180"/>
      <c r="G39" s="180"/>
      <c r="H39" s="14"/>
    </row>
    <row r="40" spans="1:8" ht="12.75" customHeight="1">
      <c r="A40" s="498" t="s">
        <v>221</v>
      </c>
      <c r="B40" s="178">
        <f>'2.k. sz. melléklet'!B164</f>
        <v>0</v>
      </c>
      <c r="C40" s="142">
        <f>'2.k. sz. melléklet'!C164</f>
        <v>12998</v>
      </c>
      <c r="D40" s="142">
        <f>'2.k. sz. melléklet'!D164</f>
        <v>64703</v>
      </c>
      <c r="E40" s="613">
        <f>D40/C40</f>
        <v>4.9779196799507615</v>
      </c>
      <c r="F40" s="180"/>
      <c r="G40" s="180"/>
      <c r="H40" s="14"/>
    </row>
    <row r="41" spans="1:8" ht="13.5" customHeight="1" thickBot="1">
      <c r="A41" s="511" t="s">
        <v>997</v>
      </c>
      <c r="B41" s="618">
        <f>'2.k. sz. melléklet'!B165</f>
        <v>0</v>
      </c>
      <c r="C41" s="177">
        <f>'2.k. sz. melléklet'!C165</f>
        <v>1317</v>
      </c>
      <c r="D41" s="177">
        <f>'2.k. sz. melléklet'!D165</f>
        <v>1317</v>
      </c>
      <c r="E41" s="612">
        <f>D41/C41</f>
        <v>1</v>
      </c>
      <c r="F41" s="403"/>
      <c r="G41" s="403"/>
      <c r="H41" s="14"/>
    </row>
    <row r="42" spans="1:8" s="118" customFormat="1" ht="24" customHeight="1" thickBot="1">
      <c r="A42" s="512" t="s">
        <v>1061</v>
      </c>
      <c r="B42" s="525">
        <f>B38+B34+B28+B13+B6</f>
        <v>572958</v>
      </c>
      <c r="C42" s="525">
        <f>C38+C34+C28+C13+C6</f>
        <v>584281</v>
      </c>
      <c r="D42" s="525">
        <f>D38+D34+D28+D13+D6</f>
        <v>605695</v>
      </c>
      <c r="E42" s="529">
        <f>D42/C42</f>
        <v>1.0366501734610574</v>
      </c>
      <c r="F42" s="403"/>
      <c r="G42" s="403"/>
      <c r="H42" s="318"/>
    </row>
    <row r="43" spans="1:8" s="118" customFormat="1" ht="16.5" thickBot="1">
      <c r="A43" s="513" t="s">
        <v>1297</v>
      </c>
      <c r="B43" s="182">
        <f>B44+B45</f>
        <v>0</v>
      </c>
      <c r="C43" s="182">
        <f>C44+C45</f>
        <v>0</v>
      </c>
      <c r="D43" s="182">
        <f>D44+D45</f>
        <v>0</v>
      </c>
      <c r="E43" s="529">
        <v>0</v>
      </c>
      <c r="F43" s="403"/>
      <c r="G43" s="403"/>
      <c r="H43" s="318"/>
    </row>
    <row r="44" spans="1:8" ht="18" customHeight="1">
      <c r="A44" s="514" t="s">
        <v>1298</v>
      </c>
      <c r="B44" s="254">
        <f>'2.k. sz. melléklet'!B171</f>
        <v>0</v>
      </c>
      <c r="C44" s="254">
        <f>'2.k. sz. melléklet'!C171</f>
        <v>0</v>
      </c>
      <c r="D44" s="254">
        <f>'2.k. sz. melléklet'!D171</f>
        <v>0</v>
      </c>
      <c r="E44" s="1441">
        <v>0</v>
      </c>
      <c r="F44" s="180"/>
      <c r="G44" s="180"/>
      <c r="H44" s="14"/>
    </row>
    <row r="45" spans="1:8" ht="16.5" thickBot="1">
      <c r="A45" s="498" t="s">
        <v>1007</v>
      </c>
      <c r="B45" s="255">
        <f>'2.k. sz. melléklet'!B172</f>
        <v>0</v>
      </c>
      <c r="C45" s="255">
        <f>'2.k. sz. melléklet'!C172</f>
        <v>0</v>
      </c>
      <c r="D45" s="255">
        <f>'2.k. sz. melléklet'!D172</f>
        <v>0</v>
      </c>
      <c r="E45" s="615">
        <v>0</v>
      </c>
      <c r="F45" s="180"/>
      <c r="G45" s="180"/>
      <c r="H45" s="14"/>
    </row>
    <row r="46" spans="1:8" s="118" customFormat="1" ht="19.5" customHeight="1" thickBot="1">
      <c r="A46" s="516" t="s">
        <v>1315</v>
      </c>
      <c r="B46" s="525">
        <f>B43+B42</f>
        <v>572958</v>
      </c>
      <c r="C46" s="525">
        <f>C43+C42</f>
        <v>584281</v>
      </c>
      <c r="D46" s="525">
        <f>D43+D42</f>
        <v>605695</v>
      </c>
      <c r="E46" s="630">
        <f>D46/C46</f>
        <v>1.0366501734610574</v>
      </c>
      <c r="F46" s="403"/>
      <c r="G46" s="403"/>
      <c r="H46" s="318"/>
    </row>
    <row r="47" spans="1:8" s="118" customFormat="1" ht="19.5" customHeight="1">
      <c r="A47" s="536"/>
      <c r="B47" s="537"/>
      <c r="C47" s="537"/>
      <c r="D47" s="537"/>
      <c r="E47" s="631"/>
      <c r="F47" s="403"/>
      <c r="G47" s="403"/>
      <c r="H47" s="318"/>
    </row>
    <row r="48" spans="1:8" ht="15">
      <c r="A48" s="517"/>
      <c r="B48" s="517">
        <v>2</v>
      </c>
      <c r="C48" s="485"/>
      <c r="D48" s="485" t="s">
        <v>1282</v>
      </c>
      <c r="E48" s="485"/>
      <c r="F48" s="14"/>
      <c r="G48" s="14"/>
      <c r="H48" s="14"/>
    </row>
    <row r="49" spans="1:5" ht="15.75">
      <c r="A49" s="2059" t="s">
        <v>1478</v>
      </c>
      <c r="B49" s="2070"/>
      <c r="C49" s="2070"/>
      <c r="D49" s="2070"/>
      <c r="E49" s="2070"/>
    </row>
    <row r="50" spans="1:5" ht="13.5" thickBot="1">
      <c r="A50" s="190"/>
      <c r="B50" s="190"/>
      <c r="C50" s="190"/>
      <c r="D50" s="190"/>
      <c r="E50" s="486" t="s">
        <v>1208</v>
      </c>
    </row>
    <row r="51" spans="1:5" ht="13.5" thickBot="1">
      <c r="A51" s="2123" t="s">
        <v>1283</v>
      </c>
      <c r="B51" s="2061" t="s">
        <v>1075</v>
      </c>
      <c r="C51" s="2062"/>
      <c r="D51" s="2062"/>
      <c r="E51" s="2063"/>
    </row>
    <row r="52" spans="1:5" ht="26.25" thickBot="1">
      <c r="A52" s="2069"/>
      <c r="B52" s="487" t="s">
        <v>1107</v>
      </c>
      <c r="C52" s="488" t="s">
        <v>1108</v>
      </c>
      <c r="D52" s="488" t="s">
        <v>1113</v>
      </c>
      <c r="E52" s="488" t="s">
        <v>1132</v>
      </c>
    </row>
    <row r="53" spans="1:5" ht="13.5" thickBot="1">
      <c r="A53" s="489" t="s">
        <v>1285</v>
      </c>
      <c r="B53" s="207">
        <f>B54+B55</f>
        <v>1241136</v>
      </c>
      <c r="C53" s="207">
        <f>C54+C55</f>
        <v>1309942</v>
      </c>
      <c r="D53" s="207">
        <f>D54+D55</f>
        <v>1354462</v>
      </c>
      <c r="E53" s="520">
        <f>D53/C53</f>
        <v>1.0339862375586095</v>
      </c>
    </row>
    <row r="54" spans="1:5" ht="13.5" thickBot="1">
      <c r="A54" s="490" t="s">
        <v>1286</v>
      </c>
      <c r="B54" s="145">
        <f>'2.a-d.sz. melléklet'!B22</f>
        <v>34100</v>
      </c>
      <c r="C54" s="145">
        <f>'2.a-d.sz. melléklet'!C22</f>
        <v>127873</v>
      </c>
      <c r="D54" s="145">
        <f>'2.a-d.sz. melléklet'!D22</f>
        <v>113816</v>
      </c>
      <c r="E54" s="610">
        <f aca="true" t="shared" si="0" ref="E54:E94">D54/C54</f>
        <v>0.8900706169402454</v>
      </c>
    </row>
    <row r="55" spans="1:5" ht="13.5" customHeight="1" thickBot="1">
      <c r="A55" s="491" t="s">
        <v>1009</v>
      </c>
      <c r="B55" s="526">
        <f>SUM(B56:B59)</f>
        <v>1207036</v>
      </c>
      <c r="C55" s="526">
        <f>SUM(C56:C59)</f>
        <v>1182069</v>
      </c>
      <c r="D55" s="526">
        <f>SUM(D56:D59)</f>
        <v>1240646</v>
      </c>
      <c r="E55" s="610">
        <f t="shared" si="0"/>
        <v>1.049554636827461</v>
      </c>
    </row>
    <row r="56" spans="1:5" ht="12.75">
      <c r="A56" s="492" t="s">
        <v>1287</v>
      </c>
      <c r="B56" s="141">
        <f>'2.a-d.sz. melléklet'!B86</f>
        <v>717215</v>
      </c>
      <c r="C56" s="141">
        <f>'2.a-d.sz. melléklet'!C86</f>
        <v>717248</v>
      </c>
      <c r="D56" s="141">
        <f>'2.a-d.sz. melléklet'!D86</f>
        <v>752058</v>
      </c>
      <c r="E56" s="611">
        <f t="shared" si="0"/>
        <v>1.0485327250825378</v>
      </c>
    </row>
    <row r="57" spans="1:5" ht="12.75">
      <c r="A57" s="493" t="s">
        <v>1288</v>
      </c>
      <c r="B57" s="142">
        <f>'2.a-d.sz. melléklet'!B105</f>
        <v>477410</v>
      </c>
      <c r="C57" s="142">
        <f>'2.a-d.sz. melléklet'!C105</f>
        <v>452410</v>
      </c>
      <c r="D57" s="142">
        <f>'2.a-d.sz. melléklet'!D105</f>
        <v>454523</v>
      </c>
      <c r="E57" s="613">
        <f t="shared" si="0"/>
        <v>1.00467054220729</v>
      </c>
    </row>
    <row r="58" spans="1:5" ht="12.75">
      <c r="A58" s="493" t="s">
        <v>1289</v>
      </c>
      <c r="B58" s="142">
        <f>'2.a-d.sz. melléklet'!B87</f>
        <v>4000</v>
      </c>
      <c r="C58" s="142">
        <f>'2.a-d.sz. melléklet'!C87</f>
        <v>4000</v>
      </c>
      <c r="D58" s="142">
        <f>'2.a-d.sz. melléklet'!D87</f>
        <v>8095</v>
      </c>
      <c r="E58" s="613">
        <f t="shared" si="0"/>
        <v>2.02375</v>
      </c>
    </row>
    <row r="59" spans="1:5" ht="13.5" thickBot="1">
      <c r="A59" s="494" t="s">
        <v>1290</v>
      </c>
      <c r="B59" s="530">
        <f>'2.a-d.sz. melléklet'!B88</f>
        <v>8411</v>
      </c>
      <c r="C59" s="530">
        <f>'2.a-d.sz. melléklet'!C88</f>
        <v>8411</v>
      </c>
      <c r="D59" s="530">
        <f>'2.a-d.sz. melléklet'!D88</f>
        <v>25970</v>
      </c>
      <c r="E59" s="612">
        <f t="shared" si="0"/>
        <v>3.0876233503745096</v>
      </c>
    </row>
    <row r="60" spans="1:5" ht="18" customHeight="1" thickBot="1">
      <c r="A60" s="495" t="s">
        <v>814</v>
      </c>
      <c r="B60" s="531">
        <f>B61+B69+B74</f>
        <v>1970242.1949999998</v>
      </c>
      <c r="C60" s="531">
        <f>C61+C69+C74</f>
        <v>2484872.195</v>
      </c>
      <c r="D60" s="531">
        <f>D61+D69+D74</f>
        <v>2451236.195</v>
      </c>
      <c r="E60" s="529">
        <f t="shared" si="0"/>
        <v>0.9864636901375927</v>
      </c>
    </row>
    <row r="61" spans="1:5" ht="13.5" thickBot="1">
      <c r="A61" s="490" t="s">
        <v>1049</v>
      </c>
      <c r="B61" s="145">
        <f>B62+B63+B64+B65+B66+B67+B68</f>
        <v>1617599.1949999998</v>
      </c>
      <c r="C61" s="145">
        <f>C62+C63+C64+C65+C66+C67+C68</f>
        <v>2183010.195</v>
      </c>
      <c r="D61" s="145">
        <f>D62+D63+D64+D65+D66+D67+D68</f>
        <v>2183010.195</v>
      </c>
      <c r="E61" s="1610">
        <f t="shared" si="0"/>
        <v>1</v>
      </c>
    </row>
    <row r="62" spans="1:5" ht="12.75">
      <c r="A62" s="500" t="s">
        <v>1291</v>
      </c>
      <c r="B62" s="144">
        <f>'2.e.sz.mell.'!B114</f>
        <v>1174746</v>
      </c>
      <c r="C62" s="144">
        <f>'2.e.sz.mell.'!C114</f>
        <v>1167042</v>
      </c>
      <c r="D62" s="144">
        <f>'2.e.sz.mell.'!D114</f>
        <v>1167042</v>
      </c>
      <c r="E62" s="616">
        <f t="shared" si="0"/>
        <v>1</v>
      </c>
    </row>
    <row r="63" spans="1:5" ht="12.75">
      <c r="A63" s="497" t="s">
        <v>1292</v>
      </c>
      <c r="B63" s="527">
        <f>'2.f-h.sz. melléklet'!B32</f>
        <v>1110</v>
      </c>
      <c r="C63" s="527">
        <f>'2.f-h.sz. melléklet'!C32</f>
        <v>391932</v>
      </c>
      <c r="D63" s="527">
        <f>'2.f-h.sz. melléklet'!D32</f>
        <v>391932</v>
      </c>
      <c r="E63" s="615">
        <f t="shared" si="0"/>
        <v>1</v>
      </c>
    </row>
    <row r="64" spans="1:5" ht="12.75">
      <c r="A64" s="493" t="s">
        <v>999</v>
      </c>
      <c r="B64" s="142">
        <f>'2.f-h.sz. melléklet'!B33</f>
        <v>145739</v>
      </c>
      <c r="C64" s="142">
        <f>'2.f-h.sz. melléklet'!C33</f>
        <v>167026</v>
      </c>
      <c r="D64" s="142">
        <f>'2.f-h.sz. melléklet'!D33</f>
        <v>167026</v>
      </c>
      <c r="E64" s="613">
        <f t="shared" si="0"/>
        <v>1</v>
      </c>
    </row>
    <row r="65" spans="1:5" ht="12.75">
      <c r="A65" s="498" t="s">
        <v>1000</v>
      </c>
      <c r="B65" s="144">
        <f>'2.e.sz.mell.'!B138</f>
        <v>293804.19499999995</v>
      </c>
      <c r="C65" s="144">
        <f>'2.e.sz.mell.'!C138</f>
        <v>296335.19499999995</v>
      </c>
      <c r="D65" s="144">
        <f>'2.e.sz.mell.'!D138</f>
        <v>296335.19499999995</v>
      </c>
      <c r="E65" s="613">
        <f t="shared" si="0"/>
        <v>1</v>
      </c>
    </row>
    <row r="66" spans="1:5" ht="12.75">
      <c r="A66" s="493" t="s">
        <v>1293</v>
      </c>
      <c r="B66" s="142">
        <f>'2.f-h.sz. melléklet'!B49</f>
        <v>2200</v>
      </c>
      <c r="C66" s="142">
        <f>'2.f-h.sz. melléklet'!C49</f>
        <v>114904</v>
      </c>
      <c r="D66" s="142">
        <f>'2.f-h.sz. melléklet'!D49</f>
        <v>114904</v>
      </c>
      <c r="E66" s="613">
        <f t="shared" si="0"/>
        <v>1</v>
      </c>
    </row>
    <row r="67" spans="1:5" ht="12.75">
      <c r="A67" s="493" t="s">
        <v>1171</v>
      </c>
      <c r="B67" s="142">
        <v>0</v>
      </c>
      <c r="C67" s="142">
        <f>'2.f-h.sz. melléklet'!C34</f>
        <v>34039</v>
      </c>
      <c r="D67" s="142">
        <f>'2.f-h.sz. melléklet'!D34</f>
        <v>34039</v>
      </c>
      <c r="E67" s="613">
        <f t="shared" si="0"/>
        <v>1</v>
      </c>
    </row>
    <row r="68" spans="1:5" ht="13.5" thickBot="1">
      <c r="A68" s="1595" t="s">
        <v>1048</v>
      </c>
      <c r="B68" s="141"/>
      <c r="C68" s="141">
        <f>'2.f-h.sz. melléklet'!C35</f>
        <v>11732</v>
      </c>
      <c r="D68" s="141">
        <f>'2.f-h.sz. melléklet'!D35</f>
        <v>11732</v>
      </c>
      <c r="E68" s="613">
        <f t="shared" si="0"/>
        <v>1</v>
      </c>
    </row>
    <row r="69" spans="1:5" ht="13.5" thickBot="1">
      <c r="A69" s="490" t="s">
        <v>1011</v>
      </c>
      <c r="B69" s="145">
        <f>B70+B72</f>
        <v>352643</v>
      </c>
      <c r="C69" s="145">
        <f>C70+C72</f>
        <v>301862</v>
      </c>
      <c r="D69" s="145">
        <f>D70+D72</f>
        <v>268103</v>
      </c>
      <c r="E69" s="1611">
        <f t="shared" si="0"/>
        <v>0.8881641279790102</v>
      </c>
    </row>
    <row r="70" spans="1:5" ht="12.75">
      <c r="A70" s="499" t="s">
        <v>1012</v>
      </c>
      <c r="B70" s="144">
        <f>'2.f-h.sz. melléklet'!B77</f>
        <v>233034</v>
      </c>
      <c r="C70" s="144">
        <f>'2.f-h.sz. melléklet'!C77</f>
        <v>169947</v>
      </c>
      <c r="D70" s="144">
        <f>'2.f-h.sz. melléklet'!D77</f>
        <v>222129</v>
      </c>
      <c r="E70" s="611">
        <f t="shared" si="0"/>
        <v>1.3070486681141769</v>
      </c>
    </row>
    <row r="71" spans="1:5" ht="12.75">
      <c r="A71" s="498" t="s">
        <v>228</v>
      </c>
      <c r="B71" s="527">
        <f>'2.f-h.sz. melléklet'!B82</f>
        <v>1639</v>
      </c>
      <c r="C71" s="527">
        <f>'2.f-h.sz. melléklet'!C82</f>
        <v>1639</v>
      </c>
      <c r="D71" s="527">
        <f>'2.f-h.sz. melléklet'!D82</f>
        <v>1472</v>
      </c>
      <c r="E71" s="613">
        <f t="shared" si="0"/>
        <v>0.8981086028065893</v>
      </c>
    </row>
    <row r="72" spans="1:5" ht="12.75">
      <c r="A72" s="540" t="s">
        <v>1010</v>
      </c>
      <c r="B72" s="142">
        <f>'2.f-h.sz. melléklet'!B151</f>
        <v>119609</v>
      </c>
      <c r="C72" s="142">
        <f>'2.f-h.sz. melléklet'!C151</f>
        <v>131915</v>
      </c>
      <c r="D72" s="142">
        <f>'2.f-h.sz. melléklet'!D151</f>
        <v>45974</v>
      </c>
      <c r="E72" s="616">
        <f t="shared" si="0"/>
        <v>0.34851229958685515</v>
      </c>
    </row>
    <row r="73" spans="1:5" ht="13.5" thickBot="1">
      <c r="A73" s="503" t="s">
        <v>228</v>
      </c>
      <c r="B73" s="527">
        <v>0</v>
      </c>
      <c r="C73" s="501">
        <v>0</v>
      </c>
      <c r="D73" s="502">
        <v>0</v>
      </c>
      <c r="E73" s="615">
        <v>0</v>
      </c>
    </row>
    <row r="74" spans="1:5" ht="13.5" thickBot="1">
      <c r="A74" s="490" t="s">
        <v>1294</v>
      </c>
      <c r="B74" s="145">
        <v>0</v>
      </c>
      <c r="C74" s="1612">
        <v>0</v>
      </c>
      <c r="D74" s="1613">
        <f>'2.k. sz. melléklet'!H152</f>
        <v>123</v>
      </c>
      <c r="E74" s="1439">
        <v>0</v>
      </c>
    </row>
    <row r="75" spans="1:5" ht="24.75" thickBot="1">
      <c r="A75" s="495" t="s">
        <v>815</v>
      </c>
      <c r="B75" s="207">
        <f>B76+B77+B78+B79</f>
        <v>147765</v>
      </c>
      <c r="C75" s="207">
        <f>C76+C77+C78+C79</f>
        <v>333184</v>
      </c>
      <c r="D75" s="207">
        <f>D76+D77+D78+D79</f>
        <v>327426</v>
      </c>
      <c r="E75" s="529">
        <f t="shared" si="0"/>
        <v>0.9827182577794852</v>
      </c>
    </row>
    <row r="76" spans="1:5" ht="12.75">
      <c r="A76" s="503" t="s">
        <v>1001</v>
      </c>
      <c r="B76" s="143">
        <f>'2.i-j.sz. mell.'!B22</f>
        <v>0</v>
      </c>
      <c r="C76" s="143">
        <f>'2.i-j.sz. mell.'!C22</f>
        <v>25723</v>
      </c>
      <c r="D76" s="143">
        <f>'2.i-j.sz. mell.'!D22</f>
        <v>32219</v>
      </c>
      <c r="E76" s="611">
        <f t="shared" si="0"/>
        <v>1.2525366403607667</v>
      </c>
    </row>
    <row r="77" spans="1:5" ht="12.75">
      <c r="A77" s="497" t="s">
        <v>1002</v>
      </c>
      <c r="B77" s="521">
        <f>'2.i-j.sz. mell.'!B38</f>
        <v>147765</v>
      </c>
      <c r="C77" s="521">
        <f>'2.i-j.sz. mell.'!C38</f>
        <v>150042</v>
      </c>
      <c r="D77" s="521">
        <f>'2.i-j.sz. mell.'!D38</f>
        <v>150707</v>
      </c>
      <c r="E77" s="613">
        <f t="shared" si="0"/>
        <v>1.004432092347476</v>
      </c>
    </row>
    <row r="78" spans="1:5" ht="12.75">
      <c r="A78" s="498" t="s">
        <v>1295</v>
      </c>
      <c r="B78" s="142">
        <f>'2.i-j.sz. mell.'!B56</f>
        <v>0</v>
      </c>
      <c r="C78" s="142">
        <f>'2.i-j.sz. mell.'!C56</f>
        <v>0</v>
      </c>
      <c r="D78" s="142">
        <f>'2.i-j.sz. mell.'!D56</f>
        <v>0</v>
      </c>
      <c r="E78" s="613">
        <v>0</v>
      </c>
    </row>
    <row r="79" spans="1:5" ht="12.75">
      <c r="A79" s="540" t="s">
        <v>1008</v>
      </c>
      <c r="B79" s="521">
        <f>'2.i-j.sz. mell.'!B77</f>
        <v>0</v>
      </c>
      <c r="C79" s="521">
        <f>'2.i-j.sz. mell.'!C77</f>
        <v>157419</v>
      </c>
      <c r="D79" s="521">
        <f>'2.i-j.sz. mell.'!D77</f>
        <v>144500</v>
      </c>
      <c r="E79" s="613">
        <f t="shared" si="0"/>
        <v>0.9179323969787637</v>
      </c>
    </row>
    <row r="80" spans="1:5" ht="6" customHeight="1" thickBot="1">
      <c r="A80" s="503"/>
      <c r="B80" s="532"/>
      <c r="C80" s="505"/>
      <c r="D80" s="506"/>
      <c r="E80" s="614"/>
    </row>
    <row r="81" spans="1:5" ht="30.75" customHeight="1" thickBot="1">
      <c r="A81" s="489" t="s">
        <v>998</v>
      </c>
      <c r="B81" s="207">
        <f>B85+B83+B84</f>
        <v>4750</v>
      </c>
      <c r="C81" s="207">
        <f>C85+C83+C84</f>
        <v>3282609</v>
      </c>
      <c r="D81" s="207">
        <f>D85+D83+D84</f>
        <v>3281806</v>
      </c>
      <c r="E81" s="520">
        <f t="shared" si="0"/>
        <v>0.999755377506124</v>
      </c>
    </row>
    <row r="82" spans="1:5" ht="5.25" customHeight="1">
      <c r="A82" s="507"/>
      <c r="B82" s="533"/>
      <c r="C82" s="508"/>
      <c r="D82" s="509"/>
      <c r="E82" s="522"/>
    </row>
    <row r="83" spans="1:5" ht="12.75">
      <c r="A83" s="498" t="s">
        <v>1003</v>
      </c>
      <c r="B83" s="142">
        <f>'2.i-j.sz. mell.'!B89</f>
        <v>250</v>
      </c>
      <c r="C83" s="142">
        <f>'2.i-j.sz. mell.'!C89</f>
        <v>250</v>
      </c>
      <c r="D83" s="142">
        <f>'2.i-j.sz. mell.'!D89</f>
        <v>148</v>
      </c>
      <c r="E83" s="613">
        <f t="shared" si="0"/>
        <v>0.592</v>
      </c>
    </row>
    <row r="84" spans="1:5" ht="12.75">
      <c r="A84" s="498" t="s">
        <v>1004</v>
      </c>
      <c r="B84" s="142">
        <f>'2.i-j.sz. mell.'!B90</f>
        <v>4500</v>
      </c>
      <c r="C84" s="142">
        <f>'2.i-j.sz. mell.'!C90</f>
        <v>281986</v>
      </c>
      <c r="D84" s="142">
        <f>'2.i-j.sz. mell.'!D90</f>
        <v>281285</v>
      </c>
      <c r="E84" s="613">
        <f t="shared" si="0"/>
        <v>0.9975140609817509</v>
      </c>
    </row>
    <row r="85" spans="1:5" ht="13.5" thickBot="1">
      <c r="A85" s="498" t="s">
        <v>1296</v>
      </c>
      <c r="B85" s="144"/>
      <c r="C85" s="2032">
        <v>3000373</v>
      </c>
      <c r="D85" s="541">
        <v>3000373</v>
      </c>
      <c r="E85" s="613">
        <f t="shared" si="0"/>
        <v>1</v>
      </c>
    </row>
    <row r="86" spans="1:5" ht="13.5" thickBot="1">
      <c r="A86" s="489" t="s">
        <v>1005</v>
      </c>
      <c r="B86" s="207">
        <f>B89+B88</f>
        <v>0</v>
      </c>
      <c r="C86" s="207">
        <f>C89+C88</f>
        <v>135855</v>
      </c>
      <c r="D86" s="207">
        <f>D89+D88</f>
        <v>239865</v>
      </c>
      <c r="E86" s="520">
        <f>D86/C86</f>
        <v>1.765595671856023</v>
      </c>
    </row>
    <row r="87" spans="1:5" ht="12.75">
      <c r="A87" s="496" t="s">
        <v>1006</v>
      </c>
      <c r="B87" s="143"/>
      <c r="C87" s="504"/>
      <c r="D87" s="510"/>
      <c r="E87" s="611">
        <v>0</v>
      </c>
    </row>
    <row r="88" spans="1:5" ht="12" customHeight="1">
      <c r="A88" s="498" t="s">
        <v>221</v>
      </c>
      <c r="B88" s="142">
        <v>0</v>
      </c>
      <c r="C88" s="142">
        <f>'2.k. sz. melléklet'!G209</f>
        <v>100505</v>
      </c>
      <c r="D88" s="142">
        <f>'2.k. sz. melléklet'!H209</f>
        <v>205832</v>
      </c>
      <c r="E88" s="613">
        <f>D88/C88</f>
        <v>2.0479777125516145</v>
      </c>
    </row>
    <row r="89" spans="1:5" ht="13.5" customHeight="1" thickBot="1">
      <c r="A89" s="511" t="s">
        <v>997</v>
      </c>
      <c r="B89" s="632">
        <v>0</v>
      </c>
      <c r="C89" s="142">
        <f>'2.k. sz. melléklet'!G210</f>
        <v>35350</v>
      </c>
      <c r="D89" s="142">
        <f>'2.k. sz. melléklet'!H210</f>
        <v>34033</v>
      </c>
      <c r="E89" s="613">
        <f>D89/C89</f>
        <v>0.9627439886845828</v>
      </c>
    </row>
    <row r="90" spans="1:5" ht="29.25" customHeight="1" thickBot="1">
      <c r="A90" s="512" t="s">
        <v>816</v>
      </c>
      <c r="B90" s="525">
        <f>B86+B81+B75+B60+B53</f>
        <v>3363893.195</v>
      </c>
      <c r="C90" s="525">
        <f>C86+C81+C75+C60+C53</f>
        <v>7546462.195</v>
      </c>
      <c r="D90" s="525">
        <f>D86+D81+D75+D60+D53</f>
        <v>7654795.195</v>
      </c>
      <c r="E90" s="520">
        <f t="shared" si="0"/>
        <v>1.0143554684566998</v>
      </c>
    </row>
    <row r="91" spans="1:5" ht="18.75" customHeight="1" thickBot="1">
      <c r="A91" s="513" t="s">
        <v>1297</v>
      </c>
      <c r="B91" s="534">
        <f>B92+B93</f>
        <v>917455.8050000002</v>
      </c>
      <c r="C91" s="534">
        <f>C92+C93</f>
        <v>841041.8049999997</v>
      </c>
      <c r="D91" s="534">
        <f>D92+D93</f>
        <v>21198</v>
      </c>
      <c r="E91" s="520">
        <f t="shared" si="0"/>
        <v>0.02520445461090963</v>
      </c>
    </row>
    <row r="92" spans="1:5" ht="12.75">
      <c r="A92" s="514" t="s">
        <v>1298</v>
      </c>
      <c r="B92" s="535">
        <f>'7.sz. melléklet'!B26</f>
        <v>296681.80500000017</v>
      </c>
      <c r="C92" s="535">
        <f>'7.sz. melléklet'!C26</f>
        <v>207872.8049999997</v>
      </c>
      <c r="D92" s="535">
        <f>'7.sz. melléklet'!D26</f>
        <v>0</v>
      </c>
      <c r="E92" s="611">
        <f t="shared" si="0"/>
        <v>0</v>
      </c>
    </row>
    <row r="93" spans="1:5" ht="13.5" thickBot="1">
      <c r="A93" s="498" t="s">
        <v>1007</v>
      </c>
      <c r="B93" s="530">
        <f>'7.sz. melléklet'!B56</f>
        <v>620774</v>
      </c>
      <c r="C93" s="530">
        <f>'7.sz. melléklet'!C56</f>
        <v>633169</v>
      </c>
      <c r="D93" s="530">
        <f>'7.sz. melléklet'!D56</f>
        <v>21198</v>
      </c>
      <c r="E93" s="615">
        <f t="shared" si="0"/>
        <v>0.033479213290606456</v>
      </c>
    </row>
    <row r="94" spans="1:5" ht="19.5" customHeight="1" thickBot="1">
      <c r="A94" s="516" t="s">
        <v>1315</v>
      </c>
      <c r="B94" s="525">
        <f>B91+B90</f>
        <v>4281349</v>
      </c>
      <c r="C94" s="525">
        <f>C91+C90</f>
        <v>8387504</v>
      </c>
      <c r="D94" s="525">
        <f>D91+D90</f>
        <v>7675993.195</v>
      </c>
      <c r="E94" s="529">
        <f t="shared" si="0"/>
        <v>0.9151701382199043</v>
      </c>
    </row>
    <row r="95" spans="1:5" ht="19.5" customHeight="1">
      <c r="A95" s="536"/>
      <c r="B95" s="537"/>
      <c r="C95" s="538"/>
      <c r="D95" s="538"/>
      <c r="E95" s="539"/>
    </row>
    <row r="96" spans="1:5" ht="19.5" customHeight="1">
      <c r="A96" s="536"/>
      <c r="B96" s="537"/>
      <c r="C96" s="538"/>
      <c r="D96" s="538"/>
      <c r="E96" s="539"/>
    </row>
    <row r="97" spans="1:5" ht="25.5" customHeight="1">
      <c r="A97" s="536"/>
      <c r="B97" s="537"/>
      <c r="C97" s="538"/>
      <c r="D97" s="538"/>
      <c r="E97" s="539"/>
    </row>
    <row r="98" spans="1:5" ht="15">
      <c r="A98" s="485"/>
      <c r="B98" s="517">
        <v>3</v>
      </c>
      <c r="C98" s="485"/>
      <c r="D98" s="485" t="s">
        <v>1282</v>
      </c>
      <c r="E98" s="485"/>
    </row>
    <row r="99" spans="1:5" ht="15.75">
      <c r="A99" s="2059" t="s">
        <v>1478</v>
      </c>
      <c r="B99" s="2070"/>
      <c r="C99" s="2070"/>
      <c r="D99" s="2070"/>
      <c r="E99" s="2070"/>
    </row>
    <row r="100" spans="1:5" ht="13.5" thickBot="1">
      <c r="A100" s="190"/>
      <c r="B100" s="190"/>
      <c r="C100" s="190"/>
      <c r="D100" s="190"/>
      <c r="E100" s="486" t="s">
        <v>1208</v>
      </c>
    </row>
    <row r="101" spans="1:5" ht="13.5" thickBot="1">
      <c r="A101" s="2123" t="s">
        <v>1283</v>
      </c>
      <c r="B101" s="2061" t="s">
        <v>1275</v>
      </c>
      <c r="C101" s="2062"/>
      <c r="D101" s="2062"/>
      <c r="E101" s="2063"/>
    </row>
    <row r="102" spans="1:5" ht="26.25" thickBot="1">
      <c r="A102" s="2069"/>
      <c r="B102" s="487" t="s">
        <v>1107</v>
      </c>
      <c r="C102" s="488" t="s">
        <v>1108</v>
      </c>
      <c r="D102" s="488" t="s">
        <v>1113</v>
      </c>
      <c r="E102" s="488" t="s">
        <v>1132</v>
      </c>
    </row>
    <row r="103" spans="1:5" ht="13.5" thickBot="1">
      <c r="A103" s="489" t="s">
        <v>1285</v>
      </c>
      <c r="B103" s="207">
        <f>B104+B105</f>
        <v>1460306</v>
      </c>
      <c r="C103" s="207">
        <f>C104+C105</f>
        <v>1476084</v>
      </c>
      <c r="D103" s="207">
        <f>D104+D105</f>
        <v>1490309</v>
      </c>
      <c r="E103" s="520">
        <f>D103/C103</f>
        <v>1.0096369854290135</v>
      </c>
    </row>
    <row r="104" spans="1:5" ht="13.5" thickBot="1">
      <c r="A104" s="490" t="s">
        <v>1286</v>
      </c>
      <c r="B104" s="145">
        <f aca="true" t="shared" si="1" ref="B104:D109">B54+B7</f>
        <v>253270</v>
      </c>
      <c r="C104" s="145">
        <f t="shared" si="1"/>
        <v>294015</v>
      </c>
      <c r="D104" s="145">
        <f t="shared" si="1"/>
        <v>249663</v>
      </c>
      <c r="E104" s="610">
        <f aca="true" t="shared" si="2" ref="E104:E144">D104/C104</f>
        <v>0.8491505535431866</v>
      </c>
    </row>
    <row r="105" spans="1:5" ht="13.5" thickBot="1">
      <c r="A105" s="491" t="s">
        <v>1009</v>
      </c>
      <c r="B105" s="526">
        <f t="shared" si="1"/>
        <v>1207036</v>
      </c>
      <c r="C105" s="526">
        <f t="shared" si="1"/>
        <v>1182069</v>
      </c>
      <c r="D105" s="526">
        <f t="shared" si="1"/>
        <v>1240646</v>
      </c>
      <c r="E105" s="610">
        <f t="shared" si="2"/>
        <v>1.049554636827461</v>
      </c>
    </row>
    <row r="106" spans="1:5" ht="12.75">
      <c r="A106" s="492" t="s">
        <v>1287</v>
      </c>
      <c r="B106" s="521">
        <f t="shared" si="1"/>
        <v>717215</v>
      </c>
      <c r="C106" s="521">
        <f t="shared" si="1"/>
        <v>717248</v>
      </c>
      <c r="D106" s="521">
        <f t="shared" si="1"/>
        <v>752058</v>
      </c>
      <c r="E106" s="611">
        <f t="shared" si="2"/>
        <v>1.0485327250825378</v>
      </c>
    </row>
    <row r="107" spans="1:5" ht="12.75">
      <c r="A107" s="493" t="s">
        <v>1288</v>
      </c>
      <c r="B107" s="523">
        <f t="shared" si="1"/>
        <v>477410</v>
      </c>
      <c r="C107" s="523">
        <f t="shared" si="1"/>
        <v>452410</v>
      </c>
      <c r="D107" s="523">
        <f t="shared" si="1"/>
        <v>454523</v>
      </c>
      <c r="E107" s="613">
        <f t="shared" si="2"/>
        <v>1.00467054220729</v>
      </c>
    </row>
    <row r="108" spans="1:5" ht="12.75">
      <c r="A108" s="493" t="s">
        <v>1289</v>
      </c>
      <c r="B108" s="523">
        <f t="shared" si="1"/>
        <v>4000</v>
      </c>
      <c r="C108" s="523">
        <f t="shared" si="1"/>
        <v>4000</v>
      </c>
      <c r="D108" s="523">
        <f t="shared" si="1"/>
        <v>8095</v>
      </c>
      <c r="E108" s="613">
        <f t="shared" si="2"/>
        <v>2.02375</v>
      </c>
    </row>
    <row r="109" spans="1:5" ht="13.5" thickBot="1">
      <c r="A109" s="494" t="s">
        <v>1290</v>
      </c>
      <c r="B109" s="541">
        <f t="shared" si="1"/>
        <v>8411</v>
      </c>
      <c r="C109" s="541">
        <f t="shared" si="1"/>
        <v>8411</v>
      </c>
      <c r="D109" s="541">
        <f t="shared" si="1"/>
        <v>25970</v>
      </c>
      <c r="E109" s="612">
        <f t="shared" si="2"/>
        <v>3.0876233503745096</v>
      </c>
    </row>
    <row r="110" spans="1:5" ht="18.75" customHeight="1" thickBot="1">
      <c r="A110" s="495" t="s">
        <v>814</v>
      </c>
      <c r="B110" s="542">
        <f>B111+B119+B124</f>
        <v>2296255.195</v>
      </c>
      <c r="C110" s="542">
        <f>C111+C119+C124</f>
        <v>2874077.195</v>
      </c>
      <c r="D110" s="542">
        <f>D111+D119+D124</f>
        <v>2840441.195</v>
      </c>
      <c r="E110" s="520">
        <f t="shared" si="2"/>
        <v>0.9882967652857355</v>
      </c>
    </row>
    <row r="111" spans="1:5" ht="13.5" thickBot="1">
      <c r="A111" s="490" t="s">
        <v>1049</v>
      </c>
      <c r="B111" s="145">
        <f>SUM(B112:B118)</f>
        <v>1617599.1949999998</v>
      </c>
      <c r="C111" s="145">
        <f>SUM(C112:C118)</f>
        <v>2183010.195</v>
      </c>
      <c r="D111" s="145">
        <f>SUM(D112:D118)</f>
        <v>2183010.195</v>
      </c>
      <c r="E111" s="610">
        <f t="shared" si="2"/>
        <v>1</v>
      </c>
    </row>
    <row r="112" spans="1:5" ht="12.75">
      <c r="A112" s="496" t="s">
        <v>1291</v>
      </c>
      <c r="B112" s="144">
        <f aca="true" t="shared" si="3" ref="B112:D116">B62+B15</f>
        <v>1174746</v>
      </c>
      <c r="C112" s="144">
        <f t="shared" si="3"/>
        <v>1167042</v>
      </c>
      <c r="D112" s="144">
        <f t="shared" si="3"/>
        <v>1167042</v>
      </c>
      <c r="E112" s="611">
        <f t="shared" si="2"/>
        <v>1</v>
      </c>
    </row>
    <row r="113" spans="1:5" ht="12.75">
      <c r="A113" s="497" t="s">
        <v>1292</v>
      </c>
      <c r="B113" s="144">
        <f t="shared" si="3"/>
        <v>1110</v>
      </c>
      <c r="C113" s="144">
        <f t="shared" si="3"/>
        <v>391932</v>
      </c>
      <c r="D113" s="144">
        <f t="shared" si="3"/>
        <v>391932</v>
      </c>
      <c r="E113" s="613">
        <f t="shared" si="2"/>
        <v>1</v>
      </c>
    </row>
    <row r="114" spans="1:5" ht="12.75">
      <c r="A114" s="493" t="s">
        <v>999</v>
      </c>
      <c r="B114" s="144">
        <f t="shared" si="3"/>
        <v>145739</v>
      </c>
      <c r="C114" s="144">
        <f t="shared" si="3"/>
        <v>167026</v>
      </c>
      <c r="D114" s="144">
        <f t="shared" si="3"/>
        <v>167026</v>
      </c>
      <c r="E114" s="616">
        <f t="shared" si="2"/>
        <v>1</v>
      </c>
    </row>
    <row r="115" spans="1:5" ht="12.75">
      <c r="A115" s="498" t="s">
        <v>1000</v>
      </c>
      <c r="B115" s="144">
        <f t="shared" si="3"/>
        <v>293804.19499999995</v>
      </c>
      <c r="C115" s="144">
        <f t="shared" si="3"/>
        <v>296335.19499999995</v>
      </c>
      <c r="D115" s="144">
        <f t="shared" si="3"/>
        <v>296335.19499999995</v>
      </c>
      <c r="E115" s="613">
        <f t="shared" si="2"/>
        <v>1</v>
      </c>
    </row>
    <row r="116" spans="1:5" ht="12.75">
      <c r="A116" s="633" t="s">
        <v>1293</v>
      </c>
      <c r="B116" s="144">
        <f t="shared" si="3"/>
        <v>2200</v>
      </c>
      <c r="C116" s="144">
        <f t="shared" si="3"/>
        <v>114904</v>
      </c>
      <c r="D116" s="144">
        <f t="shared" si="3"/>
        <v>114904</v>
      </c>
      <c r="E116" s="613">
        <f t="shared" si="2"/>
        <v>1</v>
      </c>
    </row>
    <row r="117" spans="1:5" ht="13.5" thickBot="1">
      <c r="A117" s="493" t="s">
        <v>1171</v>
      </c>
      <c r="B117" s="142">
        <v>0</v>
      </c>
      <c r="C117" s="142">
        <f>C67</f>
        <v>34039</v>
      </c>
      <c r="D117" s="142">
        <f>D67</f>
        <v>34039</v>
      </c>
      <c r="E117" s="612">
        <f t="shared" si="2"/>
        <v>1</v>
      </c>
    </row>
    <row r="118" spans="1:5" ht="13.5" thickBot="1">
      <c r="A118" s="1595" t="s">
        <v>1047</v>
      </c>
      <c r="B118" s="141"/>
      <c r="C118" s="142">
        <f>C68</f>
        <v>11732</v>
      </c>
      <c r="D118" s="142">
        <f>D68</f>
        <v>11732</v>
      </c>
      <c r="E118" s="612">
        <f t="shared" si="2"/>
        <v>1</v>
      </c>
    </row>
    <row r="119" spans="1:5" ht="13.5" thickBot="1">
      <c r="A119" s="490" t="s">
        <v>1011</v>
      </c>
      <c r="B119" s="535">
        <f>B120+B122</f>
        <v>678656</v>
      </c>
      <c r="C119" s="535">
        <f>C120+C122</f>
        <v>637926</v>
      </c>
      <c r="D119" s="535">
        <f>D120+D122</f>
        <v>604167</v>
      </c>
      <c r="E119" s="610">
        <f t="shared" si="2"/>
        <v>0.9470800688481109</v>
      </c>
    </row>
    <row r="120" spans="1:5" ht="12.75">
      <c r="A120" s="499" t="s">
        <v>1012</v>
      </c>
      <c r="B120" s="143">
        <f aca="true" t="shared" si="4" ref="B120:D124">B70+B23</f>
        <v>559047</v>
      </c>
      <c r="C120" s="143">
        <f t="shared" si="4"/>
        <v>502661</v>
      </c>
      <c r="D120" s="143">
        <f t="shared" si="4"/>
        <v>554843</v>
      </c>
      <c r="E120" s="611">
        <f t="shared" si="2"/>
        <v>1.1038115151165497</v>
      </c>
    </row>
    <row r="121" spans="1:5" ht="12.75">
      <c r="A121" s="498" t="s">
        <v>228</v>
      </c>
      <c r="B121" s="142">
        <f t="shared" si="4"/>
        <v>304314</v>
      </c>
      <c r="C121" s="142">
        <f t="shared" si="4"/>
        <v>306743</v>
      </c>
      <c r="D121" s="142">
        <f t="shared" si="4"/>
        <v>306576</v>
      </c>
      <c r="E121" s="613">
        <f t="shared" si="2"/>
        <v>0.9994555702982627</v>
      </c>
    </row>
    <row r="122" spans="1:5" ht="12.75">
      <c r="A122" s="540" t="s">
        <v>1010</v>
      </c>
      <c r="B122" s="142">
        <f t="shared" si="4"/>
        <v>119609</v>
      </c>
      <c r="C122" s="142">
        <f t="shared" si="4"/>
        <v>135265</v>
      </c>
      <c r="D122" s="142">
        <f t="shared" si="4"/>
        <v>49324</v>
      </c>
      <c r="E122" s="613">
        <f t="shared" si="2"/>
        <v>0.36464717406572283</v>
      </c>
    </row>
    <row r="123" spans="1:5" ht="13.5" thickBot="1">
      <c r="A123" s="503" t="s">
        <v>228</v>
      </c>
      <c r="B123" s="527">
        <f t="shared" si="4"/>
        <v>0</v>
      </c>
      <c r="C123" s="527">
        <f t="shared" si="4"/>
        <v>0</v>
      </c>
      <c r="D123" s="527">
        <f t="shared" si="4"/>
        <v>0</v>
      </c>
      <c r="E123" s="1615">
        <v>0</v>
      </c>
    </row>
    <row r="124" spans="1:5" ht="13.5" thickBot="1">
      <c r="A124" s="490" t="s">
        <v>1294</v>
      </c>
      <c r="B124" s="145">
        <f t="shared" si="4"/>
        <v>0</v>
      </c>
      <c r="C124" s="145">
        <f t="shared" si="4"/>
        <v>53141</v>
      </c>
      <c r="D124" s="145">
        <f t="shared" si="4"/>
        <v>53264</v>
      </c>
      <c r="E124" s="610">
        <v>0</v>
      </c>
    </row>
    <row r="125" spans="1:5" ht="24.75" thickBot="1">
      <c r="A125" s="495" t="s">
        <v>815</v>
      </c>
      <c r="B125" s="533">
        <f>SUM(B126:B129)</f>
        <v>175540</v>
      </c>
      <c r="C125" s="533">
        <f>SUM(C126:C129)</f>
        <v>347803</v>
      </c>
      <c r="D125" s="533">
        <f>SUM(D126:D129)</f>
        <v>342049</v>
      </c>
      <c r="E125" s="520">
        <f t="shared" si="2"/>
        <v>0.9834561519020825</v>
      </c>
    </row>
    <row r="126" spans="1:5" ht="12.75">
      <c r="A126" s="503" t="s">
        <v>1001</v>
      </c>
      <c r="B126" s="143">
        <f aca="true" t="shared" si="5" ref="B126:D129">B76+B29</f>
        <v>400</v>
      </c>
      <c r="C126" s="143">
        <f t="shared" si="5"/>
        <v>26966</v>
      </c>
      <c r="D126" s="143">
        <f t="shared" si="5"/>
        <v>33462</v>
      </c>
      <c r="E126" s="611">
        <f t="shared" si="2"/>
        <v>1.2408959430393829</v>
      </c>
    </row>
    <row r="127" spans="1:5" ht="12.75">
      <c r="A127" s="497" t="s">
        <v>1002</v>
      </c>
      <c r="B127" s="142">
        <f t="shared" si="5"/>
        <v>147765</v>
      </c>
      <c r="C127" s="142">
        <f t="shared" si="5"/>
        <v>150042</v>
      </c>
      <c r="D127" s="142">
        <f t="shared" si="5"/>
        <v>150707</v>
      </c>
      <c r="E127" s="613">
        <f t="shared" si="2"/>
        <v>1.004432092347476</v>
      </c>
    </row>
    <row r="128" spans="1:5" ht="12.75">
      <c r="A128" s="498" t="s">
        <v>1295</v>
      </c>
      <c r="B128" s="142">
        <f t="shared" si="5"/>
        <v>0</v>
      </c>
      <c r="C128" s="142">
        <f t="shared" si="5"/>
        <v>0</v>
      </c>
      <c r="D128" s="142">
        <f t="shared" si="5"/>
        <v>0</v>
      </c>
      <c r="E128" s="616">
        <v>0</v>
      </c>
    </row>
    <row r="129" spans="1:5" ht="12.75">
      <c r="A129" s="540" t="s">
        <v>1008</v>
      </c>
      <c r="B129" s="142">
        <f t="shared" si="5"/>
        <v>27375</v>
      </c>
      <c r="C129" s="142">
        <f t="shared" si="5"/>
        <v>170795</v>
      </c>
      <c r="D129" s="142">
        <f t="shared" si="5"/>
        <v>157880</v>
      </c>
      <c r="E129" s="613">
        <f t="shared" si="2"/>
        <v>0.9243830322901724</v>
      </c>
    </row>
    <row r="130" spans="1:5" ht="9" customHeight="1" thickBot="1">
      <c r="A130" s="503"/>
      <c r="B130" s="543"/>
      <c r="C130" s="505"/>
      <c r="D130" s="506"/>
      <c r="E130" s="614"/>
    </row>
    <row r="131" spans="1:5" ht="24.75" thickBot="1">
      <c r="A131" s="489" t="s">
        <v>998</v>
      </c>
      <c r="B131" s="207">
        <f>B135+B133+B134</f>
        <v>4750</v>
      </c>
      <c r="C131" s="207">
        <f>C135+C133+C134</f>
        <v>3282609</v>
      </c>
      <c r="D131" s="207">
        <f>D135+D133+D134</f>
        <v>3286913</v>
      </c>
      <c r="E131" s="520">
        <f t="shared" si="2"/>
        <v>1.001311152196317</v>
      </c>
    </row>
    <row r="132" spans="1:5" ht="6.75" customHeight="1" thickBot="1">
      <c r="A132" s="507"/>
      <c r="B132" s="533"/>
      <c r="C132" s="508"/>
      <c r="D132" s="509"/>
      <c r="E132" s="520"/>
    </row>
    <row r="133" spans="1:5" ht="12.75">
      <c r="A133" s="498" t="s">
        <v>1003</v>
      </c>
      <c r="B133" s="142">
        <f aca="true" t="shared" si="6" ref="B133:D135">B83+B35</f>
        <v>250</v>
      </c>
      <c r="C133" s="142">
        <f t="shared" si="6"/>
        <v>250</v>
      </c>
      <c r="D133" s="142">
        <f t="shared" si="6"/>
        <v>148</v>
      </c>
      <c r="E133" s="611">
        <f t="shared" si="2"/>
        <v>0.592</v>
      </c>
    </row>
    <row r="134" spans="1:5" ht="12.75">
      <c r="A134" s="498" t="s">
        <v>1004</v>
      </c>
      <c r="B134" s="142">
        <f t="shared" si="6"/>
        <v>4500</v>
      </c>
      <c r="C134" s="142">
        <f t="shared" si="6"/>
        <v>281986</v>
      </c>
      <c r="D134" s="142">
        <f t="shared" si="6"/>
        <v>281285</v>
      </c>
      <c r="E134" s="613">
        <f>D134/C134</f>
        <v>0.9975140609817509</v>
      </c>
    </row>
    <row r="135" spans="1:5" ht="13.5" thickBot="1">
      <c r="A135" s="498" t="s">
        <v>1296</v>
      </c>
      <c r="B135" s="142">
        <f t="shared" si="6"/>
        <v>0</v>
      </c>
      <c r="C135" s="142">
        <f t="shared" si="6"/>
        <v>3000373</v>
      </c>
      <c r="D135" s="142">
        <v>3005480</v>
      </c>
      <c r="E135" s="613">
        <f>D135/C135</f>
        <v>1.0017021217028683</v>
      </c>
    </row>
    <row r="136" spans="1:8" ht="13.5" thickBot="1">
      <c r="A136" s="489" t="s">
        <v>1005</v>
      </c>
      <c r="B136" s="207">
        <f>B137+B138</f>
        <v>0</v>
      </c>
      <c r="C136" s="207">
        <f>C138+C139</f>
        <v>150170</v>
      </c>
      <c r="D136" s="207">
        <f>D138+D139</f>
        <v>305885</v>
      </c>
      <c r="E136" s="520">
        <f>D136/C136</f>
        <v>2.036924818538989</v>
      </c>
      <c r="H136">
        <f>SUM(H134:H135)</f>
        <v>0</v>
      </c>
    </row>
    <row r="137" spans="1:5" ht="12.75">
      <c r="A137" s="496" t="s">
        <v>1006</v>
      </c>
      <c r="B137" s="143"/>
      <c r="C137" s="504"/>
      <c r="D137" s="510"/>
      <c r="E137" s="611"/>
    </row>
    <row r="138" spans="1:5" ht="12.75">
      <c r="A138" s="498" t="s">
        <v>221</v>
      </c>
      <c r="B138" s="142">
        <f aca="true" t="shared" si="7" ref="B138:D139">B88+B40</f>
        <v>0</v>
      </c>
      <c r="C138" s="142">
        <f t="shared" si="7"/>
        <v>113503</v>
      </c>
      <c r="D138" s="142">
        <f t="shared" si="7"/>
        <v>270535</v>
      </c>
      <c r="E138" s="613">
        <f>D138/C138</f>
        <v>2.383505281798719</v>
      </c>
    </row>
    <row r="139" spans="1:5" ht="13.5" thickBot="1">
      <c r="A139" s="511" t="s">
        <v>997</v>
      </c>
      <c r="B139" s="142">
        <f t="shared" si="7"/>
        <v>0</v>
      </c>
      <c r="C139" s="142">
        <f t="shared" si="7"/>
        <v>36667</v>
      </c>
      <c r="D139" s="142">
        <f t="shared" si="7"/>
        <v>35350</v>
      </c>
      <c r="E139" s="612">
        <f>D139/C139</f>
        <v>0.9640821447077754</v>
      </c>
    </row>
    <row r="140" spans="1:5" ht="24.75" thickBot="1">
      <c r="A140" s="512" t="s">
        <v>816</v>
      </c>
      <c r="B140" s="525">
        <f>B136+B131+B125+B110+B103</f>
        <v>3936851.195</v>
      </c>
      <c r="C140" s="525">
        <f>C136+C131+C125+C110+C103</f>
        <v>8130743.195</v>
      </c>
      <c r="D140" s="525">
        <f>D136+D131+D125+D110+D103</f>
        <v>8265597.195</v>
      </c>
      <c r="E140" s="520">
        <f t="shared" si="2"/>
        <v>1.0165856917093297</v>
      </c>
    </row>
    <row r="141" spans="1:5" ht="13.5" thickBot="1">
      <c r="A141" s="513" t="s">
        <v>1297</v>
      </c>
      <c r="B141" s="525">
        <f>B142+B143</f>
        <v>917455.8050000002</v>
      </c>
      <c r="C141" s="525">
        <f>C142+C143</f>
        <v>841041.8049999997</v>
      </c>
      <c r="D141" s="525">
        <f>D142+D143</f>
        <v>21198</v>
      </c>
      <c r="E141" s="520">
        <f t="shared" si="2"/>
        <v>0.02520445461090963</v>
      </c>
    </row>
    <row r="142" spans="1:5" ht="12.75">
      <c r="A142" s="514" t="s">
        <v>1298</v>
      </c>
      <c r="B142" s="535">
        <f>B92</f>
        <v>296681.80500000017</v>
      </c>
      <c r="C142" s="535">
        <f>C92</f>
        <v>207872.8049999997</v>
      </c>
      <c r="D142" s="535">
        <f>D92</f>
        <v>0</v>
      </c>
      <c r="E142" s="611">
        <f t="shared" si="2"/>
        <v>0</v>
      </c>
    </row>
    <row r="143" spans="1:5" ht="13.5" thickBot="1">
      <c r="A143" s="498" t="s">
        <v>1007</v>
      </c>
      <c r="B143" s="142">
        <f>B93+B45</f>
        <v>620774</v>
      </c>
      <c r="C143" s="142">
        <f>C93+C45</f>
        <v>633169</v>
      </c>
      <c r="D143" s="142">
        <f>D93+D45</f>
        <v>21198</v>
      </c>
      <c r="E143" s="615">
        <f t="shared" si="2"/>
        <v>0.033479213290606456</v>
      </c>
    </row>
    <row r="144" spans="1:5" ht="24.75" thickBot="1">
      <c r="A144" s="516" t="s">
        <v>1315</v>
      </c>
      <c r="B144" s="525">
        <f>B141+B140</f>
        <v>4854307</v>
      </c>
      <c r="C144" s="525">
        <f>C141+C140</f>
        <v>8971785</v>
      </c>
      <c r="D144" s="525">
        <f>D141+D140</f>
        <v>8286795.195</v>
      </c>
      <c r="E144" s="529">
        <f t="shared" si="2"/>
        <v>0.9236506665061636</v>
      </c>
    </row>
    <row r="145" spans="1:5" ht="12.75">
      <c r="A145" s="190"/>
      <c r="B145" s="190"/>
      <c r="C145" s="190"/>
      <c r="D145" s="190"/>
      <c r="E145" s="190"/>
    </row>
    <row r="146" spans="1:5" ht="12.75">
      <c r="A146" s="190"/>
      <c r="B146" s="190"/>
      <c r="C146" s="190"/>
      <c r="D146" s="190"/>
      <c r="E146" s="190"/>
    </row>
    <row r="147" spans="1:5" ht="12.75">
      <c r="A147" s="190"/>
      <c r="B147" s="190"/>
      <c r="C147" s="190"/>
      <c r="D147" s="190"/>
      <c r="E147" s="190"/>
    </row>
  </sheetData>
  <sheetProtection/>
  <mergeCells count="9">
    <mergeCell ref="A101:A102"/>
    <mergeCell ref="B101:E101"/>
    <mergeCell ref="B4:E4"/>
    <mergeCell ref="A4:A5"/>
    <mergeCell ref="A99:E99"/>
    <mergeCell ref="A2:E2"/>
    <mergeCell ref="A49:E49"/>
    <mergeCell ref="A51:A52"/>
    <mergeCell ref="B51:E5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6"/>
  <sheetViews>
    <sheetView zoomScalePageLayoutView="0" workbookViewId="0" topLeftCell="A75">
      <selection activeCell="A49" sqref="A49:E90"/>
    </sheetView>
  </sheetViews>
  <sheetFormatPr defaultColWidth="9.140625" defaultRowHeight="12.75"/>
  <cols>
    <col min="1" max="1" width="39.42187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2.00390625" style="0" customWidth="1"/>
  </cols>
  <sheetData>
    <row r="1" spans="1:5" ht="12.75">
      <c r="A1" s="190"/>
      <c r="B1" s="190"/>
      <c r="C1" s="190"/>
      <c r="D1" s="190"/>
      <c r="E1" s="190"/>
    </row>
    <row r="2" spans="1:5" ht="14.25">
      <c r="A2" s="2126" t="s">
        <v>1316</v>
      </c>
      <c r="B2" s="2126"/>
      <c r="C2" s="2126"/>
      <c r="D2" s="2126"/>
      <c r="E2" s="190"/>
    </row>
    <row r="3" spans="1:5" ht="18.75" customHeight="1">
      <c r="A3" s="190"/>
      <c r="B3" s="190"/>
      <c r="C3" s="854"/>
      <c r="D3" s="855" t="s">
        <v>1317</v>
      </c>
      <c r="E3" s="190"/>
    </row>
    <row r="4" spans="1:5" ht="15.75">
      <c r="A4" s="2059" t="s">
        <v>1318</v>
      </c>
      <c r="B4" s="2070"/>
      <c r="C4" s="2070"/>
      <c r="D4" s="2070"/>
      <c r="E4" s="2070"/>
    </row>
    <row r="5" spans="1:5" ht="21" customHeight="1">
      <c r="A5" s="856"/>
      <c r="B5" s="857"/>
      <c r="C5" s="857"/>
      <c r="D5" s="857"/>
      <c r="E5" s="190"/>
    </row>
    <row r="6" spans="1:5" ht="13.5" thickBot="1">
      <c r="A6" s="190"/>
      <c r="B6" s="190"/>
      <c r="C6" s="190"/>
      <c r="D6" s="486" t="s">
        <v>1208</v>
      </c>
      <c r="E6" s="190"/>
    </row>
    <row r="7" spans="1:5" ht="31.5" customHeight="1" thickBot="1">
      <c r="A7" s="858" t="s">
        <v>1283</v>
      </c>
      <c r="B7" s="860" t="s">
        <v>1107</v>
      </c>
      <c r="C7" s="860" t="s">
        <v>1108</v>
      </c>
      <c r="D7" s="832" t="s">
        <v>1113</v>
      </c>
      <c r="E7" s="860" t="s">
        <v>1132</v>
      </c>
    </row>
    <row r="8" spans="1:5" ht="27.75" customHeight="1">
      <c r="A8" s="1331" t="s">
        <v>1134</v>
      </c>
      <c r="B8" s="862"/>
      <c r="C8" s="670"/>
      <c r="D8" s="670"/>
      <c r="E8" s="670"/>
    </row>
    <row r="9" spans="1:5" ht="14.25" customHeight="1">
      <c r="A9" s="863" t="s">
        <v>1186</v>
      </c>
      <c r="B9" s="702">
        <f>'2.k. sz. melléklet'!B141</f>
        <v>0</v>
      </c>
      <c r="C9" s="702">
        <f>'2.k. sz. melléklet'!C141</f>
        <v>0</v>
      </c>
      <c r="D9" s="702">
        <f>'2.k. sz. melléklet'!D141</f>
        <v>0</v>
      </c>
      <c r="E9" s="568">
        <v>0</v>
      </c>
    </row>
    <row r="10" spans="1:5" ht="14.25" customHeight="1">
      <c r="A10" s="696" t="s">
        <v>1319</v>
      </c>
      <c r="B10" s="702">
        <f>'2.k. sz. melléklet'!B142</f>
        <v>182270</v>
      </c>
      <c r="C10" s="142">
        <f>'2.k. sz. melléklet'!C142</f>
        <v>146402</v>
      </c>
      <c r="D10" s="142">
        <f>'2.k. sz. melléklet'!D142</f>
        <v>114742</v>
      </c>
      <c r="E10" s="568">
        <f aca="true" t="shared" si="0" ref="E10:E30">D10/C10</f>
        <v>0.7837461236868348</v>
      </c>
    </row>
    <row r="11" spans="1:5" ht="14.25" customHeight="1">
      <c r="A11" s="696" t="s">
        <v>1320</v>
      </c>
      <c r="B11" s="702">
        <f>'2.k. sz. melléklet'!B143</f>
        <v>31672</v>
      </c>
      <c r="C11" s="142">
        <f>'2.k. sz. melléklet'!C143</f>
        <v>14972</v>
      </c>
      <c r="D11" s="142">
        <f>'2.k. sz. melléklet'!D143</f>
        <v>15945</v>
      </c>
      <c r="E11" s="568">
        <f t="shared" si="0"/>
        <v>1.0649879775581084</v>
      </c>
    </row>
    <row r="12" spans="1:5" ht="14.25" customHeight="1">
      <c r="A12" s="864" t="s">
        <v>1321</v>
      </c>
      <c r="B12" s="702">
        <f>'2.k. sz. melléklet'!B144</f>
        <v>2580</v>
      </c>
      <c r="C12" s="142">
        <f>'2.k. sz. melléklet'!C144</f>
        <v>1138</v>
      </c>
      <c r="D12" s="142">
        <f>'2.k. sz. melléklet'!D144</f>
        <v>1530</v>
      </c>
      <c r="E12" s="568">
        <f t="shared" si="0"/>
        <v>1.344463971880492</v>
      </c>
    </row>
    <row r="13" spans="1:5" ht="14.25" customHeight="1" thickBot="1">
      <c r="A13" s="865" t="s">
        <v>1322</v>
      </c>
      <c r="B13" s="733">
        <f>'2.k. sz. melléklet'!B145</f>
        <v>2648</v>
      </c>
      <c r="C13" s="142">
        <f>'2.k. sz. melléklet'!C145</f>
        <v>3630</v>
      </c>
      <c r="D13" s="142">
        <f>'2.k. sz. melléklet'!D145</f>
        <v>3630</v>
      </c>
      <c r="E13" s="569">
        <f t="shared" si="0"/>
        <v>1</v>
      </c>
    </row>
    <row r="14" spans="1:5" ht="18" customHeight="1" thickBot="1">
      <c r="A14" s="697" t="s">
        <v>1323</v>
      </c>
      <c r="B14" s="207">
        <f>'2.k. sz. melléklet'!B146</f>
        <v>219170</v>
      </c>
      <c r="C14" s="712">
        <f>'2.k. sz. melléklet'!C146</f>
        <v>166142</v>
      </c>
      <c r="D14" s="712">
        <f>'2.k. sz. melléklet'!D146</f>
        <v>135847</v>
      </c>
      <c r="E14" s="588">
        <f t="shared" si="0"/>
        <v>0.817655981028277</v>
      </c>
    </row>
    <row r="15" spans="1:5" ht="13.5" customHeight="1">
      <c r="A15" s="866"/>
      <c r="B15" s="867"/>
      <c r="C15" s="537"/>
      <c r="D15" s="707"/>
      <c r="E15" s="713"/>
    </row>
    <row r="16" spans="1:5" s="334" customFormat="1" ht="31.5" customHeight="1">
      <c r="A16" s="1330" t="s">
        <v>1133</v>
      </c>
      <c r="B16" s="869"/>
      <c r="C16" s="870"/>
      <c r="D16" s="871"/>
      <c r="E16" s="568"/>
    </row>
    <row r="17" spans="1:5" s="14" customFormat="1" ht="14.25" customHeight="1">
      <c r="A17" s="872" t="s">
        <v>1186</v>
      </c>
      <c r="B17" s="748">
        <v>15700</v>
      </c>
      <c r="C17" s="573">
        <f>'2.k. sz. melléklet'!G186</f>
        <v>2908</v>
      </c>
      <c r="D17" s="573">
        <f>'2.k. sz. melléklet'!H186</f>
        <v>6358</v>
      </c>
      <c r="E17" s="568">
        <f t="shared" si="0"/>
        <v>2.186382393397524</v>
      </c>
    </row>
    <row r="18" spans="1:5" s="14" customFormat="1" ht="14.25" customHeight="1">
      <c r="A18" s="696" t="s">
        <v>1319</v>
      </c>
      <c r="B18" s="873">
        <v>16800</v>
      </c>
      <c r="C18" s="573">
        <f>'2.k. sz. melléklet'!G187</f>
        <v>93692</v>
      </c>
      <c r="D18" s="573">
        <f>'2.k. sz. melléklet'!H187</f>
        <v>76850</v>
      </c>
      <c r="E18" s="568">
        <f t="shared" si="0"/>
        <v>0.8202407889681083</v>
      </c>
    </row>
    <row r="19" spans="1:5" s="14" customFormat="1" ht="14.25" customHeight="1">
      <c r="A19" s="696" t="s">
        <v>1320</v>
      </c>
      <c r="B19" s="142">
        <v>0</v>
      </c>
      <c r="C19" s="573">
        <f>'2.k. sz. melléklet'!G188</f>
        <v>27053</v>
      </c>
      <c r="D19" s="573">
        <f>'2.k. sz. melléklet'!H188</f>
        <v>26738</v>
      </c>
      <c r="E19" s="568">
        <f t="shared" si="0"/>
        <v>0.9883561897016967</v>
      </c>
    </row>
    <row r="20" spans="1:5" s="14" customFormat="1" ht="14.25" customHeight="1">
      <c r="A20" s="864" t="s">
        <v>1321</v>
      </c>
      <c r="B20" s="141">
        <v>1600</v>
      </c>
      <c r="C20" s="573">
        <f>'2.k. sz. melléklet'!G189</f>
        <v>3085</v>
      </c>
      <c r="D20" s="573">
        <f>'2.k. sz. melléklet'!H189</f>
        <v>2689</v>
      </c>
      <c r="E20" s="568">
        <f t="shared" si="0"/>
        <v>0.8716369529983793</v>
      </c>
    </row>
    <row r="21" spans="1:5" s="14" customFormat="1" ht="14.25" customHeight="1" thickBot="1">
      <c r="A21" s="865" t="s">
        <v>1322</v>
      </c>
      <c r="B21" s="142">
        <f>B34</f>
        <v>0</v>
      </c>
      <c r="C21" s="573">
        <f>'2.k. sz. melléklet'!G190</f>
        <v>1135</v>
      </c>
      <c r="D21" s="573">
        <f>'2.k. sz. melléklet'!H190</f>
        <v>1181</v>
      </c>
      <c r="E21" s="568">
        <f t="shared" si="0"/>
        <v>1.0405286343612334</v>
      </c>
    </row>
    <row r="22" spans="1:5" s="14" customFormat="1" ht="18" customHeight="1" thickBot="1">
      <c r="A22" s="697" t="s">
        <v>1323</v>
      </c>
      <c r="B22" s="525">
        <f>SUM(B17:B21)</f>
        <v>34100</v>
      </c>
      <c r="C22" s="525">
        <f>SUM(C17:C21)</f>
        <v>127873</v>
      </c>
      <c r="D22" s="587">
        <f>SUM(D17:D21)</f>
        <v>113816</v>
      </c>
      <c r="E22" s="588">
        <f t="shared" si="0"/>
        <v>0.8900706169402454</v>
      </c>
    </row>
    <row r="23" spans="1:5" ht="12.75">
      <c r="A23" s="866"/>
      <c r="B23" s="874"/>
      <c r="C23" s="537"/>
      <c r="D23" s="717"/>
      <c r="E23" s="713"/>
    </row>
    <row r="24" spans="1:5" ht="27.75" customHeight="1">
      <c r="A24" s="1329" t="s">
        <v>1144</v>
      </c>
      <c r="B24" s="874"/>
      <c r="C24" s="537"/>
      <c r="D24" s="717"/>
      <c r="E24" s="568"/>
    </row>
    <row r="25" spans="1:5" ht="14.25" customHeight="1">
      <c r="A25" s="872" t="s">
        <v>1186</v>
      </c>
      <c r="B25" s="748">
        <f>B9+B17</f>
        <v>15700</v>
      </c>
      <c r="C25" s="748">
        <f>C9+C17</f>
        <v>2908</v>
      </c>
      <c r="D25" s="748">
        <f>D9+D17</f>
        <v>6358</v>
      </c>
      <c r="E25" s="568">
        <f t="shared" si="0"/>
        <v>2.186382393397524</v>
      </c>
    </row>
    <row r="26" spans="1:5" ht="14.25" customHeight="1">
      <c r="A26" s="696" t="s">
        <v>1319</v>
      </c>
      <c r="B26" s="748">
        <f aca="true" t="shared" si="1" ref="B26:D30">B10+B18</f>
        <v>199070</v>
      </c>
      <c r="C26" s="748">
        <f t="shared" si="1"/>
        <v>240094</v>
      </c>
      <c r="D26" s="748">
        <f t="shared" si="1"/>
        <v>191592</v>
      </c>
      <c r="E26" s="568">
        <f t="shared" si="0"/>
        <v>0.7979874549134922</v>
      </c>
    </row>
    <row r="27" spans="1:5" ht="14.25" customHeight="1">
      <c r="A27" s="696" t="s">
        <v>1320</v>
      </c>
      <c r="B27" s="748">
        <f t="shared" si="1"/>
        <v>31672</v>
      </c>
      <c r="C27" s="748">
        <f t="shared" si="1"/>
        <v>42025</v>
      </c>
      <c r="D27" s="748">
        <f t="shared" si="1"/>
        <v>42683</v>
      </c>
      <c r="E27" s="568">
        <f t="shared" si="0"/>
        <v>1.0156573468173706</v>
      </c>
    </row>
    <row r="28" spans="1:5" ht="14.25" customHeight="1">
      <c r="A28" s="864" t="s">
        <v>1321</v>
      </c>
      <c r="B28" s="748">
        <f t="shared" si="1"/>
        <v>4180</v>
      </c>
      <c r="C28" s="748">
        <f t="shared" si="1"/>
        <v>4223</v>
      </c>
      <c r="D28" s="748">
        <f t="shared" si="1"/>
        <v>4219</v>
      </c>
      <c r="E28" s="568">
        <f t="shared" si="0"/>
        <v>0.9990528060620412</v>
      </c>
    </row>
    <row r="29" spans="1:5" ht="14.25" customHeight="1" thickBot="1">
      <c r="A29" s="865" t="s">
        <v>1322</v>
      </c>
      <c r="B29" s="735">
        <f t="shared" si="1"/>
        <v>2648</v>
      </c>
      <c r="C29" s="748">
        <f t="shared" si="1"/>
        <v>4765</v>
      </c>
      <c r="D29" s="748">
        <f t="shared" si="1"/>
        <v>4811</v>
      </c>
      <c r="E29" s="759">
        <f t="shared" si="0"/>
        <v>1.0096537250786988</v>
      </c>
    </row>
    <row r="30" spans="1:5" ht="18" customHeight="1" thickBot="1">
      <c r="A30" s="697" t="s">
        <v>1323</v>
      </c>
      <c r="B30" s="207">
        <f t="shared" si="1"/>
        <v>253270</v>
      </c>
      <c r="C30" s="207">
        <f t="shared" si="1"/>
        <v>294015</v>
      </c>
      <c r="D30" s="207">
        <f t="shared" si="1"/>
        <v>249663</v>
      </c>
      <c r="E30" s="588">
        <f t="shared" si="0"/>
        <v>0.8491505535431866</v>
      </c>
    </row>
    <row r="31" spans="1:5" ht="12.75">
      <c r="A31" s="843"/>
      <c r="B31" s="778"/>
      <c r="C31" s="537"/>
      <c r="D31" s="537"/>
      <c r="E31" s="190"/>
    </row>
    <row r="32" spans="1:5" ht="12.75">
      <c r="A32" s="843"/>
      <c r="B32" s="778"/>
      <c r="C32" s="537"/>
      <c r="D32" s="537"/>
      <c r="E32" s="190"/>
    </row>
    <row r="33" spans="1:5" ht="12.75">
      <c r="A33" s="843"/>
      <c r="B33" s="778"/>
      <c r="C33" s="537"/>
      <c r="D33" s="537"/>
      <c r="E33" s="190"/>
    </row>
    <row r="34" spans="1:5" ht="12.75">
      <c r="A34" s="843"/>
      <c r="B34" s="778"/>
      <c r="C34" s="537"/>
      <c r="D34" s="537"/>
      <c r="E34" s="190"/>
    </row>
    <row r="35" spans="1:5" ht="12.75">
      <c r="A35" s="843"/>
      <c r="B35" s="778"/>
      <c r="C35" s="537"/>
      <c r="D35" s="537"/>
      <c r="E35" s="190"/>
    </row>
    <row r="36" spans="1:5" ht="12.75">
      <c r="A36" s="843"/>
      <c r="B36" s="778"/>
      <c r="C36" s="537"/>
      <c r="D36" s="537"/>
      <c r="E36" s="190"/>
    </row>
    <row r="37" spans="1:5" ht="12.75">
      <c r="A37" s="843"/>
      <c r="B37" s="778"/>
      <c r="C37" s="537"/>
      <c r="D37" s="537"/>
      <c r="E37" s="190"/>
    </row>
    <row r="38" spans="1:5" ht="12.75">
      <c r="A38" s="843"/>
      <c r="B38" s="778"/>
      <c r="C38" s="537"/>
      <c r="D38" s="537"/>
      <c r="E38" s="190"/>
    </row>
    <row r="39" spans="1:5" ht="12.75">
      <c r="A39" s="843"/>
      <c r="B39" s="778"/>
      <c r="C39" s="537"/>
      <c r="D39" s="537"/>
      <c r="E39" s="190"/>
    </row>
    <row r="40" spans="1:5" ht="12.75">
      <c r="A40" s="843"/>
      <c r="B40" s="778"/>
      <c r="C40" s="537"/>
      <c r="D40" s="537"/>
      <c r="E40" s="190"/>
    </row>
    <row r="41" spans="1:5" ht="12.75">
      <c r="A41" s="843"/>
      <c r="B41" s="778"/>
      <c r="C41" s="537"/>
      <c r="D41" s="537"/>
      <c r="E41" s="190"/>
    </row>
    <row r="42" spans="1:5" ht="12.75">
      <c r="A42" s="843"/>
      <c r="B42" s="778"/>
      <c r="C42" s="537"/>
      <c r="D42" s="537"/>
      <c r="E42" s="190"/>
    </row>
    <row r="43" spans="1:5" ht="12.75">
      <c r="A43" s="843"/>
      <c r="B43" s="778"/>
      <c r="C43" s="537"/>
      <c r="D43" s="537"/>
      <c r="E43" s="190"/>
    </row>
    <row r="44" spans="1:5" ht="13.5" customHeight="1">
      <c r="A44" s="843"/>
      <c r="B44" s="700"/>
      <c r="C44" s="843"/>
      <c r="D44" s="843"/>
      <c r="E44" s="190"/>
    </row>
    <row r="45" spans="1:5" ht="13.5" customHeight="1">
      <c r="A45" s="843"/>
      <c r="B45" s="700"/>
      <c r="C45" s="843"/>
      <c r="D45" s="843"/>
      <c r="E45" s="190"/>
    </row>
    <row r="46" spans="1:5" ht="13.5" customHeight="1">
      <c r="A46" s="843"/>
      <c r="B46" s="700"/>
      <c r="C46" s="843"/>
      <c r="D46" s="843"/>
      <c r="E46" s="190"/>
    </row>
    <row r="47" spans="1:5" ht="13.5" customHeight="1">
      <c r="A47" s="843"/>
      <c r="B47" s="700"/>
      <c r="C47" s="843"/>
      <c r="D47" s="843"/>
      <c r="E47" s="190"/>
    </row>
    <row r="48" spans="1:5" ht="13.5" customHeight="1">
      <c r="A48" s="843"/>
      <c r="B48" s="700"/>
      <c r="C48" s="843"/>
      <c r="D48" s="843"/>
      <c r="E48" s="190"/>
    </row>
    <row r="49" spans="1:5" ht="13.5" customHeight="1">
      <c r="A49" s="843"/>
      <c r="B49" s="700"/>
      <c r="C49" s="843"/>
      <c r="D49" s="843"/>
      <c r="E49" s="190"/>
    </row>
    <row r="50" spans="1:5" ht="14.25">
      <c r="A50" s="2127" t="s">
        <v>1324</v>
      </c>
      <c r="B50" s="2127"/>
      <c r="C50" s="2127"/>
      <c r="D50" s="2127"/>
      <c r="E50" s="190"/>
    </row>
    <row r="51" spans="1:5" ht="15.75">
      <c r="A51" s="2106" t="s">
        <v>1325</v>
      </c>
      <c r="B51" s="2106"/>
      <c r="C51" s="2106"/>
      <c r="D51" s="2106"/>
      <c r="E51" s="2060"/>
    </row>
    <row r="52" spans="1:5" ht="13.5" thickBot="1">
      <c r="A52" s="843"/>
      <c r="B52" s="705"/>
      <c r="C52" s="190"/>
      <c r="D52" s="486" t="s">
        <v>1208</v>
      </c>
      <c r="E52" s="190"/>
    </row>
    <row r="53" spans="1:5" ht="31.5" customHeight="1" thickBot="1">
      <c r="A53" s="395" t="s">
        <v>1283</v>
      </c>
      <c r="B53" s="875" t="s">
        <v>1107</v>
      </c>
      <c r="C53" s="875" t="s">
        <v>1108</v>
      </c>
      <c r="D53" s="875" t="s">
        <v>1113</v>
      </c>
      <c r="E53" s="487" t="s">
        <v>1141</v>
      </c>
    </row>
    <row r="54" spans="1:5" ht="24" customHeight="1">
      <c r="A54" s="1392" t="s">
        <v>1134</v>
      </c>
      <c r="B54" s="862"/>
      <c r="C54" s="670"/>
      <c r="D54" s="706"/>
      <c r="E54" s="670"/>
    </row>
    <row r="55" spans="1:5" ht="14.25" customHeight="1">
      <c r="A55" s="877" t="s">
        <v>697</v>
      </c>
      <c r="B55" s="874"/>
      <c r="C55" s="880">
        <v>900</v>
      </c>
      <c r="D55" s="705">
        <v>900</v>
      </c>
      <c r="E55" s="574">
        <f aca="true" t="shared" si="2" ref="E55:E61">D55/C55</f>
        <v>1</v>
      </c>
    </row>
    <row r="56" spans="1:5" s="91" customFormat="1" ht="12.75">
      <c r="A56" s="839" t="s">
        <v>257</v>
      </c>
      <c r="B56" s="142">
        <v>1788</v>
      </c>
      <c r="C56" s="142">
        <v>1155</v>
      </c>
      <c r="D56" s="790">
        <v>1155</v>
      </c>
      <c r="E56" s="574">
        <f t="shared" si="2"/>
        <v>1</v>
      </c>
    </row>
    <row r="57" spans="1:5" s="91" customFormat="1" ht="12.75">
      <c r="A57" s="192" t="s">
        <v>1142</v>
      </c>
      <c r="B57" s="144">
        <v>800</v>
      </c>
      <c r="C57" s="144">
        <v>168</v>
      </c>
      <c r="D57" s="671">
        <v>168</v>
      </c>
      <c r="E57" s="574">
        <f t="shared" si="2"/>
        <v>1</v>
      </c>
    </row>
    <row r="58" spans="1:5" s="91" customFormat="1" ht="12.75">
      <c r="A58" s="192" t="s">
        <v>656</v>
      </c>
      <c r="B58" s="142"/>
      <c r="C58" s="142">
        <v>1004</v>
      </c>
      <c r="D58" s="823">
        <v>1004</v>
      </c>
      <c r="E58" s="574">
        <f t="shared" si="2"/>
        <v>1</v>
      </c>
    </row>
    <row r="59" spans="1:5" s="91" customFormat="1" ht="12.75">
      <c r="A59" s="192" t="s">
        <v>657</v>
      </c>
      <c r="B59" s="142"/>
      <c r="C59" s="142">
        <v>318</v>
      </c>
      <c r="D59" s="823">
        <v>318</v>
      </c>
      <c r="E59" s="574">
        <f t="shared" si="2"/>
        <v>1</v>
      </c>
    </row>
    <row r="60" spans="1:5" ht="13.5" thickBot="1">
      <c r="A60" s="877" t="s">
        <v>794</v>
      </c>
      <c r="B60" s="177">
        <v>60</v>
      </c>
      <c r="C60" s="177">
        <v>85</v>
      </c>
      <c r="D60" s="705">
        <v>85</v>
      </c>
      <c r="E60" s="598">
        <f t="shared" si="2"/>
        <v>1</v>
      </c>
    </row>
    <row r="61" spans="1:5" ht="25.5" customHeight="1" thickBot="1">
      <c r="A61" s="586" t="s">
        <v>658</v>
      </c>
      <c r="B61" s="879">
        <f>SUM(B53:B60)</f>
        <v>2648</v>
      </c>
      <c r="C61" s="879">
        <f>SUM(C53:C60)</f>
        <v>3630</v>
      </c>
      <c r="D61" s="879">
        <f>SUM(D53:D60)</f>
        <v>3630</v>
      </c>
      <c r="E61" s="588">
        <f t="shared" si="2"/>
        <v>1</v>
      </c>
    </row>
    <row r="62" spans="1:5" ht="21.75" customHeight="1">
      <c r="A62" s="1616" t="s">
        <v>1133</v>
      </c>
      <c r="B62" s="862"/>
      <c r="C62" s="706"/>
      <c r="D62" s="670"/>
      <c r="E62" s="1618"/>
    </row>
    <row r="63" spans="1:5" ht="16.5" customHeight="1">
      <c r="A63" s="1617" t="s">
        <v>1014</v>
      </c>
      <c r="B63" s="1283"/>
      <c r="C63" s="790"/>
      <c r="D63" s="765"/>
      <c r="E63" s="579"/>
    </row>
    <row r="64" spans="1:5" ht="16.5" customHeight="1">
      <c r="A64" s="1149" t="s">
        <v>1015</v>
      </c>
      <c r="B64" s="1283"/>
      <c r="C64" s="790">
        <v>379</v>
      </c>
      <c r="D64" s="765">
        <v>425</v>
      </c>
      <c r="E64" s="579">
        <f>D64/C64</f>
        <v>1.121372031662269</v>
      </c>
    </row>
    <row r="65" spans="1:5" ht="18" customHeight="1">
      <c r="A65" s="1149" t="s">
        <v>1016</v>
      </c>
      <c r="B65" s="1283"/>
      <c r="C65" s="790">
        <v>206</v>
      </c>
      <c r="D65" s="765">
        <v>206</v>
      </c>
      <c r="E65" s="579">
        <f>D65/C65</f>
        <v>1</v>
      </c>
    </row>
    <row r="66" spans="1:5" ht="15" customHeight="1">
      <c r="A66" s="1149" t="s">
        <v>563</v>
      </c>
      <c r="B66" s="1283"/>
      <c r="C66" s="790">
        <v>550</v>
      </c>
      <c r="D66" s="765">
        <v>550</v>
      </c>
      <c r="E66" s="579">
        <f>D66/C66</f>
        <v>1</v>
      </c>
    </row>
    <row r="67" spans="1:5" ht="15" customHeight="1">
      <c r="A67" s="1617"/>
      <c r="B67" s="1283"/>
      <c r="C67" s="790"/>
      <c r="D67" s="765"/>
      <c r="E67" s="579"/>
    </row>
    <row r="68" spans="1:5" ht="15.75" customHeight="1">
      <c r="A68" s="1617"/>
      <c r="B68" s="2044"/>
      <c r="C68" s="790"/>
      <c r="D68" s="765"/>
      <c r="E68" s="579"/>
    </row>
    <row r="69" spans="1:5" ht="13.5" customHeight="1">
      <c r="A69" s="1327"/>
      <c r="B69" s="1283">
        <v>0</v>
      </c>
      <c r="C69" s="705">
        <v>0</v>
      </c>
      <c r="D69" s="765">
        <v>0</v>
      </c>
      <c r="E69" s="1619">
        <v>0</v>
      </c>
    </row>
    <row r="70" spans="1:5" ht="12" customHeight="1" thickBot="1">
      <c r="A70" s="197"/>
      <c r="B70" s="530">
        <v>0</v>
      </c>
      <c r="C70" s="1376">
        <v>0</v>
      </c>
      <c r="D70" s="943">
        <v>0</v>
      </c>
      <c r="E70" s="1140">
        <v>0</v>
      </c>
    </row>
    <row r="71" spans="1:5" ht="27.75" customHeight="1" thickBot="1">
      <c r="A71" s="586" t="s">
        <v>659</v>
      </c>
      <c r="B71" s="528">
        <f>SUM(B63:B70)</f>
        <v>0</v>
      </c>
      <c r="C71" s="528">
        <f>SUM(C63:C70)</f>
        <v>1135</v>
      </c>
      <c r="D71" s="528">
        <f>SUM(D63:D70)</f>
        <v>1181</v>
      </c>
      <c r="E71" s="588">
        <f>D71/C71</f>
        <v>1.0405286343612334</v>
      </c>
    </row>
    <row r="72" spans="1:5" ht="21.75" customHeight="1" thickBot="1">
      <c r="A72" s="1328" t="s">
        <v>1144</v>
      </c>
      <c r="B72" s="881"/>
      <c r="C72" s="671"/>
      <c r="D72" s="882"/>
      <c r="E72" s="568"/>
    </row>
    <row r="73" spans="1:5" ht="27.75" customHeight="1" thickBot="1">
      <c r="A73" s="586" t="s">
        <v>1137</v>
      </c>
      <c r="B73" s="528">
        <f>B61+B71</f>
        <v>2648</v>
      </c>
      <c r="C73" s="528">
        <f>C61+C71</f>
        <v>4765</v>
      </c>
      <c r="D73" s="528">
        <f>D61+D71</f>
        <v>4811</v>
      </c>
      <c r="E73" s="588">
        <f>D73/C73</f>
        <v>1.0096537250786988</v>
      </c>
    </row>
    <row r="74" spans="1:5" ht="27.75" customHeight="1">
      <c r="A74" s="1620"/>
      <c r="B74" s="1621"/>
      <c r="C74" s="1621"/>
      <c r="D74" s="1621"/>
      <c r="E74" s="779"/>
    </row>
    <row r="75" spans="1:5" ht="27.75" customHeight="1">
      <c r="A75" s="1620"/>
      <c r="B75" s="1621"/>
      <c r="C75" s="1621"/>
      <c r="D75" s="1621"/>
      <c r="E75" s="779"/>
    </row>
    <row r="76" spans="1:5" ht="14.25">
      <c r="A76" s="517"/>
      <c r="B76" s="190"/>
      <c r="C76" s="517"/>
      <c r="D76" s="517" t="s">
        <v>1326</v>
      </c>
      <c r="E76" s="190"/>
    </row>
    <row r="77" spans="1:5" ht="15.75">
      <c r="A77" s="2106" t="s">
        <v>1406</v>
      </c>
      <c r="B77" s="2060"/>
      <c r="C77" s="2060"/>
      <c r="D77" s="2060"/>
      <c r="E77" s="2060"/>
    </row>
    <row r="78" spans="1:5" ht="13.5" customHeight="1" thickBot="1">
      <c r="A78" s="843"/>
      <c r="B78" s="190"/>
      <c r="C78" s="884"/>
      <c r="D78" s="885" t="s">
        <v>1239</v>
      </c>
      <c r="E78" s="190"/>
    </row>
    <row r="79" spans="1:5" ht="13.5" thickBot="1">
      <c r="A79" s="2123" t="s">
        <v>1283</v>
      </c>
      <c r="B79" s="2061" t="s">
        <v>1275</v>
      </c>
      <c r="C79" s="2062"/>
      <c r="D79" s="2062"/>
      <c r="E79" s="2063"/>
    </row>
    <row r="80" spans="1:5" ht="27.75" customHeight="1" thickBot="1">
      <c r="A80" s="2069"/>
      <c r="B80" s="886" t="s">
        <v>1107</v>
      </c>
      <c r="C80" s="887" t="s">
        <v>1108</v>
      </c>
      <c r="D80" s="487" t="s">
        <v>1113</v>
      </c>
      <c r="E80" s="887" t="s">
        <v>1143</v>
      </c>
    </row>
    <row r="81" spans="1:5" ht="13.5" thickBot="1">
      <c r="A81" s="193" t="s">
        <v>1415</v>
      </c>
      <c r="B81" s="818">
        <v>84000</v>
      </c>
      <c r="C81" s="143">
        <v>84000</v>
      </c>
      <c r="D81" s="578">
        <v>90405</v>
      </c>
      <c r="E81" s="567">
        <f>D81/C81</f>
        <v>1.07625</v>
      </c>
    </row>
    <row r="82" spans="1:5" ht="12.75">
      <c r="A82" s="193" t="s">
        <v>1416</v>
      </c>
      <c r="B82" s="571">
        <v>0</v>
      </c>
      <c r="C82" s="142">
        <v>33</v>
      </c>
      <c r="D82" s="267">
        <v>24</v>
      </c>
      <c r="E82" s="567">
        <f>D82/C82</f>
        <v>0.7272727272727273</v>
      </c>
    </row>
    <row r="83" spans="1:5" ht="12.75">
      <c r="A83" s="192" t="s">
        <v>1417</v>
      </c>
      <c r="B83" s="573">
        <v>18000</v>
      </c>
      <c r="C83" s="142">
        <v>18000</v>
      </c>
      <c r="D83" s="267">
        <v>20417</v>
      </c>
      <c r="E83" s="574">
        <f aca="true" t="shared" si="3" ref="E83:E89">D83/C83</f>
        <v>1.1342777777777777</v>
      </c>
    </row>
    <row r="84" spans="1:5" ht="24" customHeight="1">
      <c r="A84" s="1401" t="s">
        <v>1136</v>
      </c>
      <c r="B84" s="573">
        <v>610215</v>
      </c>
      <c r="C84" s="748">
        <v>610215</v>
      </c>
      <c r="D84" s="775">
        <v>638399</v>
      </c>
      <c r="E84" s="574">
        <f t="shared" si="3"/>
        <v>1.046186999664053</v>
      </c>
    </row>
    <row r="85" spans="1:5" ht="24.75" customHeight="1" thickBot="1">
      <c r="A85" s="1402" t="s">
        <v>1135</v>
      </c>
      <c r="B85" s="709">
        <v>5000</v>
      </c>
      <c r="C85" s="735">
        <v>5000</v>
      </c>
      <c r="D85" s="1405">
        <v>2813</v>
      </c>
      <c r="E85" s="568">
        <f t="shared" si="3"/>
        <v>0.5626</v>
      </c>
    </row>
    <row r="86" spans="1:5" ht="13.5" thickBot="1">
      <c r="A86" s="888" t="s">
        <v>990</v>
      </c>
      <c r="B86" s="707">
        <f>SUM(B81:B85)</f>
        <v>717215</v>
      </c>
      <c r="C86" s="525">
        <f>SUM(C81:C85)</f>
        <v>717248</v>
      </c>
      <c r="D86" s="676">
        <f>SUM(D81:D85)</f>
        <v>752058</v>
      </c>
      <c r="E86" s="588">
        <f t="shared" si="3"/>
        <v>1.0485327250825378</v>
      </c>
    </row>
    <row r="87" spans="1:5" ht="13.5" thickBot="1">
      <c r="A87" s="1281" t="s">
        <v>988</v>
      </c>
      <c r="B87" s="587">
        <v>4000</v>
      </c>
      <c r="C87" s="680">
        <v>4000</v>
      </c>
      <c r="D87" s="537">
        <v>8095</v>
      </c>
      <c r="E87" s="889">
        <f t="shared" si="3"/>
        <v>2.02375</v>
      </c>
    </row>
    <row r="88" spans="1:5" ht="13.5" thickBot="1">
      <c r="A88" s="1403" t="s">
        <v>989</v>
      </c>
      <c r="B88" s="717">
        <v>8411</v>
      </c>
      <c r="C88" s="681">
        <v>8411</v>
      </c>
      <c r="D88" s="718">
        <v>25970</v>
      </c>
      <c r="E88" s="814">
        <f t="shared" si="3"/>
        <v>3.0876233503745096</v>
      </c>
    </row>
    <row r="89" spans="1:5" ht="13.5" thickBot="1">
      <c r="A89" s="1404" t="s">
        <v>650</v>
      </c>
      <c r="B89" s="757">
        <v>400</v>
      </c>
      <c r="C89" s="145">
        <v>400</v>
      </c>
      <c r="D89" s="1406">
        <v>1326</v>
      </c>
      <c r="E89" s="767">
        <f t="shared" si="3"/>
        <v>3.315</v>
      </c>
    </row>
    <row r="90" spans="1:5" ht="12.75">
      <c r="A90" s="501"/>
      <c r="B90" s="596"/>
      <c r="C90" s="596"/>
      <c r="D90" s="596"/>
      <c r="E90" s="597"/>
    </row>
    <row r="91" spans="1:5" ht="12.75">
      <c r="A91" s="501"/>
      <c r="B91" s="596"/>
      <c r="C91" s="596"/>
      <c r="D91" s="596"/>
      <c r="E91" s="597"/>
    </row>
    <row r="92" spans="1:5" ht="12.75">
      <c r="A92" s="501"/>
      <c r="B92" s="596"/>
      <c r="C92" s="596"/>
      <c r="D92" s="596"/>
      <c r="E92" s="597"/>
    </row>
    <row r="93" spans="1:5" ht="14.25">
      <c r="A93" s="843"/>
      <c r="B93" s="190"/>
      <c r="C93" s="705"/>
      <c r="D93" s="890" t="s">
        <v>1407</v>
      </c>
      <c r="E93" s="190"/>
    </row>
    <row r="94" spans="1:5" ht="21.75" customHeight="1">
      <c r="A94" s="2106" t="s">
        <v>1408</v>
      </c>
      <c r="B94" s="2060"/>
      <c r="C94" s="2060"/>
      <c r="D94" s="2060"/>
      <c r="E94" s="2060"/>
    </row>
    <row r="95" spans="1:5" ht="21" customHeight="1" thickBot="1">
      <c r="A95" s="843"/>
      <c r="B95" s="190"/>
      <c r="C95" s="884"/>
      <c r="D95" s="885" t="s">
        <v>1239</v>
      </c>
      <c r="E95" s="190"/>
    </row>
    <row r="96" spans="1:5" ht="13.5" thickBot="1">
      <c r="A96" s="2123" t="s">
        <v>1283</v>
      </c>
      <c r="B96" s="2064" t="s">
        <v>1275</v>
      </c>
      <c r="C96" s="2065"/>
      <c r="D96" s="2065"/>
      <c r="E96" s="2066"/>
    </row>
    <row r="97" spans="1:5" ht="25.5" customHeight="1" thickBot="1">
      <c r="A97" s="2069"/>
      <c r="B97" s="891" t="s">
        <v>1107</v>
      </c>
      <c r="C97" s="887" t="s">
        <v>1108</v>
      </c>
      <c r="D97" s="892" t="s">
        <v>1113</v>
      </c>
      <c r="E97" s="893" t="s">
        <v>1138</v>
      </c>
    </row>
    <row r="98" spans="1:5" ht="14.25" customHeight="1">
      <c r="A98" s="191" t="s">
        <v>1409</v>
      </c>
      <c r="B98" s="818">
        <v>162581</v>
      </c>
      <c r="C98" s="144">
        <v>162581</v>
      </c>
      <c r="D98" s="144">
        <v>162581</v>
      </c>
      <c r="E98" s="713">
        <f>D98/C98</f>
        <v>1</v>
      </c>
    </row>
    <row r="99" spans="1:5" ht="14.25" customHeight="1">
      <c r="A99" s="192" t="s">
        <v>1410</v>
      </c>
      <c r="B99" s="571">
        <v>220829</v>
      </c>
      <c r="C99" s="142">
        <v>195829</v>
      </c>
      <c r="D99" s="142">
        <v>195829</v>
      </c>
      <c r="E99" s="574">
        <f aca="true" t="shared" si="4" ref="E99:E105">D99/C99</f>
        <v>1</v>
      </c>
    </row>
    <row r="100" spans="1:5" ht="14.25" customHeight="1">
      <c r="A100" s="193" t="s">
        <v>1140</v>
      </c>
      <c r="B100" s="571">
        <v>0</v>
      </c>
      <c r="C100" s="142">
        <v>0</v>
      </c>
      <c r="D100" s="267"/>
      <c r="E100" s="569">
        <v>0</v>
      </c>
    </row>
    <row r="101" spans="1:5" ht="14.25" customHeight="1">
      <c r="A101" s="193" t="s">
        <v>1411</v>
      </c>
      <c r="B101" s="571">
        <v>94000</v>
      </c>
      <c r="C101" s="142">
        <v>94000</v>
      </c>
      <c r="D101" s="267">
        <v>96058</v>
      </c>
      <c r="E101" s="574">
        <f t="shared" si="4"/>
        <v>1.0218936170212767</v>
      </c>
    </row>
    <row r="102" spans="1:5" ht="14.25" customHeight="1">
      <c r="A102" s="193" t="s">
        <v>1412</v>
      </c>
      <c r="B102" s="571">
        <v>0</v>
      </c>
      <c r="C102" s="142">
        <v>0</v>
      </c>
      <c r="D102" s="267">
        <v>0</v>
      </c>
      <c r="E102" s="569">
        <v>0</v>
      </c>
    </row>
    <row r="103" spans="1:5" ht="14.25" customHeight="1">
      <c r="A103" s="192" t="s">
        <v>1139</v>
      </c>
      <c r="B103" s="573">
        <v>0</v>
      </c>
      <c r="C103" s="142">
        <v>0</v>
      </c>
      <c r="D103" s="267">
        <v>55</v>
      </c>
      <c r="E103" s="574">
        <v>0</v>
      </c>
    </row>
    <row r="104" spans="1:5" ht="14.25" customHeight="1" thickBot="1">
      <c r="A104" s="895" t="s">
        <v>1413</v>
      </c>
      <c r="B104" s="577">
        <v>0</v>
      </c>
      <c r="C104" s="527">
        <v>0</v>
      </c>
      <c r="D104" s="570">
        <v>0</v>
      </c>
      <c r="E104" s="568">
        <v>0</v>
      </c>
    </row>
    <row r="105" spans="1:5" ht="18" customHeight="1" thickBot="1">
      <c r="A105" s="199" t="s">
        <v>1414</v>
      </c>
      <c r="B105" s="587">
        <f>SUM(B98:B104)</f>
        <v>477410</v>
      </c>
      <c r="C105" s="587">
        <f>SUM(C98:C104)</f>
        <v>452410</v>
      </c>
      <c r="D105" s="587">
        <f>SUM(D98:D104)</f>
        <v>454523</v>
      </c>
      <c r="E105" s="588">
        <f t="shared" si="4"/>
        <v>1.00467054220729</v>
      </c>
    </row>
    <row r="106" spans="1:5" ht="12.75">
      <c r="A106" s="190"/>
      <c r="B106" s="190"/>
      <c r="C106" s="705"/>
      <c r="D106" s="705"/>
      <c r="E106" s="190"/>
    </row>
  </sheetData>
  <sheetProtection/>
  <mergeCells count="10">
    <mergeCell ref="A2:D2"/>
    <mergeCell ref="A50:D50"/>
    <mergeCell ref="A51:E51"/>
    <mergeCell ref="A4:E4"/>
    <mergeCell ref="B96:E96"/>
    <mergeCell ref="A96:A97"/>
    <mergeCell ref="A77:E77"/>
    <mergeCell ref="A94:E94"/>
    <mergeCell ref="B79:E79"/>
    <mergeCell ref="A79:A8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 Lászlóné</dc:creator>
  <cp:keywords/>
  <dc:description/>
  <cp:lastModifiedBy>Mezőkövesd</cp:lastModifiedBy>
  <cp:lastPrinted>2009-03-17T14:25:20Z</cp:lastPrinted>
  <dcterms:created xsi:type="dcterms:W3CDTF">2006-01-29T20:13:55Z</dcterms:created>
  <dcterms:modified xsi:type="dcterms:W3CDTF">2011-02-07T08:51:50Z</dcterms:modified>
  <cp:category/>
  <cp:version/>
  <cp:contentType/>
  <cp:contentStatus/>
</cp:coreProperties>
</file>