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2" activeTab="36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1_ sz_függelék" sheetId="39" r:id="rId39"/>
    <sheet name="2_ sz_függelék" sheetId="40" r:id="rId40"/>
    <sheet name="Munka1" sheetId="41" r:id="rId41"/>
  </sheets>
  <externalReferences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<sst xmlns="http://schemas.openxmlformats.org/spreadsheetml/2006/main" count="8485" uniqueCount="1183">
  <si>
    <t>Költségvetés mérlege</t>
  </si>
  <si>
    <t>BEVÉTEL</t>
  </si>
  <si>
    <t>KIADÁS</t>
  </si>
  <si>
    <t>Megnevezés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</si>
  <si>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</si>
  <si>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</si>
  <si>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</si>
  <si>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</si>
  <si>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</si>
  <si>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</si>
  <si>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</si>
  <si>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</si>
  <si>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</si>
  <si>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</si>
  <si>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</si>
  <si>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</si>
  <si>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</si>
  <si>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Igazg.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</si>
  <si>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</si>
  <si>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</si>
  <si>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</si>
  <si>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</si>
  <si>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</si>
  <si>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</si>
  <si>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</si>
  <si>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</si>
  <si>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</si>
  <si>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</si>
  <si>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</si>
  <si>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</si>
  <si>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</si>
  <si>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</si>
  <si>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</si>
  <si>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</si>
  <si>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</si>
  <si>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</si>
  <si>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</si>
  <si>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</si>
  <si>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</si>
  <si>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</si>
  <si>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</si>
  <si>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</si>
  <si>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</si>
  <si>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</si>
  <si>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</si>
  <si>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</si>
  <si>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</si>
  <si>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</si>
  <si>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</si>
  <si>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</si>
  <si>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</si>
  <si>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</si>
  <si>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</si>
  <si>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</si>
  <si>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</si>
  <si>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</si>
  <si>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</si>
  <si>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</si>
  <si>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</si>
  <si>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</si>
  <si>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</si>
  <si>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</si>
  <si>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</si>
  <si>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</si>
  <si>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</si>
  <si>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</si>
  <si>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</si>
  <si>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</si>
  <si>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</si>
  <si>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</si>
  <si>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</si>
  <si>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</si>
  <si>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</si>
  <si>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</si>
  <si>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</si>
  <si>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</si>
  <si>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</si>
  <si>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</si>
  <si>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</si>
  <si>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</si>
  <si>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</si>
  <si>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</si>
  <si>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</si>
  <si>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</si>
  <si>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</si>
  <si>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</si>
  <si>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</si>
  <si>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</si>
  <si>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</si>
  <si>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</si>
  <si>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</si>
  <si>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</si>
  <si>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</si>
  <si>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</si>
  <si>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</si>
  <si>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</si>
  <si>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</si>
  <si>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</si>
  <si>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</si>
  <si>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</si>
  <si>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</si>
  <si>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</si>
  <si>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</si>
  <si>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</si>
  <si>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</si>
  <si>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</si>
  <si>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</si>
  <si>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</si>
  <si>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</si>
  <si>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</si>
  <si>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</si>
  <si>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</si>
  <si>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</si>
  <si>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</si>
  <si>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</si>
  <si>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</si>
  <si>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</si>
  <si>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</si>
  <si>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</si>
  <si>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</si>
  <si>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</si>
  <si>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</si>
  <si>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</si>
  <si>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</si>
  <si>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</si>
  <si>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</si>
  <si>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</si>
  <si>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</si>
  <si>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</si>
  <si>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</si>
  <si>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</si>
  <si>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</si>
  <si>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</si>
  <si>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</si>
  <si>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</si>
  <si>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</si>
  <si>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</si>
  <si>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</si>
  <si>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</si>
  <si>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</si>
  <si>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</si>
  <si>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</si>
  <si>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</si>
  <si>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</si>
  <si>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</si>
  <si>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</si>
  <si>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</si>
  <si>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</si>
  <si>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</si>
  <si>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</si>
  <si>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</si>
  <si>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</si>
  <si>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</si>
  <si>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</si>
  <si>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</si>
  <si>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</si>
  <si>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</si>
  <si>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</si>
  <si>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</si>
  <si>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</si>
  <si>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</si>
  <si>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</si>
  <si>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</si>
  <si>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</si>
  <si>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</si>
  <si>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</si>
  <si>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</si>
  <si>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</si>
  <si>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</si>
  <si>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</si>
  <si>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</si>
  <si>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</si>
  <si>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</si>
  <si>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</si>
  <si>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</si>
  <si>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</si>
  <si>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</si>
  <si>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</si>
  <si>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</si>
  <si>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</si>
  <si>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</si>
  <si>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</si>
  <si>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</si>
  <si>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</si>
  <si>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</si>
  <si>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</si>
  <si>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</si>
  <si>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</si>
  <si>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</si>
  <si>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</si>
  <si>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</si>
  <si>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</si>
  <si>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</si>
  <si>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</si>
  <si>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</si>
  <si>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</si>
  <si>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</si>
  <si>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</si>
  <si>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</si>
  <si>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</si>
  <si>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</si>
  <si>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</si>
  <si>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</si>
  <si>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</si>
  <si>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</si>
  <si>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</si>
  <si>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</si>
  <si>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</si>
  <si>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</si>
  <si>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</si>
  <si>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</si>
  <si>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</si>
  <si>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</si>
  <si>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</si>
  <si>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</si>
  <si>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</si>
  <si>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</si>
  <si>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</si>
  <si>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</si>
  <si>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</si>
  <si>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</si>
  <si>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</si>
  <si>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</si>
  <si>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</si>
  <si>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</si>
  <si>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</si>
  <si>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</si>
  <si>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</si>
  <si>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</si>
  <si>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</si>
  <si>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</si>
  <si>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</si>
  <si>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</si>
  <si>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</si>
  <si>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</si>
  <si>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</si>
  <si>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</si>
  <si>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</si>
  <si>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</si>
  <si>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</si>
  <si>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</si>
  <si>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</si>
  <si>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</si>
  <si>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</si>
  <si>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</si>
  <si>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</si>
  <si>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</si>
  <si>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</si>
  <si>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</si>
  <si>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</si>
  <si>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</si>
  <si>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</si>
  <si>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</si>
  <si>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</si>
  <si>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</si>
  <si>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</si>
  <si>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</si>
  <si>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</si>
  <si>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</si>
  <si>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</si>
  <si>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</si>
  <si>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</si>
  <si>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</si>
  <si>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</si>
  <si>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</si>
  <si>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</si>
  <si>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</si>
  <si>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</si>
  <si>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</si>
  <si>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</si>
  <si>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</si>
  <si>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</si>
  <si>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</si>
  <si>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</si>
  <si>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</si>
  <si>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</si>
  <si>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</si>
  <si>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</si>
  <si>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</si>
  <si>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</si>
  <si>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</si>
  <si>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</si>
  <si>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</si>
  <si>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</si>
  <si>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</si>
  <si>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</si>
  <si>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</si>
  <si>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</si>
  <si>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</si>
  <si>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</si>
  <si>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</si>
  <si>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</si>
  <si>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</si>
  <si>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</si>
  <si>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</si>
  <si>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</si>
  <si>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</si>
  <si>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</si>
  <si>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</si>
  <si>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</si>
  <si>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</si>
  <si>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</si>
  <si>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</si>
  <si>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</si>
  <si>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</si>
  <si>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</si>
  <si>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</si>
  <si>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</si>
  <si>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</si>
  <si>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</si>
  <si>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</si>
  <si>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</si>
  <si>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</si>
  <si>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</si>
  <si>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</si>
  <si>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</si>
  <si>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</si>
  <si>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</si>
  <si>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</si>
  <si>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</si>
  <si>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</si>
  <si>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</si>
  <si>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</si>
  <si>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</si>
  <si>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</si>
  <si>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</si>
  <si>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</si>
  <si>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</si>
  <si>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</si>
  <si>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</si>
  <si>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</si>
  <si>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</si>
  <si>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</si>
  <si>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</si>
  <si>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</si>
  <si>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</si>
  <si>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</si>
  <si>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</si>
  <si>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</si>
  <si>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</si>
  <si>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</si>
  <si>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</si>
  <si>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</si>
  <si>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</si>
  <si>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</si>
  <si>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</si>
  <si>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</si>
  <si>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</si>
  <si>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</si>
  <si>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Egyéb működési kiadás</t>
  </si>
  <si>
    <t>Ellátottak pénzbeli juttatása</t>
  </si>
  <si>
    <t>Értékpapírvásárlás kiadásai</t>
  </si>
  <si>
    <t>Egyéb felhalmozási kiadás</t>
  </si>
  <si>
    <t>Pénzügyi befektetés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</si>
  <si>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</si>
  <si>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</si>
  <si>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</si>
  <si>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</si>
  <si>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</si>
  <si>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</si>
  <si>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</si>
  <si>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</si>
  <si>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</si>
  <si>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</si>
  <si>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</si>
  <si>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</si>
  <si>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</si>
  <si>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</si>
  <si>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</si>
  <si>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</si>
  <si>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</si>
  <si>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</si>
  <si>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</si>
  <si>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</si>
  <si>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</si>
  <si>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</si>
  <si>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</si>
  <si>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</si>
  <si>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</si>
  <si>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</si>
  <si>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</si>
  <si>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</si>
  <si>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</si>
  <si>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</si>
  <si>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</si>
  <si>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</si>
  <si>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</si>
  <si>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</si>
  <si>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</si>
  <si>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</si>
  <si>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</si>
  <si>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</si>
  <si>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</si>
  <si>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</si>
  <si>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</si>
  <si>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</si>
  <si>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</si>
  <si>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</si>
  <si>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</si>
  <si>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</si>
  <si>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</si>
  <si>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</si>
  <si>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>II/1.1.Tárgyi eszközök, immateriális javak értékesítésének részletezése</t>
  </si>
  <si>
    <t>II/1.1. Tárgyi eszk.immat.jav. ért.össz.</t>
  </si>
  <si>
    <t>II/1.2. Önkormányzat sajátos felhalm. és tőke bev.össz.</t>
  </si>
  <si>
    <t>II/1.3. Pénzügyi befektetés bevétele összesen</t>
  </si>
  <si>
    <t xml:space="preserve">II/2/1. Központosított előirányzatokból felhalmozási célúak részletezése 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</si>
  <si>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</si>
  <si>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</si>
  <si>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</si>
  <si>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</si>
  <si>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</si>
  <si>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</si>
  <si>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</si>
  <si>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</si>
  <si>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</si>
  <si>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</si>
  <si>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</si>
  <si>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</si>
  <si>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</si>
  <si>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</si>
  <si>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</si>
  <si>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</si>
  <si>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</si>
  <si>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</si>
  <si>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</si>
  <si>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</si>
  <si>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</si>
  <si>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</si>
  <si>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</si>
  <si>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</si>
  <si>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 xml:space="preserve">Projekt azonosítója:             ÉMOP-4.2.1/B-09-2009-0003     </t>
  </si>
  <si>
    <t>Projekt azonosítója:             ÉMOP-3.2.1/D-09-2010-0006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</si>
  <si>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</si>
  <si>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</si>
  <si>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</si>
  <si>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</si>
  <si>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</si>
  <si>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</si>
  <si>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</si>
  <si>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</si>
  <si>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Város rehabilitáció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</si>
  <si>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</si>
  <si>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</si>
  <si>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</si>
  <si>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</si>
  <si>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</si>
  <si>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</si>
  <si>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</si>
  <si>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</si>
  <si>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</si>
  <si>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</si>
  <si>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</si>
  <si>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</si>
  <si>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</si>
  <si>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</si>
  <si>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</si>
  <si>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</si>
  <si>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</si>
  <si>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</si>
  <si>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</si>
  <si>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</si>
  <si>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</si>
  <si>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</si>
  <si>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</si>
  <si>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</si>
  <si>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</si>
  <si>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</si>
  <si>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</si>
  <si>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</si>
  <si>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</si>
  <si>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</si>
  <si>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</si>
  <si>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</si>
  <si>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</si>
  <si>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</si>
  <si>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</si>
  <si>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</si>
  <si>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</si>
  <si>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</si>
  <si>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</si>
  <si>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</si>
  <si>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</si>
  <si>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</si>
  <si>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</si>
  <si>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</si>
  <si>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</si>
  <si>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</si>
  <si>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</si>
  <si>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</si>
  <si>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</si>
  <si>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</si>
  <si>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</si>
  <si>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</si>
  <si>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</si>
  <si>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</si>
  <si>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</si>
  <si>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</si>
  <si>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</si>
  <si>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</si>
  <si>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</si>
  <si>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</si>
  <si>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</si>
  <si>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</si>
  <si>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</si>
  <si>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</si>
  <si>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Víz-,csatorna felújitás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</si>
  <si>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</si>
  <si>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</si>
  <si>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</si>
  <si>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</si>
  <si>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</si>
  <si>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</si>
  <si>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</si>
  <si>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</si>
  <si>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</si>
  <si>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</si>
  <si>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</si>
  <si>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</si>
  <si>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</si>
  <si>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</si>
  <si>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</si>
  <si>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</si>
  <si>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</si>
  <si>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</si>
  <si>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</si>
  <si>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</si>
  <si>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</si>
  <si>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</si>
  <si>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</si>
  <si>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</si>
  <si>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</si>
  <si>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</si>
  <si>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</si>
  <si>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</si>
  <si>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</si>
  <si>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>Orvosi gép-műszer beszerzés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</si>
  <si>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</si>
  <si>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</si>
  <si>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</si>
  <si>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</si>
  <si>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</si>
  <si>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</si>
  <si>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</si>
  <si>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</si>
  <si>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</si>
  <si>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</si>
  <si>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</si>
  <si>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</si>
  <si>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</si>
  <si>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</si>
  <si>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</si>
  <si>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</si>
  <si>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</si>
  <si>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</si>
  <si>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</si>
  <si>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</si>
  <si>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</si>
  <si>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</si>
  <si>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</si>
  <si>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</si>
  <si>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 xml:space="preserve">Az Önkormányzat  2012. évi költségvetési kiadási előirányzatai feladatonként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</si>
  <si>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</si>
  <si>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</si>
  <si>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</si>
  <si>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</si>
  <si>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</si>
  <si>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</si>
  <si>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</si>
  <si>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</si>
  <si>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</si>
  <si>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</si>
  <si>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</si>
  <si>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</si>
  <si>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</si>
  <si>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</si>
  <si>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</si>
  <si>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</si>
  <si>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</si>
  <si>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</si>
  <si>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</si>
  <si>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</si>
  <si>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</si>
  <si>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</si>
  <si>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</si>
  <si>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</si>
  <si>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</si>
  <si>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</si>
  <si>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</si>
  <si>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</si>
  <si>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</si>
  <si>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</si>
  <si>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</si>
  <si>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</si>
  <si>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</si>
  <si>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</si>
  <si>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</si>
  <si>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</si>
  <si>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Önkormányzat </t>
  </si>
  <si>
    <t>Önkormányzat  összesen:</t>
  </si>
  <si>
    <t>II/3.1. Támogatás értékű felhalmozási bevétel mindössz.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</si>
  <si>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</si>
  <si>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</si>
  <si>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</si>
  <si>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</si>
  <si>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</si>
  <si>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</si>
  <si>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</si>
  <si>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</si>
  <si>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</si>
  <si>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</si>
  <si>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</si>
  <si>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</si>
  <si>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</si>
  <si>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</si>
  <si>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</si>
  <si>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</si>
  <si>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</si>
  <si>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</si>
  <si>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</si>
  <si>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</si>
  <si>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</si>
  <si>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</si>
  <si>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</si>
  <si>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</si>
  <si>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</si>
  <si>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Postázó szoftver beszerzés</t>
  </si>
  <si>
    <t>Háziorvosi alapellátás</t>
  </si>
  <si>
    <t>közfoglalkoztatás</t>
  </si>
  <si>
    <t xml:space="preserve">             Oktatást kiegészítő tevékenység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</si>
  <si>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</si>
  <si>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</si>
  <si>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</si>
  <si>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</si>
  <si>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</si>
  <si>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</si>
  <si>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Könyvtári szolgáltatások</t>
  </si>
  <si>
    <t>Központi költségvetési befiz.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</si>
  <si>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</si>
  <si>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</si>
  <si>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</si>
  <si>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</si>
  <si>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</si>
  <si>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</si>
  <si>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</si>
  <si>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</si>
  <si>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</si>
  <si>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</si>
  <si>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</si>
  <si>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</si>
  <si>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</si>
  <si>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</si>
  <si>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</si>
  <si>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</si>
  <si>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</si>
  <si>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</si>
  <si>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*</t>
  </si>
  <si>
    <t xml:space="preserve">Raiffeisen Bank Rt. </t>
  </si>
  <si>
    <t xml:space="preserve">kötvény </t>
  </si>
  <si>
    <t>2011. évi bevételek</t>
  </si>
  <si>
    <t>2012. évi várható bevételek</t>
  </si>
  <si>
    <t>2013. évi előirányzat</t>
  </si>
  <si>
    <t>2011. évi kiadások</t>
  </si>
  <si>
    <t>2012. évi várható kiadások</t>
  </si>
  <si>
    <t>Az önkormányzat 2013. évi kiadási előirányzatai összesen</t>
  </si>
  <si>
    <t xml:space="preserve">A költségvetési intézmények 2013. évi költségvetési kiadási előirányzatai </t>
  </si>
  <si>
    <t>Város-gondnokság</t>
  </si>
  <si>
    <t>Városi Napköziottho-nos Óvoda-Bölcsőde</t>
  </si>
  <si>
    <t xml:space="preserve">Az Önkormányzat  2013. évi költségvetési kiadási előirányzatai feladatonként </t>
  </si>
  <si>
    <t xml:space="preserve">                        A Közös Önkormányzati Hivatal 2013. évi költségvetési kiadási</t>
  </si>
  <si>
    <t xml:space="preserve">Közös Önkormány-zati Hivatal </t>
  </si>
  <si>
    <t>Közös Önkormányzati Hivatal</t>
  </si>
  <si>
    <t xml:space="preserve">     Az önkormányzat 2013. évi bevételi előirányzatai összesen</t>
  </si>
  <si>
    <t>Helyi önkormányzatok működésének támogatása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</si>
  <si>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</si>
  <si>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</si>
  <si>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</si>
  <si>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</si>
  <si>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</si>
  <si>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</si>
  <si>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 1.c) beszámítás összege</t>
  </si>
  <si>
    <t>I.1.a)-c) összesen</t>
  </si>
  <si>
    <t>I.1.d) Egyéb kötelező önkormányzati feladatok támogatása</t>
  </si>
  <si>
    <t>Települési önkormányzatok egyes köznevelési és gyermekétkeztetési feladatainak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</si>
  <si>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</si>
  <si>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</si>
  <si>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</si>
  <si>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</si>
  <si>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</si>
  <si>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</si>
  <si>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Települési önkormányzatok szociális és gyermekjóléti feladatainak támogatása</t>
  </si>
  <si>
    <t>II.3. Ingyenes és kedvezménye gyermekétkeztetés bölcsődében</t>
  </si>
  <si>
    <t>II.3. Ingyenes és kedvezménye gyermekétkeztetés óvoda, iskola, kollégium</t>
  </si>
  <si>
    <t>III.2. Hozzájárulás pénzbeli ellátásokhoz</t>
  </si>
  <si>
    <t>III.3.c. Szociális étkeztetés</t>
  </si>
  <si>
    <t xml:space="preserve">III.3.ja(2) bölcsődei ellátás </t>
  </si>
  <si>
    <t>III.3.ja(2) bölcsődei ellátás -fogyatékos gyermek</t>
  </si>
  <si>
    <t>Közös Önkorm. Hivatal össz.</t>
  </si>
  <si>
    <t>Rendelő-intézet</t>
  </si>
  <si>
    <t>Költségvetési intézmények 2013. évi  költségvetési bevételei</t>
  </si>
  <si>
    <t xml:space="preserve"> 2013. évi előirányzat</t>
  </si>
  <si>
    <t>Közös Önkormányzati Hivatal prémiumévesek 3 fő</t>
  </si>
  <si>
    <t>2013.évi előir.</t>
  </si>
  <si>
    <t>2013. évi előir.</t>
  </si>
  <si>
    <t>Önkormányzat költségvetési támogatása összesen</t>
  </si>
  <si>
    <t>Közös Önkorm.</t>
  </si>
  <si>
    <t>Hivatal össz.</t>
  </si>
  <si>
    <t>Közös Önkormányzati Hivatal 2013. évi  költségvetési bevételei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</si>
  <si>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</si>
  <si>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</si>
  <si>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</si>
  <si>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</si>
  <si>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</si>
  <si>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</si>
  <si>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</si>
  <si>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</si>
  <si>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</si>
  <si>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 xml:space="preserve">B.) Önkormányzaton kívüli EU-s projektekhez történő hozzájárulás 2013. évi előirányzatai </t>
  </si>
  <si>
    <t>Fennálló hitel, kötvénytart.  2013. I. 1-jén</t>
  </si>
  <si>
    <t>2013. évi hitelfelvét.</t>
  </si>
  <si>
    <t>2013. évben induló beruh.</t>
  </si>
  <si>
    <t>Zsóry Szennyvíz-beruházás</t>
  </si>
  <si>
    <t xml:space="preserve">             2013. év </t>
  </si>
  <si>
    <t xml:space="preserve">              2013. év </t>
  </si>
  <si>
    <t>Zsóry Futtbal Club Kft.</t>
  </si>
  <si>
    <t>Hitel-állomány 2013.01.01</t>
  </si>
  <si>
    <t>Zsóry Szennyvízb.</t>
  </si>
  <si>
    <t>Zsóry szennyvízberuh.</t>
  </si>
  <si>
    <t>Zsóry szennyvízberuh,</t>
  </si>
  <si>
    <t>Folyószámlahietel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</si>
  <si>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</si>
  <si>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</si>
  <si>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</si>
  <si>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</si>
  <si>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</si>
  <si>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</si>
  <si>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</si>
  <si>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</si>
  <si>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Főzőüst beszerzés - Móra F. úti tagóvoda</t>
  </si>
  <si>
    <t>Fénymásoló beszerzés</t>
  </si>
  <si>
    <t>63.</t>
  </si>
  <si>
    <t>64.</t>
  </si>
  <si>
    <t>Városgondnokság összesen:</t>
  </si>
  <si>
    <t>Közös Önkormányzati Hivatal összesen</t>
  </si>
  <si>
    <t xml:space="preserve"> - Bölcsőde BM önerő támog</t>
  </si>
  <si>
    <t xml:space="preserve"> - Kánya patak BM önerő</t>
  </si>
  <si>
    <t>Hadnagy úti sportcentrum</t>
  </si>
  <si>
    <t>Térfigyelő rendszer bővítése</t>
  </si>
  <si>
    <t>Városi Óvoda kapacitásbővítő fejlesztése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</si>
  <si>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</si>
  <si>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</si>
  <si>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</si>
  <si>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</si>
  <si>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 xml:space="preserve">Nem lakóing. bérbeadása + üzemeltetése </t>
  </si>
  <si>
    <t>Egri úti tagóv. Bőv.</t>
  </si>
  <si>
    <t>Múzeumok működtetése</t>
  </si>
  <si>
    <t>Önkorm. Igazg.tev</t>
  </si>
  <si>
    <t>Ter.ig. Ép.hatóság+ anyakönyv</t>
  </si>
  <si>
    <t xml:space="preserve">         - közös hivatal 1-4 hóra vidéki önk. Átvett</t>
  </si>
  <si>
    <t xml:space="preserve">   ------------------</t>
  </si>
  <si>
    <t xml:space="preserve"> - Egri úti tagóvoda fejl. </t>
  </si>
  <si>
    <t xml:space="preserve">EU-s projekt címe:    Egri úti tagóvoda fejlesztése </t>
  </si>
  <si>
    <t xml:space="preserve">Projekt azonosítója: ÉMOP-4.3.1./A-11-2012-0021       </t>
  </si>
  <si>
    <t>2013. ......................... hó</t>
  </si>
  <si>
    <t xml:space="preserve">........................ 2013. ............ hó .... nap </t>
  </si>
  <si>
    <t xml:space="preserve">Szent István szobor 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</si>
  <si>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</si>
  <si>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</si>
  <si>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</si>
  <si>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</si>
  <si>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</si>
  <si>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</si>
  <si>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</si>
  <si>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</si>
  <si>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</si>
  <si>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</si>
  <si>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</si>
  <si>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</si>
  <si>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</si>
  <si>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</si>
  <si>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</si>
  <si>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</si>
  <si>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</si>
  <si>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</si>
  <si>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</si>
  <si>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</si>
  <si>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</si>
  <si>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</si>
  <si>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</si>
  <si>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</si>
  <si>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</si>
  <si>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</si>
  <si>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</si>
  <si>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</si>
  <si>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</si>
  <si>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</si>
  <si>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</si>
  <si>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</si>
  <si>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>Közös önk. Hiv. felad. Összesen</t>
  </si>
  <si>
    <t>Segélyek</t>
  </si>
  <si>
    <t>Közös Önkormányzati hivatal mindössz.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</si>
  <si>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</si>
  <si>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</si>
  <si>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</si>
  <si>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</si>
  <si>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>II. 4. Befektetési kiadások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</si>
  <si>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</si>
  <si>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</si>
  <si>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</si>
  <si>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</si>
  <si>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</si>
  <si>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 xml:space="preserve">          I. 4.5.1.  Kamatmentes kölcsön nyújtása háztartásoknak</t>
  </si>
  <si>
    <t xml:space="preserve">          I. 4.5.2.  Kamatmentes kölcsön nyújtása civil szervezeteknek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</si>
  <si>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</si>
  <si>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</si>
  <si>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</si>
  <si>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</si>
  <si>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</si>
  <si>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</si>
  <si>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</si>
  <si>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</si>
  <si>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</si>
  <si>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</si>
  <si>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</si>
  <si>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</si>
  <si>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4.6.1. Inézmények nyári tisztasági festése</t>
  </si>
  <si>
    <t>4.6.2. érdekeltségnövelő támogatás önrész</t>
  </si>
  <si>
    <t>4.6.3.energia és egyéb közüzemi díj árváltozásra</t>
  </si>
  <si>
    <t>4.6.6. közfoglalkoztatottak pályázati önereje</t>
  </si>
  <si>
    <t>4.6.5. szociális juttatások önerejének növekedésére</t>
  </si>
  <si>
    <t>4.6.4. szakértői díjak, engedélyek</t>
  </si>
  <si>
    <t>4.6.7. Óvoda csoport bővítés+köznev. törvény vált.</t>
  </si>
  <si>
    <t>4.6.8. közbiztonsági feladatokra</t>
  </si>
  <si>
    <t>3.7.1. kötvény hitelkamatok változására, ill. kötv. kamat fed. tart.</t>
  </si>
  <si>
    <t xml:space="preserve">3.7.2. pályázati önerő - csapadékvízelvez. </t>
  </si>
  <si>
    <t>3.7.3. pályázati önerő - egyéb</t>
  </si>
  <si>
    <t>3.7.4. praxisvásárlás támogatására</t>
  </si>
  <si>
    <t>3.7.5. Zsóry fejlesztés pályázati önereő</t>
  </si>
  <si>
    <t>3.7.6. Városi Rendelőintézet felújítása</t>
  </si>
  <si>
    <t>3.7.8. közvilágítás korszerűsítés</t>
  </si>
  <si>
    <t>3.7.9. Épületenerg. Fejl. Önerő Dohány úti tagóvoda</t>
  </si>
  <si>
    <t>3.7.10. Épületenerg. Fejl. Önerő Móra F.  úti tagóvoda</t>
  </si>
  <si>
    <t>3.7.11. Épületenerg. Fejl. Önerő Bárdos L. tagiskola</t>
  </si>
  <si>
    <t>3.7.12. Épületenerg. Fejl. Önerő Mező F. tagiskola</t>
  </si>
  <si>
    <t>3.7.13. Épületenerg. Fejl. Önerő Széchenyi I. Katolikus Szakképző isk.</t>
  </si>
  <si>
    <t>Tartalék összegének célonkénti részletezése</t>
  </si>
  <si>
    <t xml:space="preserve">4.6. Működési célú tartalék összesen: </t>
  </si>
  <si>
    <t xml:space="preserve">3.7. Felhalmozási célú tartalék összesen: </t>
  </si>
  <si>
    <t>4.6.9. általános tartalék</t>
  </si>
  <si>
    <t xml:space="preserve">Tartalékok  mindösszesen: </t>
  </si>
  <si>
    <t xml:space="preserve">       II.4.1.VG Rt. részvény vásárlása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</si>
  <si>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</si>
  <si>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</si>
  <si>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</si>
  <si>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</si>
  <si>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</si>
  <si>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</si>
  <si>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</si>
  <si>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</si>
  <si>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</si>
  <si>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</si>
  <si>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</si>
  <si>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</si>
  <si>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</si>
  <si>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</si>
  <si>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</si>
  <si>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</si>
  <si>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</si>
  <si>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</si>
  <si>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</si>
  <si>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</si>
  <si>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</si>
  <si>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</si>
  <si>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</si>
  <si>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</si>
  <si>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</si>
  <si>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</si>
  <si>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</si>
  <si>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</si>
  <si>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</si>
  <si>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</si>
  <si>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</si>
  <si>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</si>
  <si>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</si>
  <si>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II/1.2.Beruh., felúj. Kapcs. ÁFA visszatérülés</t>
  </si>
  <si>
    <t>1.2. Felhalmozási célú ÁFA visszatérülések</t>
  </si>
  <si>
    <t>1.3.Egyéb önkorm. Vagyon üzemeltetéséből, koncesszióból származó bevétel</t>
  </si>
  <si>
    <t>1.4 Pénzügyi befektetés bevételei</t>
  </si>
  <si>
    <t>II/1.4. Pénzügyi befektetés bevétele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</si>
  <si>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</si>
  <si>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</si>
  <si>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</si>
  <si>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</si>
  <si>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</si>
  <si>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</si>
  <si>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</si>
  <si>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</si>
  <si>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</si>
  <si>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</si>
  <si>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</si>
  <si>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</si>
  <si>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</si>
  <si>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</si>
  <si>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</si>
  <si>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</si>
  <si>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</si>
  <si>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</si>
  <si>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</si>
  <si>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</si>
  <si>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</si>
  <si>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</si>
  <si>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</si>
  <si>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</si>
  <si>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</si>
  <si>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</si>
  <si>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</si>
  <si>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3.1.4.1. 5000 fő feletti lakosságszámú települési önkorm. adósságkonszolidációja során -kötvénytartozás visszafizetésére -támogatásként kapott összeg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</si>
  <si>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</si>
  <si>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</si>
  <si>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</si>
  <si>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</si>
  <si>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</si>
  <si>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>Közös Önkorm. Hivatal összesen:</t>
  </si>
  <si>
    <t xml:space="preserve">II/2.6. Felhalmozási célú pénzeszköz átvétele államháztartáson kívülről </t>
  </si>
  <si>
    <t xml:space="preserve">  - Szent István szobor támog.</t>
  </si>
  <si>
    <t>Projekt azonosítója:          KEOP-4.-.0/11-2011-0170</t>
  </si>
  <si>
    <t>Projekt azonosítója:          KEOP-4.9.0/11-2011-0171</t>
  </si>
  <si>
    <t>Projekt azonosítója:          KEOP-4.9.0/11-2011-0172</t>
  </si>
  <si>
    <t>Mezőkövesd város önkormányzata által 2013. évben nyújtandó</t>
  </si>
  <si>
    <t>a pénzeszközök  2013. évre tervezett változásáról</t>
  </si>
  <si>
    <t>Nyitó pénzkészlet 2013. január 1-jén</t>
  </si>
  <si>
    <t>Záró pénzkészlet tervezett összege 2013. dec. 31-én</t>
  </si>
  <si>
    <t>a 2013. évre tervezett közvetett támogatásokról</t>
  </si>
  <si>
    <t xml:space="preserve"> Szennyvíz.támogatására Ny-i vár.r.</t>
  </si>
  <si>
    <t xml:space="preserve"> Szennyvíz. támogatására III. ütem</t>
  </si>
  <si>
    <t xml:space="preserve">  Útkarbantartás, járdakarbantartás</t>
  </si>
  <si>
    <t xml:space="preserve">   Síkosságmentesítés, hóeltakarítás készenlét 2012telj.</t>
  </si>
  <si>
    <t xml:space="preserve">   Síkosságmentesítés, hóeltakarítás készenlét 2013 telj.</t>
  </si>
  <si>
    <t xml:space="preserve">   Síkosságmentesítés, hóeltakarítás gépi munka 2013 telj.</t>
  </si>
  <si>
    <t xml:space="preserve">   Egyéb lakossági igények kezelése-képviselők</t>
  </si>
  <si>
    <t>Dolog jellegű kiadás összesen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</si>
  <si>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</si>
  <si>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</si>
  <si>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</si>
  <si>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 xml:space="preserve">          I. 3.5.1.  Kamatmentes kölcsön visszatérülése háztartásoktól</t>
  </si>
  <si>
    <t xml:space="preserve">          I. 3.5.2.  Kamatmentes kölcsön visszatérülése Zsóry Futtbal Club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</si>
  <si>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</si>
  <si>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</si>
  <si>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</si>
  <si>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</si>
  <si>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</si>
  <si>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</si>
  <si>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</si>
  <si>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Önkorm. egyéb helyiségek bérbeadása</t>
  </si>
  <si>
    <t>Közhatalmi bevételek</t>
  </si>
  <si>
    <t>Működési támogatások</t>
  </si>
  <si>
    <t>Központi, irányítószervi támogatás</t>
  </si>
  <si>
    <r>
      <t>I/1.</t>
    </r>
    <r>
      <rPr>
        <b/>
        <sz val="10"/>
        <rFont val="Times New Roman"/>
        <family val="1"/>
      </rPr>
      <t xml:space="preserve"> Működési bevételek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</si>
  <si>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</t>
    </r>
  </si>
  <si>
    <r>
      <t xml:space="preserve">I/3. </t>
    </r>
    <r>
      <rPr>
        <i/>
        <sz val="10"/>
        <rFont val="Times New Roman"/>
        <family val="1"/>
      </rPr>
      <t xml:space="preserve">Központi ktgvből kapott működési támog. </t>
    </r>
    <r>
      <rPr>
        <b/>
        <sz val="10"/>
        <rFont val="Times New Roman"/>
        <family val="1"/>
      </rPr>
      <t>/Működési támogatások</t>
    </r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</si>
  <si>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</si>
  <si>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</si>
  <si>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</si>
  <si>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</si>
  <si>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</si>
  <si>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</si>
  <si>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4. Forgatási célú belföldi, külföldi értékpap.érték.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</si>
  <si>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</si>
  <si>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</si>
  <si>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</si>
  <si>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1. Szabad pénzeszköz betétként való elhelyezése</t>
  </si>
  <si>
    <t>2. Központi, irányítószervi támogatás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</si>
  <si>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</si>
  <si>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</si>
  <si>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</si>
  <si>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</si>
  <si>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</si>
  <si>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</si>
  <si>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</si>
  <si>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A költségvetési intézmények 2013. évi költségvetési kiadási előirányzatainak megoszlása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</si>
  <si>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</si>
  <si>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</si>
  <si>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</si>
  <si>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</si>
  <si>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</si>
  <si>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</si>
  <si>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</si>
  <si>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Államigaz-gatási feladat(épí-téshat.,  anyakönyv, üzletek)</t>
  </si>
  <si>
    <t>Az önkormányzat 2013. évi költségvetési kiadási előirányzatainak megoszlása</t>
  </si>
  <si>
    <t>Önkormányzati jogalkotás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</si>
  <si>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</si>
  <si>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</si>
  <si>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</si>
  <si>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</si>
  <si>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</si>
  <si>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</si>
  <si>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</si>
  <si>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</si>
  <si>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</si>
  <si>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</si>
  <si>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Közutak üzemltetése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</si>
  <si>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</si>
  <si>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</si>
  <si>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</si>
  <si>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</si>
  <si>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</si>
  <si>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és visszafizetési kötelezettsége a 60%-os  adósságkonszolidációt figyelembe véve</t>
  </si>
  <si>
    <t xml:space="preserve">II/1.3. Egyéb önkorm. vagyon bérbeadásából, koncesszióba adásából származó </t>
  </si>
  <si>
    <t>bevételek részletezése</t>
  </si>
  <si>
    <t>Közös.Önk.hiv.</t>
  </si>
  <si>
    <t>Sportlétesítmény működt., versenys.tám.</t>
  </si>
  <si>
    <t>Központi költségvetési befizetés</t>
  </si>
  <si>
    <t>Egri úti tagóvoda bővítés</t>
  </si>
  <si>
    <t>Önkormányzati igazgatási tevékenység</t>
  </si>
  <si>
    <t>Önkormányzati feladatok összesen</t>
  </si>
  <si>
    <t>Tartalékok</t>
  </si>
  <si>
    <t>A költségvetési intézmények 2013. évi költségvetési bevételi előirányzatainak megoszlása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</si>
  <si>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</si>
  <si>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</si>
  <si>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</si>
  <si>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</si>
  <si>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 xml:space="preserve">     Az önkormányzat 2013. évi bevételi előirányzatainak megoszlása</t>
  </si>
  <si>
    <t>II/2.2. Fejlesztési célú támogatások  összesen</t>
  </si>
  <si>
    <t>II/2/2. Egyéb fejlesztési célú támogatások részletezése</t>
  </si>
  <si>
    <t>65.</t>
  </si>
  <si>
    <t>66.</t>
  </si>
  <si>
    <t>67.</t>
  </si>
  <si>
    <t>68.</t>
  </si>
  <si>
    <t>69.</t>
  </si>
  <si>
    <t>Sportpálya kerítés, parkoló kial.</t>
  </si>
  <si>
    <t xml:space="preserve">            -Városi Óvoda-Bölcsőde: Közfoglalkoztatás támogtása</t>
  </si>
  <si>
    <t xml:space="preserve">            -Városgondnokság: Közfoglalkoztatás támogatása</t>
  </si>
  <si>
    <t>3.1.2.3. Nyári gyermekétkeztetés támogatása</t>
  </si>
  <si>
    <t>3.1.2.4. Prémiumévesek támogatása</t>
  </si>
  <si>
    <t>Felhalmozási célú központosított előirányzatok:-Kánya patak rekonstr.</t>
  </si>
  <si>
    <t>3.1.2.5. Bérkompenzáció</t>
  </si>
  <si>
    <t xml:space="preserve">       II.4.3. OTP tőkegarantált pénzpiaci alapok</t>
  </si>
  <si>
    <t xml:space="preserve">       II.4.2. KÖZKINCS-TÁR jegyzett tőkeemelés</t>
  </si>
  <si>
    <t xml:space="preserve">             Múzeumok működtetése</t>
  </si>
  <si>
    <t>Gépmúzeum muzeális tárgyainak beszerzése</t>
  </si>
  <si>
    <t>TÁMOP 6.1.2. pály. Eszközbeszezés</t>
  </si>
  <si>
    <t>Készfiz.kezességv. Szennyvíza.</t>
  </si>
  <si>
    <t>Készfizető kezességv. MSE</t>
  </si>
  <si>
    <t xml:space="preserve"> Szennyvíz.támog. Ny-i vár.r.</t>
  </si>
  <si>
    <t xml:space="preserve"> Szennyvíz. Támog. III. ütem</t>
  </si>
  <si>
    <t>Zsóry szennyvízber.Vízik. Társ.</t>
  </si>
  <si>
    <t>Szennyvízberuh. Vízik. Társ. H.</t>
  </si>
  <si>
    <r>
      <t xml:space="preserve">II/2. </t>
    </r>
    <r>
      <rPr>
        <i/>
        <sz val="9"/>
        <rFont val="Times New Roman"/>
        <family val="1"/>
      </rPr>
      <t>Központi ktgvből kapott felhalm. támog</t>
    </r>
    <r>
      <rPr>
        <sz val="9"/>
        <rFont val="Times New Roman"/>
        <family val="1"/>
      </rPr>
      <t>./</t>
    </r>
    <r>
      <rPr>
        <b/>
        <sz val="9"/>
        <rFont val="Times New Roman"/>
        <family val="1"/>
      </rPr>
      <t>Felhalm. célú költségvetési támogatások</t>
    </r>
  </si>
  <si>
    <t xml:space="preserve">                          Városgondnokság létszáma 2013. július 1-től 97 fő</t>
  </si>
  <si>
    <t>Megjegyzés: óvoda létszáma 2013. március 1-től 88 fő</t>
  </si>
  <si>
    <t xml:space="preserve">(x) Az önkormányzat költségvetési rendletének 23 §-ában </t>
  </si>
  <si>
    <t xml:space="preserve">                                                                                   - könyvtár érd. Növ.</t>
  </si>
  <si>
    <t xml:space="preserve">                                                                                   - közműv. érd. Növ.</t>
  </si>
  <si>
    <t>2.2.5. 5000 fő feletti lakosságszámú települési önkorm. Adósságkonyszolidációja során - kötvény, hiteltartozás visszafizetésére - támogatásként kapott összeg.</t>
  </si>
  <si>
    <t xml:space="preserve">    - Kistérségi Szociáli és Gyermekjóléti Sz.</t>
  </si>
  <si>
    <t xml:space="preserve">             Rendelőintézet felújítása</t>
  </si>
  <si>
    <t>Háziorvosi alapellátás + Rendelőintézet</t>
  </si>
  <si>
    <t xml:space="preserve">          - Polgárőr Egyesület (Gépkocsi vásárlás)</t>
  </si>
  <si>
    <t>Szociális és gyermekjóléti ellátások -  TKT-től</t>
  </si>
  <si>
    <t xml:space="preserve">            Önkormányzati igazgatás:</t>
  </si>
  <si>
    <t xml:space="preserve">          -Szent. L. Egyházközség - restaurálásra</t>
  </si>
  <si>
    <t>3.1.2.6. Létszámcsökkentéses pályázatra</t>
  </si>
  <si>
    <t xml:space="preserve">                                                                                   - Eu önerő alap Bölcsőde bővítés</t>
  </si>
  <si>
    <t xml:space="preserve">                                                                                   </t>
  </si>
  <si>
    <t xml:space="preserve">         - Közfoglalkoztatás támogatása</t>
  </si>
  <si>
    <t>3.1.2.2. Lakott külterülettel kapcsolatos feladatok támogatása</t>
  </si>
  <si>
    <t>3.1.2.1. Üdülőhelyi feladatok támogatása</t>
  </si>
  <si>
    <t>3.1.2.7. Itthon vagy - Magyarország szeretlek</t>
  </si>
  <si>
    <t>Mezőkövesdi Óvoda és Bölcsőde</t>
  </si>
  <si>
    <t>Sófal kialakítása - Egri u. Óvoda</t>
  </si>
  <si>
    <t>Óvoda- Generali a Biztonságért Alapítvány- Sófal kialakítása</t>
  </si>
  <si>
    <t>Beléptető rendszer -Gimnázium</t>
  </si>
  <si>
    <t xml:space="preserve">    -KLIK-nek</t>
  </si>
  <si>
    <t xml:space="preserve">          - Lakossági vízártámogatás átadása</t>
  </si>
  <si>
    <t>Pénzbeni  átmeneti segély</t>
  </si>
  <si>
    <t>Természetben nyújtott átmeneti segély</t>
  </si>
  <si>
    <t xml:space="preserve">       II.4.4. ÉRV részvény vásárlás</t>
  </si>
  <si>
    <t xml:space="preserve">          II.3.5.3. Dolgozói lakásép. Kölcsön elsz. Kül.</t>
  </si>
  <si>
    <t>II.1. Óvodapedagógus átlagbértámogatás 3 hóra</t>
  </si>
  <si>
    <t>3.1.2.8. Lakossági vazár támogatás</t>
  </si>
  <si>
    <t>3.1.2.9. Egyszeri gyermekvédelmi támogatás</t>
  </si>
  <si>
    <t>3.1.2.10. Egyszeri támogatás MK. Város feladataira</t>
  </si>
  <si>
    <t>3.1.2.11. TKT I. félév. Időar. Támog. Számvit.vált miatt</t>
  </si>
  <si>
    <t xml:space="preserve">             - közös hiv. átvett p.</t>
  </si>
  <si>
    <t xml:space="preserve">          - KLIK átvett</t>
  </si>
  <si>
    <t>megállapodás alapján</t>
  </si>
  <si>
    <t xml:space="preserve">  - Bölcsőde ÉMOP</t>
  </si>
  <si>
    <t>Zúgó Malom felújítása</t>
  </si>
  <si>
    <t>Vigló Kft. Felújítása</t>
  </si>
  <si>
    <t>Agria GSM felújítása</t>
  </si>
  <si>
    <t xml:space="preserve">              Önkorm. Igazgatás</t>
  </si>
  <si>
    <t>Egri úti óvoda felúj.</t>
  </si>
  <si>
    <t xml:space="preserve">               Óvodai nevelés</t>
  </si>
  <si>
    <t>Közös Önkormányzati  Hivatal  összesen:</t>
  </si>
  <si>
    <t>játszótéri hinta beszerzés</t>
  </si>
  <si>
    <t>Mező F. tagisk. Épület energ. audit</t>
  </si>
  <si>
    <t>megvalósíthatósági tanulmányt. Rendelőint.</t>
  </si>
  <si>
    <t>70.</t>
  </si>
  <si>
    <t>71.</t>
  </si>
  <si>
    <t>72.</t>
  </si>
  <si>
    <t>73.</t>
  </si>
  <si>
    <t>74.</t>
  </si>
  <si>
    <t>MSE focipálya közvilágítási hálózatbővítés+csatlakozási díjak</t>
  </si>
  <si>
    <t>Temető utcai gázbekötés (Tüzipálya), vill. Hálózat bővítás</t>
  </si>
  <si>
    <t>Gépmúzeum ingatlanvásárlás vételára (önkorm. rész)</t>
  </si>
  <si>
    <t>Számítógép, vírusirtószoftver vásárlás</t>
  </si>
  <si>
    <t>Vektoros digitális térkép+HÉSZ módosítás</t>
  </si>
  <si>
    <t>3.7.14.Sportcélú fejlesztések, kulturűlis, szabadidős feladatok fejelesztésére, működtetésére</t>
  </si>
  <si>
    <t>EU-s projekt címe:          Szakképzés az intézményi stratégia tükrében Tiszaújvárosban és Mezőkövesden  a Város Rendelőintézeténél</t>
  </si>
  <si>
    <t>Projekt azonosítója:          TÁMOP 6.2.2/A-09/2-2010-0019</t>
  </si>
  <si>
    <t>dolgozói lakáshitel elsz. Kül.</t>
  </si>
  <si>
    <t>6. Befektetési c. belf.értékpapír vás.kötv.tölr.</t>
  </si>
  <si>
    <t>Lakóingatlan, nem lakóingatlan bérbeadás, üzemeltetés</t>
  </si>
  <si>
    <t>Lakóingatlan, nem lakóingatlan építés</t>
  </si>
  <si>
    <t>Ált.isk. + középisk. Oktatás nevelés áthúzódó kiadásai</t>
  </si>
  <si>
    <t>I/3. Működési támogatások (3.1..+3.6)</t>
  </si>
  <si>
    <t>Nemzeti ünnepek programja</t>
  </si>
  <si>
    <t>Ált.isk.közép.isk. átúzódó kiad.</t>
  </si>
  <si>
    <t>Lakóingatlan építés</t>
  </si>
  <si>
    <t xml:space="preserve">         - gyermektartásdíj megelőlegezés</t>
  </si>
  <si>
    <t>Értékpapírok vás., kötvény törl.</t>
  </si>
  <si>
    <t>2013. évi előirányzatai</t>
  </si>
  <si>
    <t>1. melléklet a    6/2014. (IV.30.) önkormányzati rendelethez</t>
  </si>
  <si>
    <t>2. melléklet a 6/2014. (IV.30.) önkormányzati rendelethez</t>
  </si>
  <si>
    <t>3. melléklet a 6/2014. (IV.30.) önkormányzati rendelethez</t>
  </si>
  <si>
    <t>4. melléklet a 6 /2014. (IV.30.) önkormányzati rendelethez</t>
  </si>
  <si>
    <t>4. melléklet a 6/2014. (IV.30.) önkormányzati rendelethez</t>
  </si>
  <si>
    <t>5. melléklet a 6/2014.( IV.30.) önkormányzati rendelethez</t>
  </si>
  <si>
    <t>5. melléklet a 6/2014.(IV.30.) önkormányzati rendelethez</t>
  </si>
  <si>
    <t>6. melléklet a 6/2014. (IV.30.) önkormányzati rendelethez</t>
  </si>
  <si>
    <t>7. melléklet a 6/2014. (IV.30.) önkormányzati rendelethez</t>
  </si>
  <si>
    <t>8. melléklet a 6/2014. (IV.30.) önkormányzati rendelethez</t>
  </si>
  <si>
    <t>9. melléklet a 6/2014. (IV.30.) önkormányzati rendelethez</t>
  </si>
  <si>
    <t>10. melléklet a 6/2014. (IV.30.) önkormányzati rendelethez</t>
  </si>
  <si>
    <t>11. melléklet a 6/2014. (IV.30.) önkormányzati rendelethez</t>
  </si>
  <si>
    <t>12. melléklet a 6/2014. (IV.30.) önkormányzati rendelethez</t>
  </si>
  <si>
    <t>13. melléklet a 6/2014. (IV.30.) önkormányzati rendelethez</t>
  </si>
  <si>
    <t>14. melléklet a 6/2014. (IV.30.) önkormányzati rendelethez</t>
  </si>
  <si>
    <t>15. melléklet a 6/2014. (IV.30.) önkormányzati rendelethez</t>
  </si>
  <si>
    <t>16. melléklet a 6/2014. (IV.30.) önkormányzati rendelethez</t>
  </si>
  <si>
    <t>17. melléklet a 6/2014. (IV.30.) önkormányzati rendelethez</t>
  </si>
  <si>
    <t>18. melléklet a 6/2014. (IV.30.) önkormányzati rendelethez</t>
  </si>
  <si>
    <t>19. melléklet a 6/2014. (IV.30.) önkormányzati rendelethez</t>
  </si>
  <si>
    <t>20. melléklet a 6/2014. (IV.30.) önkormányzati rendelethez</t>
  </si>
  <si>
    <t>22. melléklet a 6/2014. (IV.30.) önkormányzati rendelethez</t>
  </si>
  <si>
    <t>23. melléklet a 6/2014. (IV.30.) önkormányzati rendelethez</t>
  </si>
  <si>
    <t>24. melléklet a  6/2014. (IV.30.)önkormányzati rendelethez</t>
  </si>
  <si>
    <t>25. melléklet a 6/2014. (IV.30.) önkormányzati rendelethez</t>
  </si>
  <si>
    <t>26. melléklet a 6/2014. (IV.30.) önkormányzati rendelethez</t>
  </si>
  <si>
    <t>27. melléklet a 6/2014. (IV.30.) önkormányzati rendelethez</t>
  </si>
  <si>
    <t>28. melléklet a 6/2014. (IV.30.) önkormányzati rendelethez</t>
  </si>
  <si>
    <t>29. melléklet a 6/2014. (IV.30.) önkormányzati rendelethez</t>
  </si>
  <si>
    <t>30. melléklet a 6/2014. (IV.30.) önkormányzati rendelethez</t>
  </si>
  <si>
    <t>31. melléklet a 6/2014. (IV.30.) önkormányzati rendelethez</t>
  </si>
  <si>
    <t>32. melléklet a 6/2014. (IV.30.) önkormányzati rendelethez</t>
  </si>
  <si>
    <t>33. melléklet a 6/2014. (IV.30.) önkormányzati rendelethez</t>
  </si>
  <si>
    <t>34. melléklet a 6/2014. (IV.30.) önkormányzati rendelethez</t>
  </si>
  <si>
    <t>35. melléklet a 6/2014. (IV.30.) önkormányzati rendelethez</t>
  </si>
  <si>
    <t>36. melléklet a 6/2014. (IV.30.) önkormányzati rendelethez</t>
  </si>
  <si>
    <t>37. melléklet a 6/2014. (IV.30.) önkormányzati rendelethez</t>
  </si>
  <si>
    <t>38. melléklet a 6/2014. (IV.30.) önkormányzati rendelethez</t>
  </si>
  <si>
    <t>39. melléklet a 6/2014. (IV.30.) önkormányzati rendelethez</t>
  </si>
  <si>
    <t>40. melléklet a 6/2014. (IV.30.) önkormányzati rendelethez</t>
  </si>
  <si>
    <t>41. melléklet a 6/2014. (IV.30.) önkormányzati rendelethez</t>
  </si>
  <si>
    <t>42. melléklet a 6/2014. (IV.30.) önkormányzati rendelethez</t>
  </si>
  <si>
    <t>43. melléklet a 6/2014. (IV.30.) önkormányzati rendelethez</t>
  </si>
  <si>
    <t>44. melléklet a 6/2014. (IV.30.) önkormányzati rendelethez</t>
  </si>
  <si>
    <t>45. melléklet a 6/2014. (IV.30.) önkormányzati rendelethez</t>
  </si>
  <si>
    <t>46. melléklet a 6/2014. (IV.30.) önkormányzati rendelethez</t>
  </si>
  <si>
    <t>47. melléklet a 6/2014. (IV.30.) önkormányzati rendelethez</t>
  </si>
  <si>
    <t>48. melléklet a 6/2014. (IV.30.) önkormányzati rendelethez</t>
  </si>
  <si>
    <t>49. melléklet a 6/2014. (IV.30.) önkormányzati rendelethez</t>
  </si>
  <si>
    <t>50. melléklet a 6/2014. (IV.30.) önkormányzati rendelethez</t>
  </si>
  <si>
    <t>51. melléklet a 6/2014. (IV.30.) önkormányzati rendelethez</t>
  </si>
  <si>
    <t>52 melléklet a 6/2014. (IV.30.) önkormányzati rendelethez</t>
  </si>
  <si>
    <t>52. melléklet a 6/2014. (IV.30.) önkormányzati rendelethez</t>
  </si>
  <si>
    <t>53.. melléklet a 6/2014. (IV.30.) önkormányzati rendelethez</t>
  </si>
  <si>
    <t>53. melléklet a 6/2014. (IV.30.) önkormányzati rendelethez</t>
  </si>
  <si>
    <t>54. melléklet a 6/2014. (IV.30.) önkormányzati rendelethez</t>
  </si>
  <si>
    <t>55. melléklet a 6/2014. (IV.30.) önkormányzati rendelethez</t>
  </si>
  <si>
    <t>1. függelék a 6/2014. (IV.30.) önkormányzati rendelethez</t>
  </si>
  <si>
    <t>2. függelék a 6/2014.(IV.30.) önkormányzati rendelethez</t>
  </si>
  <si>
    <t>21. melléklet a 6/2014. (IV.30.)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</si>
</sst>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8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5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5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3" fillId="0" borderId="21" xfId="54" applyNumberFormat="1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3" fillId="0" borderId="15" xfId="54" applyNumberFormat="1" applyFont="1" applyBorder="1" applyProtection="1">
      <alignment/>
      <protection/>
    </xf>
    <xf numFmtId="3" fontId="23" fillId="0" borderId="12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6" xfId="40" applyNumberFormat="1" applyFont="1" applyFill="1" applyBorder="1" applyAlignment="1" applyProtection="1">
      <alignment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29" fillId="0" borderId="31" xfId="0" applyFont="1" applyBorder="1" applyAlignment="1">
      <alignment wrapText="1"/>
    </xf>
    <xf numFmtId="3" fontId="29" fillId="0" borderId="32" xfId="40" applyNumberFormat="1" applyFont="1" applyFill="1" applyBorder="1" applyAlignment="1" applyProtection="1">
      <alignment/>
      <protection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11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0" fontId="23" fillId="0" borderId="34" xfId="0" applyFont="1" applyBorder="1" applyAlignment="1">
      <alignment horizontal="center"/>
    </xf>
    <xf numFmtId="3" fontId="29" fillId="0" borderId="33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23" fillId="0" borderId="35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3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1" xfId="0" applyFont="1" applyBorder="1" applyAlignment="1">
      <alignment/>
    </xf>
    <xf numFmtId="3" fontId="30" fillId="0" borderId="31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10" fontId="30" fillId="0" borderId="31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justify"/>
    </xf>
    <xf numFmtId="3" fontId="30" fillId="0" borderId="31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8" xfId="0" applyNumberFormat="1" applyFont="1" applyBorder="1" applyAlignment="1">
      <alignment/>
    </xf>
    <xf numFmtId="3" fontId="19" fillId="24" borderId="15" xfId="0" applyNumberFormat="1" applyFont="1" applyFill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/>
    </xf>
    <xf numFmtId="3" fontId="23" fillId="24" borderId="49" xfId="0" applyNumberFormat="1" applyFont="1" applyFill="1" applyBorder="1" applyAlignment="1">
      <alignment/>
    </xf>
    <xf numFmtId="3" fontId="23" fillId="24" borderId="50" xfId="0" applyNumberFormat="1" applyFont="1" applyFill="1" applyBorder="1" applyAlignment="1">
      <alignment/>
    </xf>
    <xf numFmtId="0" fontId="21" fillId="0" borderId="51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3" xfId="0" applyFont="1" applyBorder="1" applyAlignment="1">
      <alignment wrapText="1"/>
    </xf>
    <xf numFmtId="0" fontId="23" fillId="0" borderId="61" xfId="0" applyFont="1" applyBorder="1" applyAlignment="1">
      <alignment/>
    </xf>
    <xf numFmtId="0" fontId="19" fillId="24" borderId="61" xfId="0" applyFont="1" applyFill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0" fontId="19" fillId="0" borderId="74" xfId="0" applyFont="1" applyBorder="1" applyAlignment="1">
      <alignment/>
    </xf>
    <xf numFmtId="3" fontId="19" fillId="24" borderId="58" xfId="0" applyNumberFormat="1" applyFont="1" applyFill="1" applyBorder="1" applyAlignment="1">
      <alignment/>
    </xf>
    <xf numFmtId="0" fontId="23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2" xfId="0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0" fontId="23" fillId="0" borderId="58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3" fillId="0" borderId="70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2" xfId="0" applyFont="1" applyBorder="1" applyAlignment="1">
      <alignment/>
    </xf>
    <xf numFmtId="0" fontId="19" fillId="0" borderId="83" xfId="0" applyFont="1" applyBorder="1" applyAlignment="1">
      <alignment/>
    </xf>
    <xf numFmtId="0" fontId="23" fillId="0" borderId="84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42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5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29" fillId="0" borderId="0" xfId="0" applyFont="1" applyAlignment="1">
      <alignment/>
    </xf>
    <xf numFmtId="0" fontId="19" fillId="0" borderId="7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86" xfId="0" applyFont="1" applyBorder="1" applyAlignment="1">
      <alignment/>
    </xf>
    <xf numFmtId="0" fontId="30" fillId="0" borderId="90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1" xfId="0" applyFont="1" applyBorder="1" applyAlignment="1">
      <alignment/>
    </xf>
    <xf numFmtId="0" fontId="55" fillId="0" borderId="74" xfId="0" applyFont="1" applyBorder="1" applyAlignment="1">
      <alignment/>
    </xf>
    <xf numFmtId="0" fontId="29" fillId="0" borderId="74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43" fillId="0" borderId="62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2" xfId="40" applyNumberFormat="1" applyFont="1" applyFill="1" applyBorder="1" applyAlignment="1" applyProtection="1">
      <alignment/>
      <protection/>
    </xf>
    <xf numFmtId="0" fontId="19" fillId="0" borderId="91" xfId="0" applyFont="1" applyBorder="1" applyAlignment="1">
      <alignment/>
    </xf>
    <xf numFmtId="0" fontId="19" fillId="0" borderId="91" xfId="0" applyFont="1" applyBorder="1" applyAlignment="1">
      <alignment wrapText="1"/>
    </xf>
    <xf numFmtId="3" fontId="29" fillId="0" borderId="92" xfId="0" applyNumberFormat="1" applyFont="1" applyBorder="1" applyAlignment="1">
      <alignment/>
    </xf>
    <xf numFmtId="3" fontId="29" fillId="0" borderId="92" xfId="4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3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30" fillId="0" borderId="15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0" fontId="49" fillId="0" borderId="97" xfId="0" applyFont="1" applyBorder="1" applyAlignment="1">
      <alignment horizontal="center" vertical="center" wrapText="1"/>
    </xf>
    <xf numFmtId="3" fontId="38" fillId="0" borderId="97" xfId="40" applyNumberFormat="1" applyFont="1" applyFill="1" applyBorder="1" applyAlignment="1" applyProtection="1">
      <alignment horizontal="right"/>
      <protection/>
    </xf>
    <xf numFmtId="3" fontId="39" fillId="0" borderId="97" xfId="40" applyNumberFormat="1" applyFont="1" applyFill="1" applyBorder="1" applyAlignment="1" applyProtection="1">
      <alignment horizontal="right"/>
      <protection/>
    </xf>
    <xf numFmtId="3" fontId="48" fillId="0" borderId="98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24" borderId="61" xfId="0" applyNumberFormat="1" applyFont="1" applyFill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82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34" fillId="0" borderId="72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0" fontId="33" fillId="0" borderId="71" xfId="0" applyFont="1" applyBorder="1" applyAlignment="1">
      <alignment horizontal="center" vertical="center" wrapText="1"/>
    </xf>
    <xf numFmtId="3" fontId="23" fillId="0" borderId="112" xfId="0" applyNumberFormat="1" applyFont="1" applyBorder="1" applyAlignment="1">
      <alignment/>
    </xf>
    <xf numFmtId="3" fontId="23" fillId="0" borderId="113" xfId="0" applyNumberFormat="1" applyFont="1" applyBorder="1" applyAlignment="1">
      <alignment/>
    </xf>
    <xf numFmtId="0" fontId="23" fillId="0" borderId="114" xfId="0" applyFont="1" applyBorder="1" applyAlignment="1">
      <alignment vertical="center"/>
    </xf>
    <xf numFmtId="0" fontId="19" fillId="0" borderId="60" xfId="0" applyFont="1" applyFill="1" applyBorder="1" applyAlignment="1">
      <alignment/>
    </xf>
    <xf numFmtId="0" fontId="34" fillId="0" borderId="61" xfId="0" applyFont="1" applyBorder="1" applyAlignment="1">
      <alignment/>
    </xf>
    <xf numFmtId="0" fontId="19" fillId="0" borderId="106" xfId="0" applyFont="1" applyBorder="1" applyAlignment="1">
      <alignment/>
    </xf>
    <xf numFmtId="0" fontId="19" fillId="0" borderId="115" xfId="0" applyFont="1" applyBorder="1" applyAlignment="1">
      <alignment wrapText="1"/>
    </xf>
    <xf numFmtId="3" fontId="23" fillId="0" borderId="55" xfId="0" applyNumberFormat="1" applyFont="1" applyBorder="1" applyAlignment="1">
      <alignment/>
    </xf>
    <xf numFmtId="0" fontId="36" fillId="0" borderId="106" xfId="0" applyFont="1" applyBorder="1" applyAlignment="1">
      <alignment/>
    </xf>
    <xf numFmtId="0" fontId="21" fillId="0" borderId="53" xfId="0" applyFont="1" applyBorder="1" applyAlignment="1">
      <alignment/>
    </xf>
    <xf numFmtId="0" fontId="23" fillId="0" borderId="116" xfId="0" applyFont="1" applyBorder="1" applyAlignment="1">
      <alignment/>
    </xf>
    <xf numFmtId="0" fontId="23" fillId="0" borderId="117" xfId="0" applyFont="1" applyBorder="1" applyAlignment="1">
      <alignment/>
    </xf>
    <xf numFmtId="0" fontId="19" fillId="0" borderId="83" xfId="0" applyFont="1" applyBorder="1" applyAlignment="1">
      <alignment/>
    </xf>
    <xf numFmtId="0" fontId="23" fillId="24" borderId="63" xfId="0" applyFont="1" applyFill="1" applyBorder="1" applyAlignment="1">
      <alignment/>
    </xf>
    <xf numFmtId="0" fontId="31" fillId="0" borderId="63" xfId="0" applyFont="1" applyBorder="1" applyAlignment="1">
      <alignment/>
    </xf>
    <xf numFmtId="164" fontId="31" fillId="0" borderId="118" xfId="0" applyNumberFormat="1" applyFont="1" applyBorder="1" applyAlignment="1">
      <alignment/>
    </xf>
    <xf numFmtId="164" fontId="33" fillId="0" borderId="60" xfId="0" applyNumberFormat="1" applyFont="1" applyBorder="1" applyAlignment="1">
      <alignment/>
    </xf>
    <xf numFmtId="164" fontId="33" fillId="0" borderId="106" xfId="0" applyNumberFormat="1" applyFont="1" applyBorder="1" applyAlignment="1">
      <alignment/>
    </xf>
    <xf numFmtId="164" fontId="33" fillId="0" borderId="60" xfId="0" applyNumberFormat="1" applyFont="1" applyBorder="1" applyAlignment="1">
      <alignment wrapText="1"/>
    </xf>
    <xf numFmtId="0" fontId="33" fillId="0" borderId="118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19" fillId="24" borderId="123" xfId="0" applyFont="1" applyFill="1" applyBorder="1" applyAlignment="1">
      <alignment/>
    </xf>
    <xf numFmtId="0" fontId="21" fillId="0" borderId="7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3" fontId="19" fillId="0" borderId="126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27" xfId="0" applyNumberFormat="1" applyFont="1" applyBorder="1" applyAlignment="1">
      <alignment horizontal="right"/>
    </xf>
    <xf numFmtId="3" fontId="19" fillId="0" borderId="126" xfId="0" applyNumberFormat="1" applyFont="1" applyBorder="1" applyAlignment="1">
      <alignment/>
    </xf>
    <xf numFmtId="3" fontId="19" fillId="0" borderId="70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28" xfId="0" applyFont="1" applyBorder="1" applyAlignment="1">
      <alignment horizontal="center" vertical="center"/>
    </xf>
    <xf numFmtId="3" fontId="23" fillId="0" borderId="129" xfId="0" applyNumberFormat="1" applyFont="1" applyBorder="1" applyAlignment="1">
      <alignment/>
    </xf>
    <xf numFmtId="0" fontId="19" fillId="0" borderId="130" xfId="0" applyFont="1" applyBorder="1" applyAlignment="1">
      <alignment/>
    </xf>
    <xf numFmtId="16" fontId="19" fillId="0" borderId="130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14" xfId="0" applyFont="1" applyBorder="1" applyAlignment="1">
      <alignment horizontal="center" vertical="center" wrapText="1"/>
    </xf>
    <xf numFmtId="3" fontId="23" fillId="0" borderId="90" xfId="0" applyNumberFormat="1" applyFont="1" applyBorder="1" applyAlignment="1">
      <alignment/>
    </xf>
    <xf numFmtId="3" fontId="23" fillId="0" borderId="131" xfId="0" applyNumberFormat="1" applyFont="1" applyBorder="1" applyAlignment="1">
      <alignment/>
    </xf>
    <xf numFmtId="3" fontId="34" fillId="0" borderId="7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08" xfId="0" applyFont="1" applyBorder="1" applyAlignment="1">
      <alignment/>
    </xf>
    <xf numFmtId="0" fontId="23" fillId="0" borderId="42" xfId="0" applyFont="1" applyBorder="1" applyAlignment="1">
      <alignment wrapText="1"/>
    </xf>
    <xf numFmtId="0" fontId="19" fillId="0" borderId="132" xfId="0" applyFont="1" applyBorder="1" applyAlignment="1">
      <alignment/>
    </xf>
    <xf numFmtId="3" fontId="23" fillId="0" borderId="70" xfId="0" applyNumberFormat="1" applyFont="1" applyBorder="1" applyAlignment="1">
      <alignment horizontal="right"/>
    </xf>
    <xf numFmtId="0" fontId="52" fillId="0" borderId="1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19" fillId="0" borderId="123" xfId="0" applyFont="1" applyBorder="1" applyAlignment="1">
      <alignment/>
    </xf>
    <xf numFmtId="0" fontId="19" fillId="0" borderId="133" xfId="0" applyFont="1" applyBorder="1" applyAlignment="1">
      <alignment/>
    </xf>
    <xf numFmtId="0" fontId="19" fillId="0" borderId="29" xfId="0" applyFont="1" applyBorder="1" applyAlignment="1">
      <alignment/>
    </xf>
    <xf numFmtId="0" fontId="33" fillId="0" borderId="12" xfId="54" applyFont="1" applyBorder="1" applyProtection="1">
      <alignment/>
      <protection/>
    </xf>
    <xf numFmtId="0" fontId="23" fillId="0" borderId="134" xfId="54" applyFont="1" applyBorder="1" applyProtection="1">
      <alignment/>
      <protection/>
    </xf>
    <xf numFmtId="0" fontId="23" fillId="0" borderId="17" xfId="54" applyFont="1" applyBorder="1" applyProtection="1">
      <alignment/>
      <protection/>
    </xf>
    <xf numFmtId="3" fontId="23" fillId="0" borderId="135" xfId="54" applyNumberFormat="1" applyFont="1" applyBorder="1" applyProtection="1">
      <alignment/>
      <protection/>
    </xf>
    <xf numFmtId="0" fontId="23" fillId="0" borderId="135" xfId="54" applyFont="1" applyBorder="1" applyProtection="1">
      <alignment/>
      <protection/>
    </xf>
    <xf numFmtId="3" fontId="23" fillId="0" borderId="41" xfId="54" applyNumberFormat="1" applyFont="1" applyBorder="1" applyProtection="1">
      <alignment/>
      <protection/>
    </xf>
    <xf numFmtId="0" fontId="23" fillId="0" borderId="41" xfId="54" applyFont="1" applyBorder="1" applyProtection="1">
      <alignment/>
      <protection/>
    </xf>
    <xf numFmtId="0" fontId="33" fillId="0" borderId="12" xfId="54" applyFont="1" applyBorder="1" applyAlignment="1" applyProtection="1">
      <alignment wrapText="1"/>
      <protection/>
    </xf>
    <xf numFmtId="3" fontId="23" fillId="0" borderId="121" xfId="54" applyNumberFormat="1" applyFont="1" applyBorder="1" applyProtection="1">
      <alignment/>
      <protection/>
    </xf>
    <xf numFmtId="0" fontId="23" fillId="0" borderId="121" xfId="54" applyFont="1" applyBorder="1" applyProtection="1">
      <alignment/>
      <protection/>
    </xf>
    <xf numFmtId="164" fontId="23" fillId="0" borderId="62" xfId="0" applyNumberFormat="1" applyFont="1" applyBorder="1" applyAlignment="1">
      <alignment/>
    </xf>
    <xf numFmtId="164" fontId="23" fillId="0" borderId="118" xfId="0" applyNumberFormat="1" applyFont="1" applyBorder="1" applyAlignment="1">
      <alignment/>
    </xf>
    <xf numFmtId="3" fontId="23" fillId="0" borderId="136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0" borderId="137" xfId="0" applyNumberFormat="1" applyFont="1" applyBorder="1" applyAlignment="1">
      <alignment/>
    </xf>
    <xf numFmtId="0" fontId="0" fillId="0" borderId="68" xfId="0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74" xfId="0" applyNumberFormat="1" applyFont="1" applyFill="1" applyBorder="1" applyAlignment="1">
      <alignment/>
    </xf>
    <xf numFmtId="3" fontId="23" fillId="0" borderId="59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7" xfId="0" applyFont="1" applyBorder="1" applyAlignment="1">
      <alignment/>
    </xf>
    <xf numFmtId="3" fontId="29" fillId="0" borderId="138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0" fontId="30" fillId="0" borderId="139" xfId="0" applyFont="1" applyBorder="1" applyAlignment="1">
      <alignment/>
    </xf>
    <xf numFmtId="3" fontId="29" fillId="0" borderId="88" xfId="0" applyNumberFormat="1" applyFont="1" applyBorder="1" applyAlignment="1">
      <alignment/>
    </xf>
    <xf numFmtId="0" fontId="30" fillId="0" borderId="140" xfId="0" applyFont="1" applyBorder="1" applyAlignment="1">
      <alignment/>
    </xf>
    <xf numFmtId="3" fontId="29" fillId="0" borderId="89" xfId="0" applyNumberFormat="1" applyFont="1" applyBorder="1" applyAlignment="1">
      <alignment/>
    </xf>
    <xf numFmtId="0" fontId="30" fillId="0" borderId="141" xfId="0" applyFont="1" applyBorder="1" applyAlignment="1">
      <alignment/>
    </xf>
    <xf numFmtId="3" fontId="43" fillId="0" borderId="8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32" xfId="0" applyNumberFormat="1" applyFont="1" applyBorder="1" applyAlignment="1">
      <alignment vertical="center"/>
    </xf>
    <xf numFmtId="3" fontId="23" fillId="0" borderId="142" xfId="0" applyNumberFormat="1" applyFont="1" applyBorder="1" applyAlignment="1">
      <alignment horizontal="center" vertical="center"/>
    </xf>
    <xf numFmtId="3" fontId="19" fillId="0" borderId="142" xfId="0" applyNumberFormat="1" applyFont="1" applyBorder="1" applyAlignment="1">
      <alignment vertical="center"/>
    </xf>
    <xf numFmtId="3" fontId="19" fillId="0" borderId="143" xfId="0" applyNumberFormat="1" applyFont="1" applyBorder="1" applyAlignment="1">
      <alignment vertical="center"/>
    </xf>
    <xf numFmtId="3" fontId="23" fillId="0" borderId="144" xfId="0" applyNumberFormat="1" applyFont="1" applyBorder="1" applyAlignment="1">
      <alignment horizontal="center" vertical="center"/>
    </xf>
    <xf numFmtId="0" fontId="29" fillId="0" borderId="145" xfId="0" applyFont="1" applyFill="1" applyBorder="1" applyAlignment="1">
      <alignment/>
    </xf>
    <xf numFmtId="0" fontId="29" fillId="0" borderId="113" xfId="0" applyFont="1" applyBorder="1" applyAlignment="1">
      <alignment horizontal="center"/>
    </xf>
    <xf numFmtId="0" fontId="30" fillId="0" borderId="60" xfId="0" applyFont="1" applyBorder="1" applyAlignment="1">
      <alignment/>
    </xf>
    <xf numFmtId="0" fontId="30" fillId="0" borderId="47" xfId="0" applyFont="1" applyBorder="1" applyAlignment="1">
      <alignment/>
    </xf>
    <xf numFmtId="3" fontId="29" fillId="0" borderId="97" xfId="0" applyNumberFormat="1" applyFont="1" applyBorder="1" applyAlignment="1">
      <alignment/>
    </xf>
    <xf numFmtId="3" fontId="29" fillId="0" borderId="146" xfId="0" applyNumberFormat="1" applyFont="1" applyBorder="1" applyAlignment="1">
      <alignment/>
    </xf>
    <xf numFmtId="0" fontId="19" fillId="0" borderId="147" xfId="0" applyFont="1" applyBorder="1" applyAlignment="1">
      <alignment/>
    </xf>
    <xf numFmtId="0" fontId="19" fillId="0" borderId="148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149" xfId="0" applyFont="1" applyBorder="1" applyAlignment="1">
      <alignment vertical="center"/>
    </xf>
    <xf numFmtId="0" fontId="23" fillId="0" borderId="71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8" xfId="0" applyFont="1" applyBorder="1" applyAlignment="1">
      <alignment/>
    </xf>
    <xf numFmtId="0" fontId="36" fillId="0" borderId="58" xfId="0" applyFont="1" applyBorder="1" applyAlignment="1">
      <alignment horizontal="right"/>
    </xf>
    <xf numFmtId="0" fontId="36" fillId="0" borderId="71" xfId="0" applyFont="1" applyBorder="1" applyAlignment="1">
      <alignment horizontal="right"/>
    </xf>
    <xf numFmtId="0" fontId="52" fillId="0" borderId="7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2" fillId="0" borderId="121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2" fillId="0" borderId="119" xfId="0" applyFont="1" applyBorder="1" applyAlignment="1">
      <alignment horizontal="center"/>
    </xf>
    <xf numFmtId="0" fontId="52" fillId="0" borderId="150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94" xfId="0" applyFont="1" applyBorder="1" applyAlignment="1">
      <alignment/>
    </xf>
    <xf numFmtId="0" fontId="36" fillId="0" borderId="137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12" xfId="0" applyFont="1" applyBorder="1" applyAlignment="1">
      <alignment horizontal="center"/>
    </xf>
    <xf numFmtId="0" fontId="21" fillId="0" borderId="62" xfId="0" applyFont="1" applyBorder="1" applyAlignment="1">
      <alignment/>
    </xf>
    <xf numFmtId="0" fontId="31" fillId="0" borderId="62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10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51" xfId="0" applyFont="1" applyBorder="1" applyAlignment="1">
      <alignment horizontal="center" wrapText="1"/>
    </xf>
    <xf numFmtId="0" fontId="36" fillId="0" borderId="70" xfId="0" applyFont="1" applyBorder="1" applyAlignment="1">
      <alignment horizontal="right"/>
    </xf>
    <xf numFmtId="3" fontId="43" fillId="0" borderId="113" xfId="0" applyNumberFormat="1" applyFont="1" applyBorder="1" applyAlignment="1">
      <alignment/>
    </xf>
    <xf numFmtId="3" fontId="19" fillId="0" borderId="152" xfId="0" applyNumberFormat="1" applyFont="1" applyBorder="1" applyAlignment="1">
      <alignment/>
    </xf>
    <xf numFmtId="3" fontId="19" fillId="0" borderId="153" xfId="0" applyNumberFormat="1" applyFont="1" applyBorder="1" applyAlignment="1">
      <alignment/>
    </xf>
    <xf numFmtId="0" fontId="36" fillId="0" borderId="78" xfId="0" applyFont="1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71" xfId="0" applyFont="1" applyBorder="1" applyAlignment="1">
      <alignment horizontal="center"/>
    </xf>
    <xf numFmtId="0" fontId="52" fillId="0" borderId="154" xfId="0" applyFont="1" applyBorder="1" applyAlignment="1">
      <alignment horizontal="center"/>
    </xf>
    <xf numFmtId="0" fontId="52" fillId="0" borderId="155" xfId="0" applyFont="1" applyBorder="1" applyAlignment="1">
      <alignment horizontal="center"/>
    </xf>
    <xf numFmtId="0" fontId="52" fillId="0" borderId="15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62" xfId="0" applyFont="1" applyBorder="1" applyAlignment="1">
      <alignment horizontal="right"/>
    </xf>
    <xf numFmtId="0" fontId="23" fillId="0" borderId="101" xfId="0" applyFont="1" applyBorder="1" applyAlignment="1">
      <alignment/>
    </xf>
    <xf numFmtId="3" fontId="23" fillId="0" borderId="39" xfId="0" applyNumberFormat="1" applyFont="1" applyBorder="1" applyAlignment="1">
      <alignment horizontal="right"/>
    </xf>
    <xf numFmtId="3" fontId="23" fillId="0" borderId="108" xfId="0" applyNumberFormat="1" applyFont="1" applyBorder="1" applyAlignment="1">
      <alignment horizontal="right"/>
    </xf>
    <xf numFmtId="0" fontId="23" fillId="0" borderId="122" xfId="0" applyFont="1" applyBorder="1" applyAlignment="1">
      <alignment horizontal="center"/>
    </xf>
    <xf numFmtId="0" fontId="23" fillId="0" borderId="10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23" fillId="0" borderId="157" xfId="0" applyFont="1" applyBorder="1" applyAlignment="1">
      <alignment/>
    </xf>
    <xf numFmtId="0" fontId="36" fillId="0" borderId="158" xfId="0" applyFont="1" applyBorder="1" applyAlignment="1">
      <alignment horizontal="right"/>
    </xf>
    <xf numFmtId="0" fontId="23" fillId="0" borderId="159" xfId="0" applyFont="1" applyBorder="1" applyAlignment="1">
      <alignment/>
    </xf>
    <xf numFmtId="3" fontId="23" fillId="0" borderId="160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16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16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50" xfId="0" applyFont="1" applyBorder="1" applyAlignment="1">
      <alignment horizontal="right"/>
    </xf>
    <xf numFmtId="3" fontId="23" fillId="0" borderId="121" xfId="0" applyNumberFormat="1" applyFont="1" applyBorder="1" applyAlignment="1">
      <alignment horizontal="right"/>
    </xf>
    <xf numFmtId="0" fontId="23" fillId="0" borderId="39" xfId="0" applyFont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36" fillId="0" borderId="163" xfId="0" applyFont="1" applyBorder="1" applyAlignment="1">
      <alignment horizontal="right"/>
    </xf>
    <xf numFmtId="3" fontId="19" fillId="0" borderId="164" xfId="0" applyNumberFormat="1" applyFont="1" applyBorder="1" applyAlignment="1">
      <alignment/>
    </xf>
    <xf numFmtId="0" fontId="21" fillId="0" borderId="62" xfId="0" applyFont="1" applyBorder="1" applyAlignment="1">
      <alignment horizontal="center"/>
    </xf>
    <xf numFmtId="0" fontId="19" fillId="0" borderId="56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19" fillId="0" borderId="104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154" xfId="0" applyBorder="1" applyAlignment="1">
      <alignment/>
    </xf>
    <xf numFmtId="0" fontId="21" fillId="0" borderId="10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79" xfId="0" applyFont="1" applyBorder="1" applyAlignment="1">
      <alignment/>
    </xf>
    <xf numFmtId="0" fontId="31" fillId="0" borderId="108" xfId="0" applyFont="1" applyBorder="1" applyAlignment="1">
      <alignment wrapText="1"/>
    </xf>
    <xf numFmtId="0" fontId="19" fillId="0" borderId="89" xfId="0" applyFont="1" applyBorder="1" applyAlignment="1">
      <alignment/>
    </xf>
    <xf numFmtId="0" fontId="19" fillId="0" borderId="78" xfId="0" applyFont="1" applyBorder="1" applyAlignment="1">
      <alignment wrapText="1"/>
    </xf>
    <xf numFmtId="0" fontId="36" fillId="0" borderId="165" xfId="0" applyFont="1" applyBorder="1" applyAlignment="1">
      <alignment horizontal="right"/>
    </xf>
    <xf numFmtId="0" fontId="36" fillId="0" borderId="165" xfId="0" applyFont="1" applyFill="1" applyBorder="1" applyAlignment="1">
      <alignment horizontal="right"/>
    </xf>
    <xf numFmtId="0" fontId="19" fillId="0" borderId="70" xfId="0" applyFont="1" applyBorder="1" applyAlignment="1">
      <alignment horizontal="center" wrapText="1"/>
    </xf>
    <xf numFmtId="0" fontId="36" fillId="0" borderId="166" xfId="0" applyFont="1" applyBorder="1" applyAlignment="1">
      <alignment horizontal="right"/>
    </xf>
    <xf numFmtId="0" fontId="36" fillId="0" borderId="141" xfId="0" applyFont="1" applyFill="1" applyBorder="1" applyAlignment="1">
      <alignment horizontal="right"/>
    </xf>
    <xf numFmtId="0" fontId="36" fillId="0" borderId="141" xfId="0" applyFont="1" applyBorder="1" applyAlignment="1">
      <alignment horizontal="right"/>
    </xf>
    <xf numFmtId="0" fontId="36" fillId="0" borderId="167" xfId="0" applyFont="1" applyBorder="1" applyAlignment="1">
      <alignment horizontal="right"/>
    </xf>
    <xf numFmtId="3" fontId="19" fillId="24" borderId="102" xfId="0" applyNumberFormat="1" applyFont="1" applyFill="1" applyBorder="1" applyAlignment="1">
      <alignment/>
    </xf>
    <xf numFmtId="0" fontId="23" fillId="0" borderId="70" xfId="0" applyFont="1" applyBorder="1" applyAlignment="1">
      <alignment wrapText="1"/>
    </xf>
    <xf numFmtId="3" fontId="23" fillId="0" borderId="159" xfId="0" applyNumberFormat="1" applyFont="1" applyBorder="1" applyAlignment="1">
      <alignment/>
    </xf>
    <xf numFmtId="0" fontId="36" fillId="0" borderId="59" xfId="0" applyFont="1" applyBorder="1" applyAlignment="1">
      <alignment horizontal="right"/>
    </xf>
    <xf numFmtId="0" fontId="36" fillId="0" borderId="70" xfId="0" applyFont="1" applyBorder="1" applyAlignment="1">
      <alignment horizontal="center"/>
    </xf>
    <xf numFmtId="0" fontId="23" fillId="0" borderId="103" xfId="0" applyFont="1" applyBorder="1" applyAlignment="1">
      <alignment wrapText="1"/>
    </xf>
    <xf numFmtId="0" fontId="21" fillId="0" borderId="168" xfId="0" applyFont="1" applyBorder="1" applyAlignment="1">
      <alignment/>
    </xf>
    <xf numFmtId="0" fontId="23" fillId="0" borderId="124" xfId="0" applyFont="1" applyBorder="1" applyAlignment="1">
      <alignment/>
    </xf>
    <xf numFmtId="0" fontId="23" fillId="0" borderId="125" xfId="0" applyFont="1" applyBorder="1" applyAlignment="1">
      <alignment/>
    </xf>
    <xf numFmtId="3" fontId="23" fillId="0" borderId="128" xfId="0" applyNumberFormat="1" applyFont="1" applyBorder="1" applyAlignment="1">
      <alignment/>
    </xf>
    <xf numFmtId="0" fontId="36" fillId="0" borderId="62" xfId="0" applyFont="1" applyBorder="1" applyAlignment="1">
      <alignment wrapText="1"/>
    </xf>
    <xf numFmtId="0" fontId="23" fillId="0" borderId="8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left" vertical="center"/>
    </xf>
    <xf numFmtId="0" fontId="19" fillId="0" borderId="114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3" fontId="19" fillId="0" borderId="160" xfId="0" applyNumberFormat="1" applyFont="1" applyBorder="1" applyAlignment="1">
      <alignment horizontal="right"/>
    </xf>
    <xf numFmtId="0" fontId="23" fillId="0" borderId="121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52" fillId="0" borderId="12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08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/>
    </xf>
    <xf numFmtId="0" fontId="21" fillId="0" borderId="170" xfId="0" applyFont="1" applyBorder="1" applyAlignment="1">
      <alignment/>
    </xf>
    <xf numFmtId="0" fontId="23" fillId="0" borderId="168" xfId="0" applyFont="1" applyBorder="1" applyAlignment="1">
      <alignment/>
    </xf>
    <xf numFmtId="0" fontId="23" fillId="0" borderId="147" xfId="0" applyFont="1" applyBorder="1" applyAlignment="1">
      <alignment/>
    </xf>
    <xf numFmtId="0" fontId="23" fillId="0" borderId="7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/>
    </xf>
    <xf numFmtId="0" fontId="23" fillId="0" borderId="78" xfId="0" applyFont="1" applyBorder="1" applyAlignment="1">
      <alignment/>
    </xf>
    <xf numFmtId="0" fontId="23" fillId="0" borderId="72" xfId="0" applyFont="1" applyBorder="1" applyAlignment="1">
      <alignment/>
    </xf>
    <xf numFmtId="0" fontId="52" fillId="0" borderId="70" xfId="0" applyFont="1" applyBorder="1" applyAlignment="1">
      <alignment horizontal="center"/>
    </xf>
    <xf numFmtId="0" fontId="19" fillId="0" borderId="112" xfId="0" applyFont="1" applyBorder="1" applyAlignment="1">
      <alignment/>
    </xf>
    <xf numFmtId="0" fontId="23" fillId="0" borderId="68" xfId="0" applyFont="1" applyBorder="1" applyAlignment="1">
      <alignment/>
    </xf>
    <xf numFmtId="3" fontId="29" fillId="0" borderId="112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3" fontId="29" fillId="0" borderId="69" xfId="0" applyNumberFormat="1" applyFont="1" applyBorder="1" applyAlignment="1">
      <alignment horizontal="right"/>
    </xf>
    <xf numFmtId="3" fontId="43" fillId="0" borderId="70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78" xfId="0" applyFont="1" applyBorder="1" applyAlignment="1">
      <alignment horizontal="center" wrapText="1"/>
    </xf>
    <xf numFmtId="0" fontId="36" fillId="0" borderId="171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57" xfId="0" applyFont="1" applyBorder="1" applyAlignment="1">
      <alignment horizontal="center" vertical="center"/>
    </xf>
    <xf numFmtId="0" fontId="36" fillId="0" borderId="112" xfId="0" applyFont="1" applyBorder="1" applyAlignment="1">
      <alignment horizontal="right"/>
    </xf>
    <xf numFmtId="0" fontId="36" fillId="0" borderId="154" xfId="0" applyFont="1" applyBorder="1" applyAlignment="1">
      <alignment horizontal="right"/>
    </xf>
    <xf numFmtId="0" fontId="36" fillId="0" borderId="122" xfId="0" applyFont="1" applyBorder="1" applyAlignment="1">
      <alignment horizontal="right"/>
    </xf>
    <xf numFmtId="3" fontId="23" fillId="0" borderId="103" xfId="0" applyNumberFormat="1" applyFont="1" applyBorder="1" applyAlignment="1">
      <alignment vertical="center"/>
    </xf>
    <xf numFmtId="0" fontId="21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 wrapText="1"/>
    </xf>
    <xf numFmtId="3" fontId="23" fillId="0" borderId="46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3" fontId="23" fillId="0" borderId="174" xfId="40" applyNumberFormat="1" applyFont="1" applyFill="1" applyBorder="1" applyAlignment="1" applyProtection="1">
      <alignment vertical="center"/>
      <protection/>
    </xf>
    <xf numFmtId="0" fontId="23" fillId="0" borderId="126" xfId="0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right"/>
    </xf>
    <xf numFmtId="3" fontId="23" fillId="0" borderId="46" xfId="0" applyNumberFormat="1" applyFont="1" applyBorder="1" applyAlignment="1">
      <alignment horizontal="right"/>
    </xf>
    <xf numFmtId="166" fontId="19" fillId="0" borderId="46" xfId="40" applyNumberFormat="1" applyFont="1" applyFill="1" applyBorder="1" applyAlignment="1" applyProtection="1">
      <alignment horizontal="right"/>
      <protection/>
    </xf>
    <xf numFmtId="3" fontId="19" fillId="0" borderId="44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46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19" fillId="0" borderId="44" xfId="40" applyNumberFormat="1" applyFont="1" applyFill="1" applyBorder="1" applyAlignment="1" applyProtection="1">
      <alignment/>
      <protection/>
    </xf>
    <xf numFmtId="3" fontId="23" fillId="0" borderId="44" xfId="40" applyNumberFormat="1" applyFont="1" applyFill="1" applyBorder="1" applyAlignment="1" applyProtection="1">
      <alignment/>
      <protection/>
    </xf>
    <xf numFmtId="3" fontId="19" fillId="0" borderId="46" xfId="4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wrapText="1"/>
    </xf>
    <xf numFmtId="0" fontId="21" fillId="0" borderId="173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right" wrapText="1"/>
    </xf>
    <xf numFmtId="3" fontId="30" fillId="0" borderId="44" xfId="40" applyNumberFormat="1" applyFont="1" applyFill="1" applyBorder="1" applyAlignment="1" applyProtection="1">
      <alignment/>
      <protection/>
    </xf>
    <xf numFmtId="3" fontId="30" fillId="0" borderId="45" xfId="40" applyNumberFormat="1" applyFont="1" applyFill="1" applyBorder="1" applyAlignment="1" applyProtection="1">
      <alignment/>
      <protection/>
    </xf>
    <xf numFmtId="3" fontId="30" fillId="0" borderId="48" xfId="40" applyNumberFormat="1" applyFont="1" applyFill="1" applyBorder="1" applyAlignment="1" applyProtection="1">
      <alignment/>
      <protection/>
    </xf>
    <xf numFmtId="3" fontId="21" fillId="0" borderId="49" xfId="40" applyNumberFormat="1" applyFont="1" applyFill="1" applyBorder="1" applyAlignment="1" applyProtection="1">
      <alignment/>
      <protection/>
    </xf>
    <xf numFmtId="3" fontId="30" fillId="0" borderId="46" xfId="40" applyNumberFormat="1" applyFont="1" applyFill="1" applyBorder="1" applyAlignment="1" applyProtection="1">
      <alignment/>
      <protection/>
    </xf>
    <xf numFmtId="3" fontId="54" fillId="0" borderId="44" xfId="4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0" fontId="21" fillId="0" borderId="169" xfId="0" applyFont="1" applyBorder="1" applyAlignment="1">
      <alignment/>
    </xf>
    <xf numFmtId="3" fontId="21" fillId="0" borderId="160" xfId="0" applyNumberFormat="1" applyFont="1" applyBorder="1" applyAlignment="1">
      <alignment/>
    </xf>
    <xf numFmtId="0" fontId="21" fillId="0" borderId="175" xfId="0" applyFont="1" applyBorder="1" applyAlignment="1">
      <alignment horizontal="center" vertical="center" wrapText="1"/>
    </xf>
    <xf numFmtId="167" fontId="30" fillId="0" borderId="105" xfId="0" applyNumberFormat="1" applyFont="1" applyBorder="1" applyAlignment="1">
      <alignment horizontal="right"/>
    </xf>
    <xf numFmtId="167" fontId="30" fillId="0" borderId="107" xfId="0" applyNumberFormat="1" applyFont="1" applyBorder="1" applyAlignment="1">
      <alignment horizontal="right"/>
    </xf>
    <xf numFmtId="0" fontId="21" fillId="0" borderId="176" xfId="0" applyFont="1" applyBorder="1" applyAlignment="1">
      <alignment/>
    </xf>
    <xf numFmtId="167" fontId="21" fillId="0" borderId="177" xfId="0" applyNumberFormat="1" applyFont="1" applyBorder="1" applyAlignment="1">
      <alignment horizontal="right"/>
    </xf>
    <xf numFmtId="0" fontId="21" fillId="0" borderId="61" xfId="0" applyFont="1" applyBorder="1" applyAlignment="1">
      <alignment/>
    </xf>
    <xf numFmtId="0" fontId="36" fillId="0" borderId="78" xfId="0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19" fillId="0" borderId="131" xfId="0" applyFont="1" applyBorder="1" applyAlignment="1">
      <alignment/>
    </xf>
    <xf numFmtId="0" fontId="19" fillId="0" borderId="131" xfId="0" applyFont="1" applyBorder="1" applyAlignment="1">
      <alignment horizontal="left"/>
    </xf>
    <xf numFmtId="0" fontId="19" fillId="0" borderId="178" xfId="0" applyFont="1" applyBorder="1" applyAlignment="1">
      <alignment/>
    </xf>
    <xf numFmtId="0" fontId="23" fillId="0" borderId="90" xfId="0" applyFont="1" applyFill="1" applyBorder="1" applyAlignment="1">
      <alignment horizontal="left"/>
    </xf>
    <xf numFmtId="0" fontId="19" fillId="0" borderId="179" xfId="0" applyFont="1" applyBorder="1" applyAlignment="1">
      <alignment/>
    </xf>
    <xf numFmtId="0" fontId="53" fillId="0" borderId="134" xfId="54" applyFont="1" applyBorder="1" applyAlignment="1" applyProtection="1">
      <alignment wrapText="1"/>
      <protection/>
    </xf>
    <xf numFmtId="0" fontId="52" fillId="0" borderId="0" xfId="54" applyFont="1" applyBorder="1" applyAlignment="1" applyProtection="1">
      <alignment wrapText="1"/>
      <protection/>
    </xf>
    <xf numFmtId="0" fontId="19" fillId="0" borderId="180" xfId="0" applyFont="1" applyBorder="1" applyAlignment="1">
      <alignment wrapText="1"/>
    </xf>
    <xf numFmtId="0" fontId="23" fillId="0" borderId="104" xfId="54" applyFont="1" applyBorder="1" applyAlignment="1" applyProtection="1">
      <alignment horizontal="center" vertical="center" wrapText="1"/>
      <protection/>
    </xf>
    <xf numFmtId="3" fontId="19" fillId="0" borderId="104" xfId="54" applyNumberFormat="1" applyFont="1" applyBorder="1" applyProtection="1">
      <alignment/>
      <protection/>
    </xf>
    <xf numFmtId="3" fontId="19" fillId="0" borderId="105" xfId="54" applyNumberFormat="1" applyFont="1" applyBorder="1" applyProtection="1">
      <alignment/>
      <protection/>
    </xf>
    <xf numFmtId="3" fontId="23" fillId="0" borderId="181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19" xfId="54" applyFont="1" applyBorder="1" applyProtection="1">
      <alignment/>
      <protection/>
    </xf>
    <xf numFmtId="0" fontId="23" fillId="0" borderId="23" xfId="54" applyFont="1" applyBorder="1" applyProtection="1">
      <alignment/>
      <protection/>
    </xf>
    <xf numFmtId="0" fontId="53" fillId="0" borderId="182" xfId="54" applyFont="1" applyBorder="1" applyAlignment="1" applyProtection="1">
      <alignment wrapText="1"/>
      <protection/>
    </xf>
    <xf numFmtId="0" fontId="19" fillId="0" borderId="42" xfId="54" applyFont="1" applyBorder="1" applyProtection="1">
      <alignment/>
      <protection/>
    </xf>
    <xf numFmtId="0" fontId="53" fillId="0" borderId="73" xfId="54" applyFont="1" applyBorder="1" applyAlignment="1" applyProtection="1">
      <alignment wrapText="1"/>
      <protection/>
    </xf>
    <xf numFmtId="0" fontId="52" fillId="0" borderId="42" xfId="54" applyFont="1" applyBorder="1" applyAlignment="1" applyProtection="1">
      <alignment wrapText="1"/>
      <protection/>
    </xf>
    <xf numFmtId="0" fontId="33" fillId="0" borderId="27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52" fillId="0" borderId="18" xfId="54" applyFont="1" applyBorder="1" applyProtection="1">
      <alignment/>
      <protection/>
    </xf>
    <xf numFmtId="0" fontId="23" fillId="0" borderId="18" xfId="54" applyFont="1" applyBorder="1" applyProtection="1">
      <alignment/>
      <protection/>
    </xf>
    <xf numFmtId="0" fontId="23" fillId="0" borderId="181" xfId="54" applyFont="1" applyBorder="1" applyAlignment="1" applyProtection="1">
      <alignment horizontal="center" vertical="center" wrapText="1"/>
      <protection/>
    </xf>
    <xf numFmtId="3" fontId="23" fillId="0" borderId="183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68" xfId="54" applyNumberFormat="1" applyFont="1" applyBorder="1" applyProtection="1">
      <alignment/>
      <protection/>
    </xf>
    <xf numFmtId="0" fontId="30" fillId="0" borderId="184" xfId="0" applyFont="1" applyBorder="1" applyAlignment="1">
      <alignment/>
    </xf>
    <xf numFmtId="0" fontId="29" fillId="0" borderId="87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8" xfId="0" applyFont="1" applyBorder="1" applyAlignment="1">
      <alignment/>
    </xf>
    <xf numFmtId="3" fontId="29" fillId="0" borderId="65" xfId="0" applyNumberFormat="1" applyFont="1" applyBorder="1" applyAlignment="1">
      <alignment/>
    </xf>
    <xf numFmtId="0" fontId="29" fillId="0" borderId="70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137" xfId="0" applyFont="1" applyBorder="1" applyAlignment="1">
      <alignment/>
    </xf>
    <xf numFmtId="0" fontId="29" fillId="0" borderId="78" xfId="0" applyFont="1" applyBorder="1" applyAlignment="1">
      <alignment/>
    </xf>
    <xf numFmtId="3" fontId="29" fillId="0" borderId="72" xfId="0" applyNumberFormat="1" applyFont="1" applyBorder="1" applyAlignment="1">
      <alignment/>
    </xf>
    <xf numFmtId="3" fontId="43" fillId="0" borderId="113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85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86" xfId="0" applyFont="1" applyFill="1" applyBorder="1" applyAlignment="1">
      <alignment horizontal="left" vertical="center"/>
    </xf>
    <xf numFmtId="0" fontId="49" fillId="0" borderId="157" xfId="0" applyFont="1" applyBorder="1" applyAlignment="1">
      <alignment vertical="center"/>
    </xf>
    <xf numFmtId="0" fontId="49" fillId="0" borderId="17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/>
    </xf>
    <xf numFmtId="166" fontId="38" fillId="0" borderId="126" xfId="40" applyNumberFormat="1" applyFont="1" applyFill="1" applyBorder="1" applyAlignment="1" applyProtection="1">
      <alignment/>
      <protection/>
    </xf>
    <xf numFmtId="166" fontId="38" fillId="0" borderId="46" xfId="40" applyNumberFormat="1" applyFont="1" applyFill="1" applyBorder="1" applyAlignment="1" applyProtection="1">
      <alignment/>
      <protection/>
    </xf>
    <xf numFmtId="166" fontId="38" fillId="0" borderId="48" xfId="40" applyNumberFormat="1" applyFont="1" applyFill="1" applyBorder="1" applyAlignment="1" applyProtection="1">
      <alignment/>
      <protection/>
    </xf>
    <xf numFmtId="0" fontId="38" fillId="0" borderId="187" xfId="0" applyFont="1" applyBorder="1" applyAlignment="1">
      <alignment/>
    </xf>
    <xf numFmtId="166" fontId="38" fillId="0" borderId="188" xfId="40" applyNumberFormat="1" applyFont="1" applyFill="1" applyBorder="1" applyAlignment="1" applyProtection="1">
      <alignment/>
      <protection/>
    </xf>
    <xf numFmtId="0" fontId="23" fillId="0" borderId="172" xfId="0" applyFont="1" applyBorder="1" applyAlignment="1">
      <alignment horizontal="center" vertical="center" wrapText="1"/>
    </xf>
    <xf numFmtId="0" fontId="21" fillId="0" borderId="175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19" fillId="0" borderId="107" xfId="0" applyFont="1" applyBorder="1" applyAlignment="1">
      <alignment/>
    </xf>
    <xf numFmtId="3" fontId="21" fillId="0" borderId="50" xfId="40" applyNumberFormat="1" applyFont="1" applyFill="1" applyBorder="1" applyAlignment="1" applyProtection="1">
      <alignment horizontal="right" vertical="center"/>
      <protection/>
    </xf>
    <xf numFmtId="0" fontId="19" fillId="0" borderId="177" xfId="0" applyFont="1" applyBorder="1" applyAlignment="1">
      <alignment/>
    </xf>
    <xf numFmtId="0" fontId="21" fillId="0" borderId="159" xfId="0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9" fillId="0" borderId="168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01" xfId="0" applyFont="1" applyBorder="1" applyAlignment="1">
      <alignment/>
    </xf>
    <xf numFmtId="0" fontId="19" fillId="0" borderId="189" xfId="0" applyFont="1" applyBorder="1" applyAlignment="1">
      <alignment horizontal="center"/>
    </xf>
    <xf numFmtId="0" fontId="19" fillId="0" borderId="17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9" fillId="0" borderId="34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190" xfId="0" applyNumberFormat="1" applyFont="1" applyBorder="1" applyAlignment="1">
      <alignment/>
    </xf>
    <xf numFmtId="3" fontId="29" fillId="0" borderId="104" xfId="0" applyNumberFormat="1" applyFont="1" applyBorder="1" applyAlignment="1">
      <alignment/>
    </xf>
    <xf numFmtId="3" fontId="29" fillId="0" borderId="105" xfId="40" applyNumberFormat="1" applyFont="1" applyFill="1" applyBorder="1" applyAlignment="1" applyProtection="1">
      <alignment/>
      <protection/>
    </xf>
    <xf numFmtId="0" fontId="30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9" fillId="0" borderId="89" xfId="0" applyFont="1" applyBorder="1" applyAlignment="1">
      <alignment horizontal="justify" vertical="center"/>
    </xf>
    <xf numFmtId="0" fontId="39" fillId="0" borderId="89" xfId="0" applyFont="1" applyBorder="1" applyAlignment="1">
      <alignment/>
    </xf>
    <xf numFmtId="0" fontId="32" fillId="0" borderId="89" xfId="0" applyFont="1" applyBorder="1" applyAlignment="1">
      <alignment/>
    </xf>
    <xf numFmtId="0" fontId="39" fillId="0" borderId="89" xfId="0" applyFont="1" applyBorder="1" applyAlignment="1">
      <alignment wrapText="1"/>
    </xf>
    <xf numFmtId="0" fontId="38" fillId="0" borderId="89" xfId="0" applyFont="1" applyBorder="1" applyAlignment="1">
      <alignment wrapText="1"/>
    </xf>
    <xf numFmtId="0" fontId="48" fillId="0" borderId="191" xfId="0" applyFont="1" applyBorder="1" applyAlignment="1">
      <alignment/>
    </xf>
    <xf numFmtId="0" fontId="24" fillId="0" borderId="192" xfId="0" applyFont="1" applyBorder="1" applyAlignment="1">
      <alignment/>
    </xf>
    <xf numFmtId="0" fontId="27" fillId="0" borderId="193" xfId="0" applyFont="1" applyBorder="1" applyAlignment="1">
      <alignment horizontal="center"/>
    </xf>
    <xf numFmtId="0" fontId="30" fillId="0" borderId="91" xfId="0" applyFont="1" applyBorder="1" applyAlignment="1">
      <alignment/>
    </xf>
    <xf numFmtId="3" fontId="30" fillId="0" borderId="194" xfId="0" applyNumberFormat="1" applyFont="1" applyBorder="1" applyAlignment="1">
      <alignment/>
    </xf>
    <xf numFmtId="0" fontId="21" fillId="0" borderId="91" xfId="0" applyFont="1" applyBorder="1" applyAlignment="1">
      <alignment/>
    </xf>
    <xf numFmtId="3" fontId="21" fillId="0" borderId="194" xfId="0" applyNumberFormat="1" applyFont="1" applyBorder="1" applyAlignment="1">
      <alignment/>
    </xf>
    <xf numFmtId="0" fontId="25" fillId="0" borderId="91" xfId="0" applyFont="1" applyBorder="1" applyAlignment="1">
      <alignment vertical="center"/>
    </xf>
    <xf numFmtId="0" fontId="0" fillId="0" borderId="184" xfId="0" applyBorder="1" applyAlignment="1">
      <alignment/>
    </xf>
    <xf numFmtId="0" fontId="0" fillId="0" borderId="195" xfId="0" applyBorder="1" applyAlignment="1">
      <alignment/>
    </xf>
    <xf numFmtId="0" fontId="36" fillId="0" borderId="196" xfId="0" applyFont="1" applyBorder="1" applyAlignment="1">
      <alignment horizontal="right"/>
    </xf>
    <xf numFmtId="0" fontId="43" fillId="0" borderId="68" xfId="0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74" xfId="0" applyNumberFormat="1" applyFont="1" applyBorder="1" applyAlignment="1">
      <alignment horizontal="right"/>
    </xf>
    <xf numFmtId="0" fontId="23" fillId="0" borderId="197" xfId="0" applyFont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23" fillId="0" borderId="190" xfId="0" applyNumberFormat="1" applyFont="1" applyBorder="1" applyAlignment="1">
      <alignment horizontal="center" vertical="center"/>
    </xf>
    <xf numFmtId="0" fontId="23" fillId="0" borderId="199" xfId="0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0" fontId="19" fillId="0" borderId="201" xfId="0" applyFont="1" applyBorder="1" applyAlignment="1">
      <alignment vertical="center" wrapText="1"/>
    </xf>
    <xf numFmtId="0" fontId="19" fillId="0" borderId="202" xfId="0" applyFont="1" applyBorder="1" applyAlignment="1">
      <alignment vertical="center" wrapText="1"/>
    </xf>
    <xf numFmtId="0" fontId="19" fillId="0" borderId="203" xfId="0" applyFont="1" applyBorder="1" applyAlignment="1">
      <alignment vertical="center" wrapText="1"/>
    </xf>
    <xf numFmtId="0" fontId="19" fillId="0" borderId="204" xfId="0" applyFont="1" applyBorder="1" applyAlignment="1">
      <alignment vertical="center" wrapText="1"/>
    </xf>
    <xf numFmtId="0" fontId="23" fillId="0" borderId="205" xfId="0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3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52" fillId="0" borderId="87" xfId="0" applyFont="1" applyBorder="1" applyAlignment="1">
      <alignment horizontal="center" wrapText="1"/>
    </xf>
    <xf numFmtId="0" fontId="23" fillId="0" borderId="15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6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/>
    </xf>
    <xf numFmtId="3" fontId="23" fillId="0" borderId="67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6" fillId="0" borderId="70" xfId="0" applyFont="1" applyBorder="1" applyAlignment="1">
      <alignment horizontal="center" wrapText="1"/>
    </xf>
    <xf numFmtId="0" fontId="0" fillId="0" borderId="70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108" xfId="0" applyFont="1" applyBorder="1" applyAlignment="1">
      <alignment horizontal="center"/>
    </xf>
    <xf numFmtId="0" fontId="19" fillId="0" borderId="74" xfId="0" applyFont="1" applyBorder="1" applyAlignment="1">
      <alignment wrapText="1"/>
    </xf>
    <xf numFmtId="0" fontId="52" fillId="0" borderId="62" xfId="0" applyFont="1" applyBorder="1" applyAlignment="1">
      <alignment horizontal="center" wrapText="1"/>
    </xf>
    <xf numFmtId="0" fontId="36" fillId="0" borderId="72" xfId="0" applyFont="1" applyBorder="1" applyAlignment="1">
      <alignment horizontal="right"/>
    </xf>
    <xf numFmtId="0" fontId="23" fillId="0" borderId="90" xfId="0" applyFont="1" applyBorder="1" applyAlignment="1">
      <alignment wrapText="1"/>
    </xf>
    <xf numFmtId="0" fontId="23" fillId="0" borderId="108" xfId="0" applyFont="1" applyBorder="1" applyAlignment="1">
      <alignment wrapText="1"/>
    </xf>
    <xf numFmtId="0" fontId="0" fillId="0" borderId="71" xfId="0" applyBorder="1" applyAlignment="1">
      <alignment/>
    </xf>
    <xf numFmtId="0" fontId="0" fillId="0" borderId="112" xfId="0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1" fillId="0" borderId="70" xfId="0" applyFont="1" applyBorder="1" applyAlignment="1">
      <alignment wrapText="1"/>
    </xf>
    <xf numFmtId="0" fontId="61" fillId="0" borderId="112" xfId="0" applyFont="1" applyBorder="1" applyAlignment="1">
      <alignment horizontal="center"/>
    </xf>
    <xf numFmtId="0" fontId="62" fillId="0" borderId="150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0" fontId="62" fillId="0" borderId="73" xfId="0" applyFont="1" applyBorder="1" applyAlignment="1">
      <alignment horizontal="center"/>
    </xf>
    <xf numFmtId="0" fontId="36" fillId="0" borderId="206" xfId="0" applyFont="1" applyBorder="1" applyAlignment="1">
      <alignment horizontal="right"/>
    </xf>
    <xf numFmtId="0" fontId="23" fillId="0" borderId="207" xfId="0" applyFont="1" applyBorder="1" applyAlignment="1">
      <alignment/>
    </xf>
    <xf numFmtId="3" fontId="23" fillId="0" borderId="208" xfId="0" applyNumberFormat="1" applyFont="1" applyBorder="1" applyAlignment="1">
      <alignment/>
    </xf>
    <xf numFmtId="3" fontId="23" fillId="0" borderId="209" xfId="0" applyNumberFormat="1" applyFont="1" applyBorder="1" applyAlignment="1">
      <alignment/>
    </xf>
    <xf numFmtId="3" fontId="23" fillId="24" borderId="210" xfId="0" applyNumberFormat="1" applyFont="1" applyFill="1" applyBorder="1" applyAlignment="1">
      <alignment/>
    </xf>
    <xf numFmtId="0" fontId="23" fillId="24" borderId="211" xfId="0" applyFont="1" applyFill="1" applyBorder="1" applyAlignment="1">
      <alignment wrapText="1"/>
    </xf>
    <xf numFmtId="3" fontId="61" fillId="0" borderId="74" xfId="0" applyNumberFormat="1" applyFont="1" applyBorder="1" applyAlignment="1">
      <alignment horizontal="center"/>
    </xf>
    <xf numFmtId="3" fontId="61" fillId="0" borderId="58" xfId="0" applyNumberFormat="1" applyFont="1" applyBorder="1" applyAlignment="1">
      <alignment horizontal="center"/>
    </xf>
    <xf numFmtId="3" fontId="61" fillId="0" borderId="65" xfId="0" applyNumberFormat="1" applyFont="1" applyBorder="1" applyAlignment="1">
      <alignment horizontal="center"/>
    </xf>
    <xf numFmtId="3" fontId="19" fillId="0" borderId="212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213" xfId="0" applyNumberFormat="1" applyFont="1" applyBorder="1" applyAlignment="1">
      <alignment/>
    </xf>
    <xf numFmtId="3" fontId="23" fillId="0" borderId="214" xfId="0" applyNumberFormat="1" applyFont="1" applyBorder="1" applyAlignment="1">
      <alignment/>
    </xf>
    <xf numFmtId="3" fontId="23" fillId="0" borderId="184" xfId="0" applyNumberFormat="1" applyFont="1" applyBorder="1" applyAlignment="1">
      <alignment/>
    </xf>
    <xf numFmtId="3" fontId="23" fillId="0" borderId="212" xfId="0" applyNumberFormat="1" applyFont="1" applyBorder="1" applyAlignment="1">
      <alignment/>
    </xf>
    <xf numFmtId="3" fontId="23" fillId="0" borderId="206" xfId="0" applyNumberFormat="1" applyFont="1" applyBorder="1" applyAlignment="1">
      <alignment/>
    </xf>
    <xf numFmtId="0" fontId="36" fillId="0" borderId="215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3" fontId="23" fillId="0" borderId="76" xfId="0" applyNumberFormat="1" applyFont="1" applyBorder="1" applyAlignment="1">
      <alignment/>
    </xf>
    <xf numFmtId="3" fontId="23" fillId="0" borderId="216" xfId="0" applyNumberFormat="1" applyFont="1" applyBorder="1" applyAlignment="1">
      <alignment/>
    </xf>
    <xf numFmtId="3" fontId="23" fillId="0" borderId="217" xfId="0" applyNumberFormat="1" applyFont="1" applyBorder="1" applyAlignment="1">
      <alignment/>
    </xf>
    <xf numFmtId="3" fontId="61" fillId="0" borderId="114" xfId="0" applyNumberFormat="1" applyFont="1" applyBorder="1" applyAlignment="1">
      <alignment horizontal="center"/>
    </xf>
    <xf numFmtId="3" fontId="61" fillId="0" borderId="71" xfId="0" applyNumberFormat="1" applyFont="1" applyBorder="1" applyAlignment="1">
      <alignment horizontal="center"/>
    </xf>
    <xf numFmtId="3" fontId="61" fillId="0" borderId="66" xfId="0" applyNumberFormat="1" applyFont="1" applyBorder="1" applyAlignment="1">
      <alignment horizontal="center"/>
    </xf>
    <xf numFmtId="0" fontId="23" fillId="0" borderId="122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wrapText="1"/>
    </xf>
    <xf numFmtId="3" fontId="61" fillId="0" borderId="112" xfId="0" applyNumberFormat="1" applyFont="1" applyBorder="1" applyAlignment="1">
      <alignment horizontal="center"/>
    </xf>
    <xf numFmtId="3" fontId="19" fillId="0" borderId="112" xfId="0" applyNumberFormat="1" applyFont="1" applyBorder="1" applyAlignment="1">
      <alignment/>
    </xf>
    <xf numFmtId="0" fontId="23" fillId="0" borderId="101" xfId="0" applyFont="1" applyBorder="1" applyAlignment="1">
      <alignment horizontal="center" wrapText="1"/>
    </xf>
    <xf numFmtId="3" fontId="23" fillId="0" borderId="137" xfId="0" applyNumberFormat="1" applyFont="1" applyBorder="1" applyAlignment="1">
      <alignment/>
    </xf>
    <xf numFmtId="3" fontId="0" fillId="0" borderId="112" xfId="0" applyNumberFormat="1" applyBorder="1" applyAlignment="1">
      <alignment/>
    </xf>
    <xf numFmtId="0" fontId="31" fillId="0" borderId="56" xfId="0" applyFont="1" applyBorder="1" applyAlignment="1">
      <alignment wrapText="1"/>
    </xf>
    <xf numFmtId="0" fontId="31" fillId="0" borderId="218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0" fontId="19" fillId="0" borderId="219" xfId="0" applyFont="1" applyBorder="1" applyAlignment="1">
      <alignment/>
    </xf>
    <xf numFmtId="0" fontId="33" fillId="0" borderId="165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3" fillId="0" borderId="141" xfId="0" applyFont="1" applyBorder="1" applyAlignment="1">
      <alignment wrapText="1"/>
    </xf>
    <xf numFmtId="0" fontId="33" fillId="0" borderId="16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2" xfId="0" applyNumberFormat="1" applyFont="1" applyBorder="1" applyAlignment="1">
      <alignment horizontal="right"/>
    </xf>
    <xf numFmtId="0" fontId="52" fillId="0" borderId="220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3" fontId="19" fillId="0" borderId="71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0" fontId="52" fillId="0" borderId="66" xfId="0" applyFont="1" applyBorder="1" applyAlignment="1">
      <alignment horizontal="center"/>
    </xf>
    <xf numFmtId="3" fontId="23" fillId="0" borderId="177" xfId="0" applyNumberFormat="1" applyFont="1" applyBorder="1" applyAlignment="1">
      <alignment/>
    </xf>
    <xf numFmtId="0" fontId="52" fillId="0" borderId="71" xfId="0" applyFont="1" applyBorder="1" applyAlignment="1">
      <alignment horizontal="center"/>
    </xf>
    <xf numFmtId="3" fontId="19" fillId="0" borderId="131" xfId="0" applyNumberFormat="1" applyFont="1" applyBorder="1" applyAlignment="1">
      <alignment/>
    </xf>
    <xf numFmtId="0" fontId="23" fillId="0" borderId="90" xfId="0" applyFont="1" applyBorder="1" applyAlignment="1">
      <alignment/>
    </xf>
    <xf numFmtId="3" fontId="19" fillId="0" borderId="179" xfId="0" applyNumberFormat="1" applyFont="1" applyBorder="1" applyAlignment="1">
      <alignment/>
    </xf>
    <xf numFmtId="3" fontId="19" fillId="0" borderId="221" xfId="0" applyNumberFormat="1" applyFont="1" applyBorder="1" applyAlignment="1">
      <alignment/>
    </xf>
    <xf numFmtId="0" fontId="23" fillId="0" borderId="87" xfId="0" applyFont="1" applyBorder="1" applyAlignment="1">
      <alignment/>
    </xf>
    <xf numFmtId="0" fontId="19" fillId="0" borderId="70" xfId="0" applyFont="1" applyBorder="1" applyAlignment="1">
      <alignment/>
    </xf>
    <xf numFmtId="0" fontId="52" fillId="0" borderId="114" xfId="0" applyFont="1" applyBorder="1" applyAlignment="1">
      <alignment horizontal="center"/>
    </xf>
    <xf numFmtId="0" fontId="19" fillId="0" borderId="108" xfId="0" applyFont="1" applyBorder="1" applyAlignment="1">
      <alignment/>
    </xf>
    <xf numFmtId="3" fontId="19" fillId="0" borderId="222" xfId="0" applyNumberFormat="1" applyFont="1" applyBorder="1" applyAlignment="1">
      <alignment/>
    </xf>
    <xf numFmtId="0" fontId="23" fillId="0" borderId="62" xfId="0" applyFont="1" applyBorder="1" applyAlignment="1">
      <alignment horizontal="left"/>
    </xf>
    <xf numFmtId="0" fontId="19" fillId="0" borderId="74" xfId="0" applyFont="1" applyFill="1" applyBorder="1" applyAlignment="1">
      <alignment/>
    </xf>
    <xf numFmtId="0" fontId="19" fillId="0" borderId="58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19" fillId="0" borderId="71" xfId="0" applyFont="1" applyBorder="1" applyAlignment="1">
      <alignment horizontal="right"/>
    </xf>
    <xf numFmtId="0" fontId="23" fillId="0" borderId="134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78" xfId="0" applyFont="1" applyBorder="1" applyAlignment="1">
      <alignment horizontal="right"/>
    </xf>
    <xf numFmtId="0" fontId="23" fillId="0" borderId="70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36" fillId="0" borderId="154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0" fontId="23" fillId="0" borderId="9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3" fontId="19" fillId="0" borderId="224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0" fontId="36" fillId="0" borderId="106" xfId="0" applyFont="1" applyBorder="1" applyAlignment="1">
      <alignment wrapText="1"/>
    </xf>
    <xf numFmtId="0" fontId="36" fillId="0" borderId="61" xfId="0" applyFont="1" applyBorder="1" applyAlignment="1">
      <alignment/>
    </xf>
    <xf numFmtId="3" fontId="19" fillId="0" borderId="80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24" borderId="70" xfId="0" applyNumberFormat="1" applyFont="1" applyFill="1" applyBorder="1" applyAlignment="1">
      <alignment/>
    </xf>
    <xf numFmtId="0" fontId="19" fillId="0" borderId="78" xfId="0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26" xfId="0" applyNumberFormat="1" applyFont="1" applyBorder="1" applyAlignment="1">
      <alignment/>
    </xf>
    <xf numFmtId="0" fontId="19" fillId="0" borderId="73" xfId="0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19" fillId="0" borderId="196" xfId="0" applyFont="1" applyBorder="1" applyAlignment="1">
      <alignment horizontal="right"/>
    </xf>
    <xf numFmtId="0" fontId="19" fillId="0" borderId="132" xfId="0" applyFont="1" applyBorder="1" applyAlignment="1">
      <alignment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227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62" xfId="0" applyFont="1" applyBorder="1" applyAlignment="1">
      <alignment horizontal="justify" wrapText="1"/>
    </xf>
    <xf numFmtId="0" fontId="23" fillId="0" borderId="228" xfId="0" applyFont="1" applyBorder="1" applyAlignment="1">
      <alignment horizontal="center" vertical="center"/>
    </xf>
    <xf numFmtId="3" fontId="23" fillId="0" borderId="187" xfId="0" applyNumberFormat="1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9" fillId="0" borderId="75" xfId="0" applyFont="1" applyBorder="1" applyAlignment="1">
      <alignment wrapText="1"/>
    </xf>
    <xf numFmtId="0" fontId="19" fillId="0" borderId="167" xfId="0" applyFont="1" applyBorder="1" applyAlignment="1">
      <alignment wrapText="1"/>
    </xf>
    <xf numFmtId="0" fontId="23" fillId="0" borderId="229" xfId="0" applyFont="1" applyBorder="1" applyAlignment="1">
      <alignment wrapText="1"/>
    </xf>
    <xf numFmtId="0" fontId="19" fillId="0" borderId="165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17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79" xfId="0" applyFont="1" applyBorder="1" applyAlignment="1">
      <alignment/>
    </xf>
    <xf numFmtId="3" fontId="29" fillId="0" borderId="156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0" fontId="19" fillId="0" borderId="230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9" fillId="0" borderId="226" xfId="0" applyFont="1" applyBorder="1" applyAlignment="1">
      <alignment wrapText="1"/>
    </xf>
    <xf numFmtId="0" fontId="23" fillId="0" borderId="70" xfId="0" applyFont="1" applyBorder="1" applyAlignment="1">
      <alignment horizontal="center" wrapText="1" shrinkToFit="1"/>
    </xf>
    <xf numFmtId="0" fontId="23" fillId="0" borderId="70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23" fillId="0" borderId="109" xfId="0" applyFont="1" applyBorder="1" applyAlignment="1">
      <alignment horizontal="center" wrapText="1"/>
    </xf>
    <xf numFmtId="0" fontId="23" fillId="0" borderId="184" xfId="0" applyFont="1" applyBorder="1" applyAlignment="1">
      <alignment vertical="center"/>
    </xf>
    <xf numFmtId="0" fontId="23" fillId="0" borderId="6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23" fillId="0" borderId="73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33" fillId="0" borderId="71" xfId="0" applyNumberFormat="1" applyFont="1" applyBorder="1" applyAlignment="1">
      <alignment horizontal="right" vertical="center" wrapText="1"/>
    </xf>
    <xf numFmtId="3" fontId="19" fillId="0" borderId="184" xfId="0" applyNumberFormat="1" applyFont="1" applyBorder="1" applyAlignment="1">
      <alignment/>
    </xf>
    <xf numFmtId="0" fontId="23" fillId="0" borderId="136" xfId="0" applyFont="1" applyBorder="1" applyAlignment="1">
      <alignment horizontal="center" wrapText="1"/>
    </xf>
    <xf numFmtId="3" fontId="23" fillId="0" borderId="78" xfId="0" applyNumberFormat="1" applyFont="1" applyBorder="1" applyAlignment="1">
      <alignment/>
    </xf>
    <xf numFmtId="3" fontId="19" fillId="0" borderId="231" xfId="0" applyNumberFormat="1" applyFont="1" applyBorder="1" applyAlignment="1">
      <alignment/>
    </xf>
    <xf numFmtId="0" fontId="33" fillId="0" borderId="112" xfId="0" applyFont="1" applyBorder="1" applyAlignment="1">
      <alignment horizontal="right" vertical="center" wrapText="1"/>
    </xf>
    <xf numFmtId="3" fontId="23" fillId="0" borderId="48" xfId="40" applyNumberFormat="1" applyFont="1" applyFill="1" applyBorder="1" applyAlignment="1" applyProtection="1">
      <alignment/>
      <protection/>
    </xf>
    <xf numFmtId="0" fontId="44" fillId="0" borderId="62" xfId="0" applyFont="1" applyBorder="1" applyAlignment="1">
      <alignment/>
    </xf>
    <xf numFmtId="0" fontId="30" fillId="0" borderId="102" xfId="0" applyFont="1" applyBorder="1" applyAlignment="1">
      <alignment wrapText="1"/>
    </xf>
    <xf numFmtId="3" fontId="30" fillId="0" borderId="119" xfId="40" applyNumberFormat="1" applyFont="1" applyFill="1" applyBorder="1" applyAlignment="1" applyProtection="1">
      <alignment/>
      <protection/>
    </xf>
    <xf numFmtId="0" fontId="19" fillId="0" borderId="182" xfId="54" applyFont="1" applyBorder="1" applyProtection="1">
      <alignment/>
      <protection/>
    </xf>
    <xf numFmtId="3" fontId="23" fillId="0" borderId="136" xfId="54" applyNumberFormat="1" applyFont="1" applyBorder="1" applyProtection="1">
      <alignment/>
      <protection/>
    </xf>
    <xf numFmtId="3" fontId="19" fillId="0" borderId="232" xfId="54" applyNumberFormat="1" applyFont="1" applyBorder="1" applyProtection="1">
      <alignment/>
      <protection/>
    </xf>
    <xf numFmtId="3" fontId="19" fillId="0" borderId="110" xfId="54" applyNumberFormat="1" applyFont="1" applyBorder="1" applyProtection="1">
      <alignment/>
      <protection/>
    </xf>
    <xf numFmtId="0" fontId="19" fillId="0" borderId="185" xfId="54" applyFont="1" applyBorder="1" applyProtection="1">
      <alignment/>
      <protection/>
    </xf>
    <xf numFmtId="0" fontId="19" fillId="0" borderId="18" xfId="54" applyFont="1" applyBorder="1" applyProtection="1">
      <alignment/>
      <protection/>
    </xf>
    <xf numFmtId="0" fontId="19" fillId="0" borderId="233" xfId="0" applyFont="1" applyBorder="1" applyAlignment="1">
      <alignment/>
    </xf>
    <xf numFmtId="4" fontId="19" fillId="0" borderId="97" xfId="0" applyNumberFormat="1" applyFont="1" applyBorder="1" applyAlignment="1">
      <alignment/>
    </xf>
    <xf numFmtId="4" fontId="19" fillId="0" borderId="98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235" xfId="0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159" xfId="0" applyNumberFormat="1" applyFont="1" applyBorder="1" applyAlignment="1">
      <alignment/>
    </xf>
    <xf numFmtId="3" fontId="19" fillId="0" borderId="177" xfId="0" applyNumberFormat="1" applyFont="1" applyBorder="1" applyAlignment="1">
      <alignment/>
    </xf>
    <xf numFmtId="0" fontId="21" fillId="0" borderId="93" xfId="0" applyFont="1" applyBorder="1" applyAlignment="1">
      <alignment horizontal="center"/>
    </xf>
    <xf numFmtId="0" fontId="30" fillId="0" borderId="169" xfId="0" applyFont="1" applyBorder="1" applyAlignment="1">
      <alignment vertical="center"/>
    </xf>
    <xf numFmtId="0" fontId="30" fillId="0" borderId="58" xfId="0" applyFont="1" applyBorder="1" applyAlignment="1">
      <alignment/>
    </xf>
    <xf numFmtId="0" fontId="30" fillId="0" borderId="137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36" xfId="0" applyFont="1" applyBorder="1" applyAlignment="1">
      <alignment vertical="center"/>
    </xf>
    <xf numFmtId="0" fontId="21" fillId="0" borderId="61" xfId="0" applyFont="1" applyBorder="1" applyAlignment="1">
      <alignment horizontal="center"/>
    </xf>
    <xf numFmtId="0" fontId="30" fillId="0" borderId="237" xfId="0" applyFont="1" applyBorder="1" applyAlignment="1">
      <alignment vertical="center"/>
    </xf>
    <xf numFmtId="0" fontId="30" fillId="0" borderId="238" xfId="0" applyFont="1" applyBorder="1" applyAlignment="1">
      <alignment vertical="center"/>
    </xf>
    <xf numFmtId="0" fontId="30" fillId="0" borderId="187" xfId="0" applyFont="1" applyBorder="1" applyAlignment="1">
      <alignment vertical="center"/>
    </xf>
    <xf numFmtId="3" fontId="23" fillId="0" borderId="71" xfId="0" applyNumberFormat="1" applyFont="1" applyBorder="1" applyAlignment="1">
      <alignment wrapText="1"/>
    </xf>
    <xf numFmtId="3" fontId="19" fillId="0" borderId="58" xfId="0" applyNumberFormat="1" applyFont="1" applyBorder="1" applyAlignment="1">
      <alignment wrapText="1"/>
    </xf>
    <xf numFmtId="3" fontId="23" fillId="0" borderId="58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99" xfId="0" applyFont="1" applyBorder="1" applyAlignment="1">
      <alignment wrapText="1"/>
    </xf>
    <xf numFmtId="0" fontId="19" fillId="0" borderId="165" xfId="0" applyFont="1" applyBorder="1" applyAlignment="1">
      <alignment/>
    </xf>
    <xf numFmtId="0" fontId="19" fillId="0" borderId="171" xfId="0" applyFont="1" applyBorder="1" applyAlignment="1">
      <alignment/>
    </xf>
    <xf numFmtId="0" fontId="23" fillId="0" borderId="230" xfId="0" applyFont="1" applyBorder="1" applyAlignment="1">
      <alignment/>
    </xf>
    <xf numFmtId="3" fontId="23" fillId="0" borderId="239" xfId="40" applyNumberFormat="1" applyFont="1" applyFill="1" applyBorder="1" applyAlignment="1" applyProtection="1">
      <alignment/>
      <protection/>
    </xf>
    <xf numFmtId="3" fontId="23" fillId="0" borderId="240" xfId="40" applyNumberFormat="1" applyFont="1" applyFill="1" applyBorder="1" applyAlignment="1" applyProtection="1">
      <alignment/>
      <protection/>
    </xf>
    <xf numFmtId="0" fontId="44" fillId="0" borderId="100" xfId="0" applyFont="1" applyBorder="1" applyAlignment="1">
      <alignment/>
    </xf>
    <xf numFmtId="3" fontId="19" fillId="0" borderId="240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3" fillId="0" borderId="119" xfId="4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3" fontId="23" fillId="0" borderId="127" xfId="4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/>
    </xf>
    <xf numFmtId="0" fontId="19" fillId="0" borderId="38" xfId="0" applyFont="1" applyFill="1" applyBorder="1" applyAlignment="1">
      <alignment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42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14" xfId="0" applyFont="1" applyBorder="1" applyAlignment="1">
      <alignment horizontal="right"/>
    </xf>
    <xf numFmtId="0" fontId="36" fillId="0" borderId="74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3" fontId="19" fillId="0" borderId="97" xfId="0" applyNumberFormat="1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36" fillId="0" borderId="180" xfId="0" applyFont="1" applyBorder="1" applyAlignment="1">
      <alignment horizontal="right"/>
    </xf>
    <xf numFmtId="0" fontId="36" fillId="0" borderId="238" xfId="0" applyFont="1" applyBorder="1" applyAlignment="1">
      <alignment horizontal="right"/>
    </xf>
    <xf numFmtId="3" fontId="29" fillId="0" borderId="112" xfId="0" applyNumberFormat="1" applyFont="1" applyBorder="1" applyAlignment="1">
      <alignment/>
    </xf>
    <xf numFmtId="3" fontId="43" fillId="0" borderId="70" xfId="0" applyNumberFormat="1" applyFont="1" applyBorder="1" applyAlignment="1">
      <alignment/>
    </xf>
    <xf numFmtId="3" fontId="29" fillId="0" borderId="147" xfId="0" applyNumberFormat="1" applyFont="1" applyBorder="1" applyAlignment="1">
      <alignment/>
    </xf>
    <xf numFmtId="3" fontId="29" fillId="0" borderId="76" xfId="0" applyNumberFormat="1" applyFont="1" applyBorder="1" applyAlignment="1">
      <alignment/>
    </xf>
    <xf numFmtId="0" fontId="36" fillId="0" borderId="62" xfId="0" applyFont="1" applyBorder="1" applyAlignment="1">
      <alignment horizontal="center"/>
    </xf>
    <xf numFmtId="3" fontId="23" fillId="0" borderId="7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01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178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52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76" xfId="0" applyFont="1" applyBorder="1" applyAlignment="1">
      <alignment horizontal="center"/>
    </xf>
    <xf numFmtId="3" fontId="52" fillId="0" borderId="113" xfId="0" applyNumberFormat="1" applyFont="1" applyBorder="1" applyAlignment="1">
      <alignment/>
    </xf>
    <xf numFmtId="3" fontId="52" fillId="0" borderId="219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0" fontId="23" fillId="0" borderId="116" xfId="0" applyFont="1" applyBorder="1" applyAlignment="1">
      <alignment horizontal="center"/>
    </xf>
    <xf numFmtId="3" fontId="61" fillId="0" borderId="115" xfId="0" applyNumberFormat="1" applyFont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23" fillId="0" borderId="243" xfId="0" applyFont="1" applyBorder="1" applyAlignment="1">
      <alignment horizontal="left" vertical="center"/>
    </xf>
    <xf numFmtId="0" fontId="23" fillId="0" borderId="175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right"/>
    </xf>
    <xf numFmtId="0" fontId="19" fillId="0" borderId="141" xfId="0" applyFont="1" applyBorder="1" applyAlignment="1">
      <alignment horizontal="right"/>
    </xf>
    <xf numFmtId="0" fontId="19" fillId="0" borderId="171" xfId="0" applyFont="1" applyBorder="1" applyAlignment="1">
      <alignment horizontal="right"/>
    </xf>
    <xf numFmtId="3" fontId="19" fillId="0" borderId="89" xfId="0" applyNumberFormat="1" applyFont="1" applyBorder="1" applyAlignment="1">
      <alignment/>
    </xf>
    <xf numFmtId="0" fontId="19" fillId="0" borderId="52" xfId="0" applyFont="1" applyBorder="1" applyAlignment="1">
      <alignment horizontal="right"/>
    </xf>
    <xf numFmtId="0" fontId="43" fillId="0" borderId="142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105" xfId="0" applyNumberFormat="1" applyFont="1" applyFill="1" applyBorder="1" applyAlignment="1">
      <alignment/>
    </xf>
    <xf numFmtId="0" fontId="19" fillId="0" borderId="244" xfId="0" applyFont="1" applyBorder="1" applyAlignment="1">
      <alignment/>
    </xf>
    <xf numFmtId="0" fontId="29" fillId="0" borderId="36" xfId="0" applyFont="1" applyBorder="1" applyAlignment="1">
      <alignment wrapText="1"/>
    </xf>
    <xf numFmtId="3" fontId="29" fillId="0" borderId="36" xfId="40" applyNumberFormat="1" applyFont="1" applyFill="1" applyBorder="1" applyAlignment="1" applyProtection="1">
      <alignment/>
      <protection/>
    </xf>
    <xf numFmtId="3" fontId="19" fillId="0" borderId="36" xfId="0" applyNumberFormat="1" applyFont="1" applyBorder="1" applyAlignment="1">
      <alignment/>
    </xf>
    <xf numFmtId="3" fontId="19" fillId="0" borderId="245" xfId="0" applyNumberFormat="1" applyFont="1" applyBorder="1" applyAlignment="1">
      <alignment/>
    </xf>
    <xf numFmtId="0" fontId="23" fillId="0" borderId="246" xfId="0" applyFont="1" applyBorder="1" applyAlignment="1">
      <alignment/>
    </xf>
    <xf numFmtId="0" fontId="43" fillId="0" borderId="96" xfId="0" applyFont="1" applyBorder="1" applyAlignment="1">
      <alignment/>
    </xf>
    <xf numFmtId="3" fontId="23" fillId="0" borderId="96" xfId="40" applyNumberFormat="1" applyFont="1" applyFill="1" applyBorder="1" applyAlignment="1" applyProtection="1">
      <alignment/>
      <protection/>
    </xf>
    <xf numFmtId="3" fontId="43" fillId="0" borderId="96" xfId="40" applyNumberFormat="1" applyFont="1" applyFill="1" applyBorder="1" applyAlignment="1" applyProtection="1">
      <alignment/>
      <protection/>
    </xf>
    <xf numFmtId="3" fontId="43" fillId="0" borderId="247" xfId="40" applyNumberFormat="1" applyFont="1" applyFill="1" applyBorder="1" applyAlignment="1" applyProtection="1">
      <alignment/>
      <protection/>
    </xf>
    <xf numFmtId="3" fontId="43" fillId="0" borderId="64" xfId="40" applyNumberFormat="1" applyFont="1" applyFill="1" applyBorder="1" applyAlignment="1" applyProtection="1">
      <alignment/>
      <protection/>
    </xf>
    <xf numFmtId="3" fontId="43" fillId="0" borderId="87" xfId="4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65" xfId="0" applyFill="1" applyBorder="1" applyAlignment="1">
      <alignment/>
    </xf>
    <xf numFmtId="0" fontId="23" fillId="0" borderId="248" xfId="0" applyFont="1" applyBorder="1" applyAlignment="1">
      <alignment horizontal="center"/>
    </xf>
    <xf numFmtId="0" fontId="19" fillId="0" borderId="249" xfId="0" applyFont="1" applyBorder="1" applyAlignment="1">
      <alignment/>
    </xf>
    <xf numFmtId="3" fontId="29" fillId="0" borderId="5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43" fillId="0" borderId="205" xfId="0" applyFont="1" applyBorder="1" applyAlignment="1">
      <alignment/>
    </xf>
    <xf numFmtId="3" fontId="43" fillId="0" borderId="250" xfId="40" applyNumberFormat="1" applyFont="1" applyFill="1" applyBorder="1" applyAlignment="1" applyProtection="1">
      <alignment/>
      <protection/>
    </xf>
    <xf numFmtId="3" fontId="19" fillId="0" borderId="74" xfId="0" applyNumberFormat="1" applyFont="1" applyFill="1" applyBorder="1" applyAlignment="1">
      <alignment/>
    </xf>
    <xf numFmtId="0" fontId="23" fillId="0" borderId="39" xfId="0" applyFont="1" applyFill="1" applyBorder="1" applyAlignment="1">
      <alignment horizontal="center" wrapText="1"/>
    </xf>
    <xf numFmtId="3" fontId="19" fillId="0" borderId="58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78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32" xfId="0" applyNumberFormat="1" applyFont="1" applyBorder="1" applyAlignment="1">
      <alignment/>
    </xf>
    <xf numFmtId="3" fontId="29" fillId="0" borderId="66" xfId="0" applyNumberFormat="1" applyFont="1" applyBorder="1" applyAlignment="1">
      <alignment/>
    </xf>
    <xf numFmtId="3" fontId="29" fillId="0" borderId="67" xfId="0" applyNumberFormat="1" applyFont="1" applyBorder="1" applyAlignment="1">
      <alignment/>
    </xf>
    <xf numFmtId="3" fontId="29" fillId="0" borderId="112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0" fontId="29" fillId="0" borderId="114" xfId="0" applyFont="1" applyBorder="1" applyAlignment="1">
      <alignment horizontal="right"/>
    </xf>
    <xf numFmtId="0" fontId="29" fillId="0" borderId="74" xfId="0" applyFont="1" applyBorder="1" applyAlignment="1">
      <alignment horizontal="right"/>
    </xf>
    <xf numFmtId="0" fontId="29" fillId="0" borderId="132" xfId="0" applyFont="1" applyBorder="1" applyAlignment="1">
      <alignment horizontal="right"/>
    </xf>
    <xf numFmtId="3" fontId="29" fillId="0" borderId="137" xfId="0" applyNumberFormat="1" applyFont="1" applyBorder="1" applyAlignment="1">
      <alignment horizontal="right"/>
    </xf>
    <xf numFmtId="3" fontId="19" fillId="0" borderId="112" xfId="0" applyNumberFormat="1" applyFont="1" applyBorder="1" applyAlignment="1">
      <alignment horizontal="right"/>
    </xf>
    <xf numFmtId="3" fontId="19" fillId="0" borderId="137" xfId="0" applyNumberFormat="1" applyFont="1" applyBorder="1" applyAlignment="1">
      <alignment horizontal="right"/>
    </xf>
    <xf numFmtId="0" fontId="43" fillId="0" borderId="62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/>
    </xf>
    <xf numFmtId="0" fontId="31" fillId="0" borderId="42" xfId="0" applyFont="1" applyBorder="1" applyAlignment="1">
      <alignment wrapText="1"/>
    </xf>
    <xf numFmtId="0" fontId="23" fillId="0" borderId="103" xfId="0" applyFont="1" applyFill="1" applyBorder="1" applyAlignment="1">
      <alignment horizontal="center" wrapText="1"/>
    </xf>
    <xf numFmtId="3" fontId="67" fillId="0" borderId="58" xfId="0" applyNumberFormat="1" applyFont="1" applyBorder="1" applyAlignment="1">
      <alignment/>
    </xf>
    <xf numFmtId="0" fontId="68" fillId="0" borderId="114" xfId="0" applyFont="1" applyBorder="1" applyAlignment="1">
      <alignment/>
    </xf>
    <xf numFmtId="0" fontId="67" fillId="0" borderId="74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35" fillId="0" borderId="60" xfId="0" applyFont="1" applyBorder="1" applyAlignment="1">
      <alignment/>
    </xf>
    <xf numFmtId="0" fontId="67" fillId="0" borderId="131" xfId="0" applyFont="1" applyBorder="1" applyAlignment="1">
      <alignment/>
    </xf>
    <xf numFmtId="0" fontId="68" fillId="0" borderId="74" xfId="0" applyFont="1" applyBorder="1" applyAlignment="1">
      <alignment wrapText="1"/>
    </xf>
    <xf numFmtId="0" fontId="68" fillId="0" borderId="74" xfId="0" applyFont="1" applyBorder="1" applyAlignment="1">
      <alignment/>
    </xf>
    <xf numFmtId="3" fontId="67" fillId="0" borderId="112" xfId="0" applyNumberFormat="1" applyFont="1" applyBorder="1" applyAlignment="1">
      <alignment/>
    </xf>
    <xf numFmtId="3" fontId="67" fillId="0" borderId="58" xfId="0" applyNumberFormat="1" applyFont="1" applyFill="1" applyBorder="1" applyAlignment="1">
      <alignment/>
    </xf>
    <xf numFmtId="3" fontId="67" fillId="0" borderId="69" xfId="0" applyNumberFormat="1" applyFont="1" applyBorder="1" applyAlignment="1">
      <alignment/>
    </xf>
    <xf numFmtId="0" fontId="68" fillId="0" borderId="62" xfId="0" applyFont="1" applyBorder="1" applyAlignment="1">
      <alignment/>
    </xf>
    <xf numFmtId="3" fontId="68" fillId="0" borderId="7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51" xfId="0" applyFont="1" applyBorder="1" applyAlignment="1">
      <alignment/>
    </xf>
    <xf numFmtId="0" fontId="19" fillId="0" borderId="252" xfId="0" applyFont="1" applyBorder="1" applyAlignment="1">
      <alignment/>
    </xf>
    <xf numFmtId="0" fontId="36" fillId="24" borderId="150" xfId="0" applyFont="1" applyFill="1" applyBorder="1" applyAlignment="1">
      <alignment/>
    </xf>
    <xf numFmtId="0" fontId="36" fillId="24" borderId="130" xfId="0" applyFont="1" applyFill="1" applyBorder="1" applyAlignment="1">
      <alignment/>
    </xf>
    <xf numFmtId="0" fontId="36" fillId="0" borderId="130" xfId="0" applyFont="1" applyBorder="1" applyAlignment="1">
      <alignment/>
    </xf>
    <xf numFmtId="0" fontId="23" fillId="24" borderId="253" xfId="0" applyFont="1" applyFill="1" applyBorder="1" applyAlignment="1">
      <alignment/>
    </xf>
    <xf numFmtId="3" fontId="23" fillId="24" borderId="254" xfId="0" applyNumberFormat="1" applyFont="1" applyFill="1" applyBorder="1" applyAlignment="1">
      <alignment/>
    </xf>
    <xf numFmtId="3" fontId="19" fillId="24" borderId="132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0" fontId="23" fillId="24" borderId="255" xfId="0" applyFont="1" applyFill="1" applyBorder="1" applyAlignment="1">
      <alignment wrapText="1"/>
    </xf>
    <xf numFmtId="0" fontId="36" fillId="24" borderId="114" xfId="0" applyFont="1" applyFill="1" applyBorder="1" applyAlignment="1">
      <alignment/>
    </xf>
    <xf numFmtId="0" fontId="36" fillId="24" borderId="74" xfId="0" applyFont="1" applyFill="1" applyBorder="1" applyAlignment="1">
      <alignment/>
    </xf>
    <xf numFmtId="0" fontId="36" fillId="0" borderId="74" xfId="0" applyFont="1" applyBorder="1" applyAlignment="1">
      <alignment/>
    </xf>
    <xf numFmtId="0" fontId="36" fillId="0" borderId="0" xfId="0" applyFont="1" applyBorder="1" applyAlignment="1">
      <alignment/>
    </xf>
    <xf numFmtId="0" fontId="23" fillId="24" borderId="256" xfId="0" applyFont="1" applyFill="1" applyBorder="1" applyAlignment="1">
      <alignment/>
    </xf>
    <xf numFmtId="3" fontId="23" fillId="0" borderId="17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7" xfId="0" applyNumberFormat="1" applyFont="1" applyFill="1" applyBorder="1" applyAlignment="1">
      <alignment/>
    </xf>
    <xf numFmtId="3" fontId="23" fillId="24" borderId="257" xfId="0" applyNumberFormat="1" applyFont="1" applyFill="1" applyBorder="1" applyAlignment="1">
      <alignment/>
    </xf>
    <xf numFmtId="0" fontId="62" fillId="0" borderId="112" xfId="0" applyFont="1" applyBorder="1" applyAlignment="1">
      <alignment horizontal="center"/>
    </xf>
    <xf numFmtId="0" fontId="19" fillId="0" borderId="72" xfId="0" applyFont="1" applyBorder="1" applyAlignment="1">
      <alignment/>
    </xf>
    <xf numFmtId="3" fontId="23" fillId="24" borderId="215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3" fontId="23" fillId="24" borderId="256" xfId="0" applyNumberFormat="1" applyFont="1" applyFill="1" applyBorder="1" applyAlignment="1">
      <alignment/>
    </xf>
    <xf numFmtId="3" fontId="19" fillId="0" borderId="168" xfId="0" applyNumberFormat="1" applyFont="1" applyBorder="1" applyAlignment="1">
      <alignment/>
    </xf>
    <xf numFmtId="0" fontId="23" fillId="0" borderId="258" xfId="0" applyFont="1" applyBorder="1" applyAlignment="1">
      <alignment/>
    </xf>
    <xf numFmtId="3" fontId="19" fillId="0" borderId="215" xfId="0" applyNumberFormat="1" applyFont="1" applyBorder="1" applyAlignment="1">
      <alignment/>
    </xf>
    <xf numFmtId="3" fontId="23" fillId="0" borderId="259" xfId="0" applyNumberFormat="1" applyFont="1" applyBorder="1" applyAlignment="1">
      <alignment/>
    </xf>
    <xf numFmtId="3" fontId="19" fillId="0" borderId="260" xfId="0" applyNumberFormat="1" applyFont="1" applyBorder="1" applyAlignment="1">
      <alignment/>
    </xf>
    <xf numFmtId="3" fontId="19" fillId="0" borderId="261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19" fillId="0" borderId="259" xfId="0" applyNumberFormat="1" applyFont="1" applyBorder="1" applyAlignment="1">
      <alignment/>
    </xf>
    <xf numFmtId="3" fontId="23" fillId="0" borderId="260" xfId="0" applyNumberFormat="1" applyFont="1" applyBorder="1" applyAlignment="1">
      <alignment/>
    </xf>
    <xf numFmtId="3" fontId="23" fillId="0" borderId="215" xfId="0" applyNumberFormat="1" applyFont="1" applyBorder="1" applyAlignment="1">
      <alignment/>
    </xf>
    <xf numFmtId="0" fontId="23" fillId="0" borderId="70" xfId="0" applyFont="1" applyFill="1" applyBorder="1" applyAlignment="1">
      <alignment horizontal="center" wrapText="1"/>
    </xf>
    <xf numFmtId="3" fontId="19" fillId="0" borderId="264" xfId="0" applyNumberFormat="1" applyFont="1" applyBorder="1" applyAlignment="1">
      <alignment/>
    </xf>
    <xf numFmtId="3" fontId="19" fillId="0" borderId="265" xfId="0" applyNumberFormat="1" applyFont="1" applyBorder="1" applyAlignment="1">
      <alignment/>
    </xf>
    <xf numFmtId="3" fontId="19" fillId="0" borderId="266" xfId="0" applyNumberFormat="1" applyFont="1" applyBorder="1" applyAlignment="1">
      <alignment/>
    </xf>
    <xf numFmtId="3" fontId="23" fillId="0" borderId="267" xfId="0" applyNumberFormat="1" applyFont="1" applyBorder="1" applyAlignment="1">
      <alignment/>
    </xf>
    <xf numFmtId="0" fontId="36" fillId="0" borderId="11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3" fontId="19" fillId="0" borderId="10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3" fontId="23" fillId="0" borderId="87" xfId="0" applyNumberFormat="1" applyFont="1" applyBorder="1" applyAlignment="1">
      <alignment horizontal="right"/>
    </xf>
    <xf numFmtId="3" fontId="19" fillId="0" borderId="104" xfId="0" applyNumberFormat="1" applyFont="1" applyBorder="1" applyAlignment="1">
      <alignment horizontal="right"/>
    </xf>
    <xf numFmtId="3" fontId="23" fillId="0" borderId="268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3" fontId="23" fillId="0" borderId="270" xfId="0" applyNumberFormat="1" applyFont="1" applyBorder="1" applyAlignment="1">
      <alignment/>
    </xf>
    <xf numFmtId="3" fontId="23" fillId="0" borderId="271" xfId="0" applyNumberFormat="1" applyFont="1" applyBorder="1" applyAlignment="1">
      <alignment/>
    </xf>
    <xf numFmtId="3" fontId="19" fillId="24" borderId="10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261" xfId="0" applyNumberFormat="1" applyFont="1" applyBorder="1" applyAlignment="1">
      <alignment/>
    </xf>
    <xf numFmtId="3" fontId="23" fillId="24" borderId="62" xfId="0" applyNumberFormat="1" applyFont="1" applyFill="1" applyBorder="1" applyAlignment="1">
      <alignment/>
    </xf>
    <xf numFmtId="3" fontId="23" fillId="0" borderId="272" xfId="0" applyNumberFormat="1" applyFont="1" applyBorder="1" applyAlignment="1">
      <alignment/>
    </xf>
    <xf numFmtId="3" fontId="23" fillId="0" borderId="273" xfId="0" applyNumberFormat="1" applyFont="1" applyBorder="1" applyAlignment="1">
      <alignment/>
    </xf>
    <xf numFmtId="3" fontId="23" fillId="24" borderId="78" xfId="0" applyNumberFormat="1" applyFont="1" applyFill="1" applyBorder="1" applyAlignment="1">
      <alignment/>
    </xf>
    <xf numFmtId="3" fontId="23" fillId="0" borderId="274" xfId="0" applyNumberFormat="1" applyFont="1" applyBorder="1" applyAlignment="1">
      <alignment/>
    </xf>
    <xf numFmtId="3" fontId="19" fillId="0" borderId="275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76" xfId="40" applyNumberFormat="1" applyFont="1" applyFill="1" applyBorder="1" applyAlignment="1" applyProtection="1">
      <alignment/>
      <protection/>
    </xf>
    <xf numFmtId="3" fontId="23" fillId="0" borderId="277" xfId="0" applyNumberFormat="1" applyFont="1" applyBorder="1" applyAlignment="1">
      <alignment/>
    </xf>
    <xf numFmtId="164" fontId="33" fillId="0" borderId="4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164" fontId="33" fillId="0" borderId="278" xfId="0" applyNumberFormat="1" applyFont="1" applyBorder="1" applyAlignment="1">
      <alignment/>
    </xf>
    <xf numFmtId="164" fontId="33" fillId="0" borderId="74" xfId="0" applyNumberFormat="1" applyFont="1" applyBorder="1" applyAlignment="1">
      <alignment/>
    </xf>
    <xf numFmtId="0" fontId="31" fillId="0" borderId="120" xfId="0" applyFont="1" applyBorder="1" applyAlignment="1">
      <alignment/>
    </xf>
    <xf numFmtId="0" fontId="31" fillId="0" borderId="169" xfId="0" applyFont="1" applyBorder="1" applyAlignment="1">
      <alignment/>
    </xf>
    <xf numFmtId="0" fontId="36" fillId="0" borderId="279" xfId="0" applyFont="1" applyBorder="1" applyAlignment="1">
      <alignment/>
    </xf>
    <xf numFmtId="164" fontId="36" fillId="0" borderId="60" xfId="0" applyNumberFormat="1" applyFont="1" applyBorder="1" applyAlignment="1">
      <alignment/>
    </xf>
    <xf numFmtId="164" fontId="36" fillId="0" borderId="60" xfId="0" applyNumberFormat="1" applyFont="1" applyBorder="1" applyAlignment="1">
      <alignment wrapText="1"/>
    </xf>
    <xf numFmtId="0" fontId="52" fillId="0" borderId="154" xfId="0" applyFont="1" applyBorder="1" applyAlignment="1">
      <alignment/>
    </xf>
    <xf numFmtId="0" fontId="52" fillId="0" borderId="122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0" fontId="36" fillId="0" borderId="82" xfId="0" applyFont="1" applyBorder="1" applyAlignment="1">
      <alignment/>
    </xf>
    <xf numFmtId="0" fontId="31" fillId="24" borderId="74" xfId="0" applyFont="1" applyFill="1" applyBorder="1" applyAlignment="1">
      <alignment/>
    </xf>
    <xf numFmtId="16" fontId="36" fillId="0" borderId="47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0" fontId="23" fillId="0" borderId="122" xfId="0" applyFont="1" applyBorder="1" applyAlignment="1">
      <alignment/>
    </xf>
    <xf numFmtId="3" fontId="23" fillId="24" borderId="39" xfId="0" applyNumberFormat="1" applyFont="1" applyFill="1" applyBorder="1" applyAlignment="1">
      <alignment/>
    </xf>
    <xf numFmtId="3" fontId="23" fillId="24" borderId="103" xfId="0" applyNumberFormat="1" applyFont="1" applyFill="1" applyBorder="1" applyAlignment="1">
      <alignment/>
    </xf>
    <xf numFmtId="0" fontId="36" fillId="0" borderId="280" xfId="0" applyFont="1" applyBorder="1" applyAlignment="1">
      <alignment/>
    </xf>
    <xf numFmtId="3" fontId="19" fillId="0" borderId="281" xfId="0" applyNumberFormat="1" applyFont="1" applyBorder="1" applyAlignment="1">
      <alignment/>
    </xf>
    <xf numFmtId="3" fontId="19" fillId="0" borderId="282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36" fillId="0" borderId="61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36" fillId="0" borderId="251" xfId="0" applyFont="1" applyBorder="1" applyAlignment="1">
      <alignment/>
    </xf>
    <xf numFmtId="0" fontId="36" fillId="0" borderId="130" xfId="0" applyFont="1" applyBorder="1" applyAlignment="1">
      <alignment/>
    </xf>
    <xf numFmtId="0" fontId="19" fillId="0" borderId="118" xfId="0" applyFont="1" applyBorder="1" applyAlignment="1">
      <alignment wrapText="1"/>
    </xf>
    <xf numFmtId="0" fontId="67" fillId="0" borderId="61" xfId="0" applyFont="1" applyBorder="1" applyAlignment="1">
      <alignment/>
    </xf>
    <xf numFmtId="0" fontId="68" fillId="0" borderId="62" xfId="0" applyFont="1" applyBorder="1" applyAlignment="1">
      <alignment wrapText="1"/>
    </xf>
    <xf numFmtId="3" fontId="67" fillId="0" borderId="72" xfId="0" applyNumberFormat="1" applyFont="1" applyBorder="1" applyAlignment="1">
      <alignment/>
    </xf>
    <xf numFmtId="0" fontId="36" fillId="0" borderId="72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63" fillId="0" borderId="0" xfId="0" applyFont="1" applyAlignment="1">
      <alignment/>
    </xf>
    <xf numFmtId="0" fontId="23" fillId="0" borderId="62" xfId="0" applyFont="1" applyBorder="1" applyAlignment="1">
      <alignment wrapText="1"/>
    </xf>
    <xf numFmtId="3" fontId="23" fillId="0" borderId="10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83" xfId="0" applyNumberFormat="1" applyFont="1" applyBorder="1" applyAlignment="1">
      <alignment/>
    </xf>
    <xf numFmtId="3" fontId="29" fillId="0" borderId="131" xfId="0" applyNumberFormat="1" applyFont="1" applyBorder="1" applyAlignment="1">
      <alignment/>
    </xf>
    <xf numFmtId="3" fontId="43" fillId="0" borderId="90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87" xfId="0" applyNumberFormat="1" applyFont="1" applyBorder="1" applyAlignment="1">
      <alignment/>
    </xf>
    <xf numFmtId="0" fontId="43" fillId="0" borderId="70" xfId="0" applyFont="1" applyBorder="1" applyAlignment="1">
      <alignment/>
    </xf>
    <xf numFmtId="0" fontId="29" fillId="0" borderId="62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30" fillId="0" borderId="148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61" xfId="0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43" fillId="0" borderId="62" xfId="0" applyNumberFormat="1" applyFont="1" applyBorder="1" applyAlignment="1">
      <alignment/>
    </xf>
    <xf numFmtId="3" fontId="23" fillId="0" borderId="247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0" fontId="30" fillId="0" borderId="52" xfId="0" applyFont="1" applyBorder="1" applyAlignment="1">
      <alignment/>
    </xf>
    <xf numFmtId="0" fontId="36" fillId="0" borderId="61" xfId="0" applyFont="1" applyBorder="1" applyAlignment="1">
      <alignment horizontal="right"/>
    </xf>
    <xf numFmtId="0" fontId="52" fillId="0" borderId="62" xfId="0" applyFont="1" applyBorder="1" applyAlignment="1">
      <alignment horizontal="right"/>
    </xf>
    <xf numFmtId="0" fontId="19" fillId="0" borderId="58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74" xfId="0" applyFont="1" applyBorder="1" applyAlignment="1">
      <alignment horizontal="center"/>
    </xf>
    <xf numFmtId="0" fontId="33" fillId="0" borderId="74" xfId="0" applyFont="1" applyBorder="1" applyAlignment="1">
      <alignment/>
    </xf>
    <xf numFmtId="3" fontId="23" fillId="0" borderId="112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3" fontId="23" fillId="0" borderId="151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284" xfId="0" applyNumberFormat="1" applyFont="1" applyBorder="1" applyAlignment="1">
      <alignment/>
    </xf>
    <xf numFmtId="0" fontId="23" fillId="0" borderId="285" xfId="0" applyFont="1" applyBorder="1" applyAlignment="1">
      <alignment/>
    </xf>
    <xf numFmtId="0" fontId="23" fillId="0" borderId="286" xfId="0" applyFont="1" applyBorder="1" applyAlignment="1">
      <alignment/>
    </xf>
    <xf numFmtId="3" fontId="23" fillId="0" borderId="103" xfId="0" applyNumberFormat="1" applyFont="1" applyFill="1" applyBorder="1" applyAlignment="1">
      <alignment/>
    </xf>
    <xf numFmtId="3" fontId="19" fillId="0" borderId="128" xfId="0" applyNumberFormat="1" applyFont="1" applyBorder="1" applyAlignment="1">
      <alignment/>
    </xf>
    <xf numFmtId="3" fontId="19" fillId="24" borderId="70" xfId="0" applyNumberFormat="1" applyFont="1" applyFill="1" applyBorder="1" applyAlignment="1">
      <alignment/>
    </xf>
    <xf numFmtId="3" fontId="19" fillId="0" borderId="41" xfId="54" applyNumberFormat="1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107" xfId="54" applyNumberFormat="1" applyFont="1" applyBorder="1" applyProtection="1">
      <alignment/>
      <protection/>
    </xf>
    <xf numFmtId="0" fontId="52" fillId="0" borderId="28" xfId="54" applyFont="1" applyBorder="1" applyProtection="1">
      <alignment/>
      <protection/>
    </xf>
    <xf numFmtId="0" fontId="23" fillId="0" borderId="20" xfId="54" applyFont="1" applyBorder="1" applyProtection="1">
      <alignment/>
      <protection/>
    </xf>
    <xf numFmtId="0" fontId="23" fillId="0" borderId="10" xfId="54" applyFont="1" applyBorder="1" applyProtection="1">
      <alignment/>
      <protection/>
    </xf>
    <xf numFmtId="3" fontId="19" fillId="0" borderId="287" xfId="54" applyNumberFormat="1" applyFont="1" applyBorder="1" applyProtection="1">
      <alignment/>
      <protection/>
    </xf>
    <xf numFmtId="3" fontId="23" fillId="0" borderId="223" xfId="54" applyNumberFormat="1" applyFont="1" applyBorder="1" applyProtection="1">
      <alignment/>
      <protection/>
    </xf>
    <xf numFmtId="3" fontId="23" fillId="0" borderId="110" xfId="54" applyNumberFormat="1" applyFont="1" applyBorder="1" applyProtection="1">
      <alignment/>
      <protection/>
    </xf>
    <xf numFmtId="3" fontId="23" fillId="0" borderId="79" xfId="54" applyNumberFormat="1" applyFont="1" applyBorder="1" applyProtection="1">
      <alignment/>
      <protection/>
    </xf>
    <xf numFmtId="3" fontId="19" fillId="0" borderId="111" xfId="54" applyNumberFormat="1" applyFont="1" applyBorder="1" applyProtection="1">
      <alignment/>
      <protection/>
    </xf>
    <xf numFmtId="0" fontId="36" fillId="0" borderId="70" xfId="0" applyFont="1" applyFill="1" applyBorder="1" applyAlignment="1">
      <alignment horizontal="right"/>
    </xf>
    <xf numFmtId="0" fontId="36" fillId="0" borderId="167" xfId="0" applyFont="1" applyFill="1" applyBorder="1" applyAlignment="1">
      <alignment horizontal="right"/>
    </xf>
    <xf numFmtId="0" fontId="33" fillId="0" borderId="38" xfId="54" applyFont="1" applyBorder="1" applyProtection="1">
      <alignment/>
      <protection/>
    </xf>
    <xf numFmtId="0" fontId="19" fillId="0" borderId="38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23" fillId="0" borderId="62" xfId="54" applyFont="1" applyBorder="1" applyProtection="1">
      <alignment/>
      <protection/>
    </xf>
    <xf numFmtId="3" fontId="23" fillId="0" borderId="70" xfId="54" applyNumberFormat="1" applyFont="1" applyBorder="1" applyProtection="1">
      <alignment/>
      <protection/>
    </xf>
    <xf numFmtId="0" fontId="23" fillId="0" borderId="108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23" fillId="0" borderId="85" xfId="54" applyFont="1" applyBorder="1" applyProtection="1">
      <alignment/>
      <protection/>
    </xf>
    <xf numFmtId="3" fontId="23" fillId="0" borderId="288" xfId="54" applyNumberFormat="1" applyFont="1" applyBorder="1" applyProtection="1">
      <alignment/>
      <protection/>
    </xf>
    <xf numFmtId="0" fontId="23" fillId="0" borderId="39" xfId="54" applyFont="1" applyBorder="1" applyProtection="1">
      <alignment/>
      <protection/>
    </xf>
    <xf numFmtId="3" fontId="23" fillId="0" borderId="39" xfId="54" applyNumberFormat="1" applyFont="1" applyBorder="1" applyProtection="1">
      <alignment/>
      <protection/>
    </xf>
    <xf numFmtId="3" fontId="23" fillId="0" borderId="87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01" xfId="54" applyFont="1" applyBorder="1" applyProtection="1">
      <alignment/>
      <protection/>
    </xf>
    <xf numFmtId="3" fontId="19" fillId="0" borderId="223" xfId="40" applyNumberFormat="1" applyFont="1" applyFill="1" applyBorder="1" applyAlignment="1" applyProtection="1">
      <alignment vertical="center"/>
      <protection/>
    </xf>
    <xf numFmtId="3" fontId="19" fillId="0" borderId="79" xfId="40" applyNumberFormat="1" applyFont="1" applyFill="1" applyBorder="1" applyAlignment="1" applyProtection="1">
      <alignment vertical="center"/>
      <protection/>
    </xf>
    <xf numFmtId="168" fontId="21" fillId="0" borderId="194" xfId="40" applyNumberFormat="1" applyFont="1" applyFill="1" applyBorder="1" applyAlignment="1" applyProtection="1">
      <alignment horizontal="right" vertical="center"/>
      <protection/>
    </xf>
    <xf numFmtId="0" fontId="34" fillId="0" borderId="42" xfId="0" applyFont="1" applyBorder="1" applyAlignment="1">
      <alignment wrapText="1"/>
    </xf>
    <xf numFmtId="0" fontId="36" fillId="0" borderId="73" xfId="0" applyFont="1" applyBorder="1" applyAlignment="1">
      <alignment/>
    </xf>
    <xf numFmtId="0" fontId="36" fillId="0" borderId="74" xfId="0" applyFont="1" applyBorder="1" applyAlignment="1">
      <alignment wrapText="1"/>
    </xf>
    <xf numFmtId="0" fontId="36" fillId="24" borderId="114" xfId="0" applyFont="1" applyFill="1" applyBorder="1" applyAlignment="1">
      <alignment shrinkToFit="1"/>
    </xf>
    <xf numFmtId="0" fontId="36" fillId="24" borderId="74" xfId="0" applyFont="1" applyFill="1" applyBorder="1" applyAlignment="1">
      <alignment shrinkToFit="1"/>
    </xf>
    <xf numFmtId="0" fontId="36" fillId="0" borderId="74" xfId="0" applyFont="1" applyBorder="1" applyAlignment="1">
      <alignment shrinkToFit="1"/>
    </xf>
    <xf numFmtId="0" fontId="36" fillId="0" borderId="43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61" fillId="0" borderId="149" xfId="0" applyNumberFormat="1" applyFont="1" applyBorder="1" applyAlignment="1">
      <alignment horizontal="center"/>
    </xf>
    <xf numFmtId="3" fontId="19" fillId="0" borderId="149" xfId="0" applyNumberFormat="1" applyFont="1" applyBorder="1" applyAlignment="1">
      <alignment/>
    </xf>
    <xf numFmtId="3" fontId="19" fillId="0" borderId="130" xfId="0" applyNumberFormat="1" applyFont="1" applyBorder="1" applyAlignment="1">
      <alignment/>
    </xf>
    <xf numFmtId="3" fontId="23" fillId="0" borderId="207" xfId="0" applyNumberFormat="1" applyFont="1" applyBorder="1" applyAlignment="1">
      <alignment/>
    </xf>
    <xf numFmtId="3" fontId="19" fillId="0" borderId="289" xfId="0" applyNumberFormat="1" applyFont="1" applyBorder="1" applyAlignment="1">
      <alignment/>
    </xf>
    <xf numFmtId="3" fontId="19" fillId="0" borderId="252" xfId="0" applyNumberFormat="1" applyFont="1" applyBorder="1" applyAlignment="1">
      <alignment/>
    </xf>
    <xf numFmtId="3" fontId="23" fillId="0" borderId="180" xfId="0" applyNumberFormat="1" applyFont="1" applyBorder="1" applyAlignment="1">
      <alignment/>
    </xf>
    <xf numFmtId="3" fontId="19" fillId="0" borderId="290" xfId="0" applyNumberFormat="1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3" fontId="19" fillId="0" borderId="180" xfId="0" applyNumberFormat="1" applyFont="1" applyBorder="1" applyAlignment="1">
      <alignment/>
    </xf>
    <xf numFmtId="3" fontId="23" fillId="0" borderId="291" xfId="0" applyNumberFormat="1" applyFont="1" applyBorder="1" applyAlignment="1">
      <alignment/>
    </xf>
    <xf numFmtId="3" fontId="23" fillId="0" borderId="262" xfId="0" applyNumberFormat="1" applyFont="1" applyBorder="1" applyAlignment="1">
      <alignment/>
    </xf>
    <xf numFmtId="3" fontId="23" fillId="0" borderId="292" xfId="0" applyNumberFormat="1" applyFont="1" applyBorder="1" applyAlignment="1">
      <alignment/>
    </xf>
    <xf numFmtId="3" fontId="23" fillId="24" borderId="293" xfId="0" applyNumberFormat="1" applyFont="1" applyFill="1" applyBorder="1" applyAlignment="1">
      <alignment/>
    </xf>
    <xf numFmtId="3" fontId="19" fillId="0" borderId="132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23" fillId="0" borderId="102" xfId="0" applyNumberFormat="1" applyFont="1" applyBorder="1" applyAlignment="1">
      <alignment/>
    </xf>
    <xf numFmtId="164" fontId="36" fillId="0" borderId="82" xfId="0" applyNumberFormat="1" applyFont="1" applyBorder="1" applyAlignment="1">
      <alignment wrapText="1"/>
    </xf>
    <xf numFmtId="3" fontId="33" fillId="0" borderId="114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164" fontId="33" fillId="0" borderId="137" xfId="0" applyNumberFormat="1" applyFont="1" applyBorder="1" applyAlignment="1">
      <alignment wrapText="1"/>
    </xf>
    <xf numFmtId="3" fontId="23" fillId="0" borderId="241" xfId="0" applyNumberFormat="1" applyFont="1" applyBorder="1" applyAlignment="1">
      <alignment/>
    </xf>
    <xf numFmtId="0" fontId="36" fillId="0" borderId="166" xfId="0" applyFont="1" applyBorder="1" applyAlignment="1">
      <alignment/>
    </xf>
    <xf numFmtId="0" fontId="52" fillId="0" borderId="53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94" xfId="0" applyNumberFormat="1" applyFont="1" applyBorder="1" applyAlignment="1">
      <alignment/>
    </xf>
    <xf numFmtId="0" fontId="52" fillId="0" borderId="70" xfId="0" applyFont="1" applyBorder="1" applyAlignment="1">
      <alignment/>
    </xf>
    <xf numFmtId="3" fontId="19" fillId="0" borderId="118" xfId="0" applyNumberFormat="1" applyFont="1" applyBorder="1" applyAlignment="1">
      <alignment/>
    </xf>
    <xf numFmtId="3" fontId="31" fillId="0" borderId="184" xfId="0" applyNumberFormat="1" applyFont="1" applyBorder="1" applyAlignment="1">
      <alignment horizontal="right" vertical="center" wrapText="1"/>
    </xf>
    <xf numFmtId="3" fontId="31" fillId="0" borderId="70" xfId="0" applyNumberFormat="1" applyFont="1" applyBorder="1" applyAlignment="1">
      <alignment horizontal="right" vertical="center" wrapText="1"/>
    </xf>
    <xf numFmtId="0" fontId="36" fillId="0" borderId="82" xfId="0" applyFont="1" applyBorder="1" applyAlignment="1">
      <alignment/>
    </xf>
    <xf numFmtId="0" fontId="36" fillId="0" borderId="74" xfId="0" applyFont="1" applyBorder="1" applyAlignment="1">
      <alignment/>
    </xf>
    <xf numFmtId="164" fontId="33" fillId="0" borderId="145" xfId="0" applyNumberFormat="1" applyFont="1" applyBorder="1" applyAlignment="1">
      <alignment wrapText="1"/>
    </xf>
    <xf numFmtId="0" fontId="23" fillId="0" borderId="120" xfId="0" applyFont="1" applyBorder="1" applyAlignment="1">
      <alignment horizontal="center" wrapText="1"/>
    </xf>
    <xf numFmtId="3" fontId="33" fillId="0" borderId="58" xfId="0" applyNumberFormat="1" applyFont="1" applyBorder="1" applyAlignment="1">
      <alignment horizontal="right" vertical="center" wrapText="1"/>
    </xf>
    <xf numFmtId="3" fontId="19" fillId="24" borderId="58" xfId="0" applyNumberFormat="1" applyFont="1" applyFill="1" applyBorder="1" applyAlignment="1">
      <alignment horizontal="right"/>
    </xf>
    <xf numFmtId="3" fontId="33" fillId="0" borderId="58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 horizontal="right"/>
    </xf>
    <xf numFmtId="3" fontId="33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3" fontId="33" fillId="0" borderId="69" xfId="0" applyNumberFormat="1" applyFont="1" applyBorder="1" applyAlignment="1">
      <alignment horizontal="right" vertical="center" wrapText="1"/>
    </xf>
    <xf numFmtId="0" fontId="23" fillId="0" borderId="118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right" vertical="center" wrapText="1"/>
    </xf>
    <xf numFmtId="3" fontId="19" fillId="0" borderId="108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23" fillId="24" borderId="241" xfId="0" applyFont="1" applyFill="1" applyBorder="1" applyAlignment="1">
      <alignment/>
    </xf>
    <xf numFmtId="3" fontId="23" fillId="24" borderId="59" xfId="0" applyNumberFormat="1" applyFont="1" applyFill="1" applyBorder="1" applyAlignment="1">
      <alignment/>
    </xf>
    <xf numFmtId="3" fontId="23" fillId="24" borderId="241" xfId="0" applyNumberFormat="1" applyFont="1" applyFill="1" applyBorder="1" applyAlignment="1">
      <alignment/>
    </xf>
    <xf numFmtId="3" fontId="19" fillId="0" borderId="294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19" fillId="0" borderId="188" xfId="0" applyNumberFormat="1" applyFont="1" applyBorder="1" applyAlignment="1">
      <alignment/>
    </xf>
    <xf numFmtId="0" fontId="0" fillId="0" borderId="53" xfId="0" applyBorder="1" applyAlignment="1">
      <alignment/>
    </xf>
    <xf numFmtId="0" fontId="44" fillId="0" borderId="168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3" fontId="19" fillId="0" borderId="295" xfId="40" applyNumberFormat="1" applyFont="1" applyFill="1" applyBorder="1" applyAlignment="1" applyProtection="1">
      <alignment vertical="center"/>
      <protection/>
    </xf>
    <xf numFmtId="3" fontId="19" fillId="0" borderId="104" xfId="40" applyNumberFormat="1" applyFont="1" applyFill="1" applyBorder="1" applyAlignment="1" applyProtection="1">
      <alignment vertical="center"/>
      <protection/>
    </xf>
    <xf numFmtId="0" fontId="19" fillId="0" borderId="296" xfId="0" applyFont="1" applyFill="1" applyBorder="1" applyAlignment="1">
      <alignment horizontal="left" vertical="center"/>
    </xf>
    <xf numFmtId="0" fontId="19" fillId="0" borderId="236" xfId="0" applyFont="1" applyBorder="1" applyAlignment="1">
      <alignment/>
    </xf>
    <xf numFmtId="0" fontId="19" fillId="0" borderId="297" xfId="0" applyFont="1" applyBorder="1" applyAlignment="1">
      <alignment/>
    </xf>
    <xf numFmtId="3" fontId="19" fillId="0" borderId="297" xfId="0" applyNumberFormat="1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276" xfId="0" applyNumberFormat="1" applyFont="1" applyBorder="1" applyAlignment="1">
      <alignment horizontal="right"/>
    </xf>
    <xf numFmtId="3" fontId="19" fillId="0" borderId="240" xfId="0" applyNumberFormat="1" applyFont="1" applyBorder="1" applyAlignment="1">
      <alignment horizontal="right"/>
    </xf>
    <xf numFmtId="3" fontId="23" fillId="0" borderId="160" xfId="0" applyNumberFormat="1" applyFont="1" applyBorder="1" applyAlignment="1">
      <alignment horizontal="right"/>
    </xf>
    <xf numFmtId="3" fontId="23" fillId="0" borderId="108" xfId="0" applyNumberFormat="1" applyFont="1" applyFill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298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29" fillId="0" borderId="70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52" fillId="0" borderId="151" xfId="0" applyFont="1" applyBorder="1" applyAlignment="1">
      <alignment horizontal="center"/>
    </xf>
    <xf numFmtId="0" fontId="44" fillId="0" borderId="18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19" fillId="0" borderId="52" xfId="0" applyFont="1" applyBorder="1" applyAlignment="1">
      <alignment vertical="center" wrapText="1"/>
    </xf>
    <xf numFmtId="3" fontId="19" fillId="0" borderId="52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0" fillId="0" borderId="179" xfId="0" applyBorder="1" applyAlignment="1">
      <alignment/>
    </xf>
    <xf numFmtId="0" fontId="0" fillId="0" borderId="131" xfId="0" applyBorder="1" applyAlignment="1">
      <alignment/>
    </xf>
    <xf numFmtId="0" fontId="0" fillId="0" borderId="221" xfId="0" applyBorder="1" applyAlignment="1">
      <alignment/>
    </xf>
    <xf numFmtId="0" fontId="19" fillId="0" borderId="113" xfId="0" applyFont="1" applyBorder="1" applyAlignment="1">
      <alignment horizontal="center" wrapText="1"/>
    </xf>
    <xf numFmtId="3" fontId="19" fillId="0" borderId="299" xfId="0" applyNumberFormat="1" applyFont="1" applyBorder="1" applyAlignment="1">
      <alignment vertical="center"/>
    </xf>
    <xf numFmtId="3" fontId="19" fillId="0" borderId="300" xfId="0" applyNumberFormat="1" applyFont="1" applyBorder="1" applyAlignment="1">
      <alignment vertical="center"/>
    </xf>
    <xf numFmtId="3" fontId="19" fillId="0" borderId="301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19" fillId="0" borderId="146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2" fillId="0" borderId="59" xfId="0" applyFont="1" applyBorder="1" applyAlignment="1">
      <alignment horizontal="right"/>
    </xf>
    <xf numFmtId="0" fontId="23" fillId="0" borderId="241" xfId="0" applyFont="1" applyBorder="1" applyAlignment="1">
      <alignment/>
    </xf>
    <xf numFmtId="3" fontId="23" fillId="0" borderId="195" xfId="0" applyNumberFormat="1" applyFont="1" applyBorder="1" applyAlignment="1">
      <alignment/>
    </xf>
    <xf numFmtId="0" fontId="19" fillId="0" borderId="61" xfId="0" applyFont="1" applyBorder="1" applyAlignment="1">
      <alignment wrapText="1"/>
    </xf>
    <xf numFmtId="0" fontId="68" fillId="0" borderId="132" xfId="0" applyFont="1" applyBorder="1" applyAlignment="1">
      <alignment/>
    </xf>
    <xf numFmtId="0" fontId="19" fillId="0" borderId="221" xfId="0" applyFont="1" applyBorder="1" applyAlignment="1">
      <alignment/>
    </xf>
    <xf numFmtId="3" fontId="19" fillId="0" borderId="148" xfId="40" applyNumberFormat="1" applyFont="1" applyFill="1" applyBorder="1" applyAlignment="1" applyProtection="1">
      <alignment vertical="center"/>
      <protection/>
    </xf>
    <xf numFmtId="3" fontId="19" fillId="0" borderId="60" xfId="40" applyNumberFormat="1" applyFont="1" applyFill="1" applyBorder="1" applyAlignment="1" applyProtection="1">
      <alignment vertical="center"/>
      <protection/>
    </xf>
    <xf numFmtId="3" fontId="19" fillId="0" borderId="302" xfId="0" applyNumberFormat="1" applyFont="1" applyBorder="1" applyAlignment="1">
      <alignment/>
    </xf>
    <xf numFmtId="3" fontId="19" fillId="0" borderId="79" xfId="0" applyNumberFormat="1" applyFont="1" applyBorder="1" applyAlignment="1">
      <alignment vertical="center"/>
    </xf>
    <xf numFmtId="0" fontId="19" fillId="0" borderId="231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 wrapText="1"/>
    </xf>
    <xf numFmtId="0" fontId="23" fillId="0" borderId="278" xfId="0" applyFont="1" applyBorder="1" applyAlignment="1">
      <alignment/>
    </xf>
    <xf numFmtId="3" fontId="23" fillId="0" borderId="239" xfId="40" applyNumberFormat="1" applyFont="1" applyFill="1" applyBorder="1" applyAlignment="1" applyProtection="1">
      <alignment horizontal="right"/>
      <protection/>
    </xf>
    <xf numFmtId="0" fontId="44" fillId="0" borderId="150" xfId="0" applyFont="1" applyBorder="1" applyAlignment="1">
      <alignment/>
    </xf>
    <xf numFmtId="0" fontId="23" fillId="0" borderId="238" xfId="0" applyFont="1" applyBorder="1" applyAlignment="1">
      <alignment/>
    </xf>
    <xf numFmtId="3" fontId="23" fillId="0" borderId="174" xfId="40" applyNumberFormat="1" applyFont="1" applyFill="1" applyBorder="1" applyAlignment="1" applyProtection="1">
      <alignment horizontal="right"/>
      <protection/>
    </xf>
    <xf numFmtId="0" fontId="19" fillId="0" borderId="163" xfId="0" applyFont="1" applyBorder="1" applyAlignment="1">
      <alignment/>
    </xf>
    <xf numFmtId="3" fontId="19" fillId="0" borderId="119" xfId="40" applyNumberFormat="1" applyFont="1" applyFill="1" applyBorder="1" applyAlignment="1" applyProtection="1">
      <alignment horizontal="right"/>
      <protection/>
    </xf>
    <xf numFmtId="3" fontId="19" fillId="0" borderId="303" xfId="40" applyNumberFormat="1" applyFont="1" applyFill="1" applyBorder="1" applyAlignment="1" applyProtection="1">
      <alignment horizontal="right"/>
      <protection/>
    </xf>
    <xf numFmtId="3" fontId="19" fillId="0" borderId="240" xfId="40" applyNumberFormat="1" applyFont="1" applyFill="1" applyBorder="1" applyAlignment="1" applyProtection="1">
      <alignment horizontal="right"/>
      <protection/>
    </xf>
    <xf numFmtId="0" fontId="35" fillId="0" borderId="61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114" xfId="0" applyFont="1" applyBorder="1" applyAlignment="1">
      <alignment horizontal="left" wrapText="1"/>
    </xf>
    <xf numFmtId="3" fontId="19" fillId="0" borderId="119" xfId="0" applyNumberFormat="1" applyFont="1" applyBorder="1" applyAlignment="1">
      <alignment horizontal="right"/>
    </xf>
    <xf numFmtId="0" fontId="19" fillId="0" borderId="102" xfId="0" applyFont="1" applyBorder="1" applyAlignment="1">
      <alignment horizontal="right" vertical="center"/>
    </xf>
    <xf numFmtId="0" fontId="23" fillId="0" borderId="157" xfId="0" applyFont="1" applyBorder="1" applyAlignment="1">
      <alignment horizontal="center" vertical="center"/>
    </xf>
    <xf numFmtId="0" fontId="19" fillId="0" borderId="62" xfId="0" applyFont="1" applyBorder="1" applyAlignment="1">
      <alignment horizontal="right"/>
    </xf>
    <xf numFmtId="0" fontId="44" fillId="0" borderId="223" xfId="0" applyFont="1" applyBorder="1" applyAlignment="1">
      <alignment horizontal="left" vertical="center"/>
    </xf>
    <xf numFmtId="3" fontId="19" fillId="0" borderId="104" xfId="0" applyNumberFormat="1" applyFont="1" applyBorder="1" applyAlignment="1">
      <alignment horizontal="right" vertical="center" wrapText="1"/>
    </xf>
    <xf numFmtId="0" fontId="23" fillId="0" borderId="80" xfId="0" applyFont="1" applyBorder="1" applyAlignment="1">
      <alignment horizontal="left" vertical="center"/>
    </xf>
    <xf numFmtId="3" fontId="19" fillId="0" borderId="105" xfId="0" applyNumberFormat="1" applyFont="1" applyBorder="1" applyAlignment="1">
      <alignment horizontal="right" vertical="center" wrapText="1"/>
    </xf>
    <xf numFmtId="0" fontId="19" fillId="0" borderId="304" xfId="0" applyFont="1" applyBorder="1" applyAlignment="1">
      <alignment horizontal="left" vertical="center"/>
    </xf>
    <xf numFmtId="3" fontId="19" fillId="0" borderId="68" xfId="0" applyNumberFormat="1" applyFont="1" applyBorder="1" applyAlignment="1">
      <alignment horizontal="right" vertical="center" wrapText="1"/>
    </xf>
    <xf numFmtId="0" fontId="23" fillId="0" borderId="110" xfId="0" applyFont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3" fontId="23" fillId="0" borderId="104" xfId="0" applyNumberFormat="1" applyFont="1" applyBorder="1" applyAlignment="1">
      <alignment horizontal="right" vertical="center" wrapText="1"/>
    </xf>
    <xf numFmtId="0" fontId="23" fillId="0" borderId="59" xfId="0" applyFont="1" applyBorder="1" applyAlignment="1">
      <alignment horizontal="left" vertical="center"/>
    </xf>
    <xf numFmtId="3" fontId="23" fillId="0" borderId="68" xfId="0" applyNumberFormat="1" applyFont="1" applyBorder="1" applyAlignment="1">
      <alignment horizontal="right" vertical="center" wrapText="1"/>
    </xf>
    <xf numFmtId="0" fontId="23" fillId="0" borderId="93" xfId="0" applyFont="1" applyBorder="1" applyAlignment="1">
      <alignment vertical="center"/>
    </xf>
    <xf numFmtId="3" fontId="23" fillId="0" borderId="49" xfId="0" applyNumberFormat="1" applyFont="1" applyBorder="1" applyAlignment="1">
      <alignment horizontal="right" vertical="center" wrapText="1"/>
    </xf>
    <xf numFmtId="0" fontId="23" fillId="0" borderId="278" xfId="0" applyFont="1" applyBorder="1" applyAlignment="1">
      <alignment vertical="center"/>
    </xf>
    <xf numFmtId="3" fontId="23" fillId="0" borderId="239" xfId="0" applyNumberFormat="1" applyFont="1" applyBorder="1" applyAlignment="1">
      <alignment horizontal="right" vertical="center" wrapText="1"/>
    </xf>
    <xf numFmtId="0" fontId="19" fillId="0" borderId="130" xfId="0" applyFont="1" applyBorder="1" applyAlignment="1">
      <alignment horizontal="right"/>
    </xf>
    <xf numFmtId="0" fontId="44" fillId="0" borderId="20" xfId="0" applyFont="1" applyBorder="1" applyAlignment="1">
      <alignment vertical="center"/>
    </xf>
    <xf numFmtId="3" fontId="19" fillId="0" borderId="46" xfId="40" applyNumberFormat="1" applyFont="1" applyFill="1" applyBorder="1" applyAlignment="1" applyProtection="1">
      <alignment horizontal="right" vertical="center"/>
      <protection/>
    </xf>
    <xf numFmtId="0" fontId="19" fillId="0" borderId="166" xfId="0" applyFont="1" applyBorder="1" applyAlignment="1">
      <alignment horizontal="right"/>
    </xf>
    <xf numFmtId="0" fontId="19" fillId="0" borderId="24" xfId="0" applyFont="1" applyBorder="1" applyAlignment="1">
      <alignment vertical="center"/>
    </xf>
    <xf numFmtId="3" fontId="19" fillId="0" borderId="48" xfId="40" applyNumberFormat="1" applyFont="1" applyFill="1" applyBorder="1" applyAlignment="1" applyProtection="1">
      <alignment horizontal="right" vertical="center"/>
      <protection/>
    </xf>
    <xf numFmtId="0" fontId="44" fillId="0" borderId="108" xfId="0" applyFont="1" applyBorder="1" applyAlignment="1">
      <alignment vertical="center"/>
    </xf>
    <xf numFmtId="3" fontId="19" fillId="0" borderId="103" xfId="40" applyNumberFormat="1" applyFont="1" applyFill="1" applyBorder="1" applyAlignment="1" applyProtection="1">
      <alignment horizontal="right" vertical="center"/>
      <protection/>
    </xf>
    <xf numFmtId="3" fontId="19" fillId="0" borderId="44" xfId="4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3" fillId="0" borderId="44" xfId="40" applyNumberFormat="1" applyFont="1" applyFill="1" applyBorder="1" applyAlignment="1" applyProtection="1">
      <alignment horizontal="right" vertical="center"/>
      <protection/>
    </xf>
    <xf numFmtId="3" fontId="23" fillId="0" borderId="45" xfId="4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Border="1" applyAlignment="1">
      <alignment vertical="center"/>
    </xf>
    <xf numFmtId="0" fontId="19" fillId="0" borderId="69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3" fontId="19" fillId="0" borderId="125" xfId="40" applyNumberFormat="1" applyFont="1" applyFill="1" applyBorder="1" applyAlignment="1" applyProtection="1">
      <alignment horizontal="right" vertical="center"/>
      <protection/>
    </xf>
    <xf numFmtId="3" fontId="23" fillId="0" borderId="49" xfId="40" applyNumberFormat="1" applyFont="1" applyFill="1" applyBorder="1" applyAlignment="1" applyProtection="1">
      <alignment horizontal="right" vertical="center"/>
      <protection/>
    </xf>
    <xf numFmtId="0" fontId="23" fillId="0" borderId="134" xfId="0" applyFont="1" applyBorder="1" applyAlignment="1">
      <alignment vertical="center"/>
    </xf>
    <xf numFmtId="3" fontId="23" fillId="0" borderId="128" xfId="40" applyNumberFormat="1" applyFont="1" applyFill="1" applyBorder="1" applyAlignment="1" applyProtection="1">
      <alignment horizontal="right" vertical="center"/>
      <protection/>
    </xf>
    <xf numFmtId="0" fontId="23" fillId="0" borderId="159" xfId="0" applyFont="1" applyBorder="1" applyAlignment="1">
      <alignment vertical="center"/>
    </xf>
    <xf numFmtId="3" fontId="23" fillId="0" borderId="160" xfId="40" applyNumberFormat="1" applyFont="1" applyFill="1" applyBorder="1" applyAlignment="1" applyProtection="1">
      <alignment horizontal="right" vertical="center"/>
      <protection/>
    </xf>
    <xf numFmtId="0" fontId="23" fillId="0" borderId="58" xfId="0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0" fontId="23" fillId="0" borderId="102" xfId="0" applyFont="1" applyBorder="1" applyAlignment="1">
      <alignment vertical="center"/>
    </xf>
    <xf numFmtId="0" fontId="23" fillId="0" borderId="82" xfId="0" applyFont="1" applyBorder="1" applyAlignment="1">
      <alignment vertical="center"/>
    </xf>
    <xf numFmtId="3" fontId="23" fillId="0" borderId="276" xfId="40" applyNumberFormat="1" applyFont="1" applyFill="1" applyBorder="1" applyAlignment="1" applyProtection="1">
      <alignment/>
      <protection/>
    </xf>
    <xf numFmtId="3" fontId="19" fillId="0" borderId="17" xfId="0" applyNumberFormat="1" applyFont="1" applyFill="1" applyBorder="1" applyAlignment="1">
      <alignment/>
    </xf>
    <xf numFmtId="3" fontId="19" fillId="0" borderId="303" xfId="0" applyNumberFormat="1" applyFont="1" applyBorder="1" applyAlignment="1">
      <alignment/>
    </xf>
    <xf numFmtId="3" fontId="19" fillId="0" borderId="65" xfId="54" applyNumberFormat="1" applyFont="1" applyBorder="1" applyProtection="1">
      <alignment/>
      <protection/>
    </xf>
    <xf numFmtId="0" fontId="19" fillId="0" borderId="41" xfId="54" applyFont="1" applyBorder="1" applyProtection="1">
      <alignment/>
      <protection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5" xfId="0" applyFont="1" applyBorder="1" applyAlignment="1">
      <alignment horizontal="center"/>
    </xf>
    <xf numFmtId="0" fontId="23" fillId="0" borderId="306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170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58" fillId="0" borderId="78" xfId="0" applyFont="1" applyBorder="1" applyAlignment="1">
      <alignment wrapText="1"/>
    </xf>
    <xf numFmtId="0" fontId="59" fillId="0" borderId="72" xfId="0" applyFont="1" applyBorder="1" applyAlignment="1">
      <alignment wrapText="1"/>
    </xf>
    <xf numFmtId="0" fontId="23" fillId="0" borderId="112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0" fontId="0" fillId="0" borderId="59" xfId="0" applyBorder="1" applyAlignment="1">
      <alignment wrapText="1"/>
    </xf>
    <xf numFmtId="0" fontId="31" fillId="0" borderId="170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80" xfId="0" applyFont="1" applyBorder="1" applyAlignment="1">
      <alignment wrapText="1"/>
    </xf>
    <xf numFmtId="0" fontId="0" fillId="0" borderId="307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70" xfId="0" applyFont="1" applyBorder="1" applyAlignment="1">
      <alignment horizontal="center" wrapText="1"/>
    </xf>
    <xf numFmtId="0" fontId="36" fillId="0" borderId="59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19" fillId="0" borderId="7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21" fillId="0" borderId="53" xfId="0" applyFont="1" applyBorder="1" applyAlignment="1">
      <alignment/>
    </xf>
    <xf numFmtId="0" fontId="0" fillId="0" borderId="184" xfId="0" applyBorder="1" applyAlignment="1">
      <alignment/>
    </xf>
    <xf numFmtId="0" fontId="23" fillId="0" borderId="308" xfId="0" applyFont="1" applyBorder="1" applyAlignment="1">
      <alignment horizontal="center" vertical="center" wrapText="1"/>
    </xf>
    <xf numFmtId="0" fontId="23" fillId="0" borderId="228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43" fillId="0" borderId="0" xfId="0" applyFont="1" applyAlignment="1">
      <alignment horizontal="center"/>
    </xf>
    <xf numFmtId="0" fontId="0" fillId="0" borderId="61" xfId="0" applyBorder="1" applyAlignment="1">
      <alignment/>
    </xf>
    <xf numFmtId="0" fontId="23" fillId="0" borderId="112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54" applyFont="1" applyBorder="1" applyAlignment="1" applyProtection="1">
      <alignment horizontal="center"/>
      <protection/>
    </xf>
    <xf numFmtId="0" fontId="19" fillId="0" borderId="180" xfId="0" applyFont="1" applyBorder="1" applyAlignment="1">
      <alignment wrapText="1"/>
    </xf>
    <xf numFmtId="0" fontId="0" fillId="0" borderId="166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23" fillId="0" borderId="172" xfId="54" applyFont="1" applyBorder="1" applyAlignment="1" applyProtection="1">
      <alignment horizontal="center"/>
      <protection/>
    </xf>
    <xf numFmtId="0" fontId="23" fillId="0" borderId="173" xfId="54" applyFont="1" applyBorder="1" applyAlignment="1" applyProtection="1">
      <alignment horizontal="center"/>
      <protection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52" fillId="0" borderId="62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9" fillId="0" borderId="0" xfId="0" applyFont="1" applyAlignment="1">
      <alignment wrapText="1"/>
    </xf>
    <xf numFmtId="0" fontId="30" fillId="0" borderId="62" xfId="0" applyFont="1" applyBorder="1" applyAlignment="1">
      <alignment/>
    </xf>
    <xf numFmtId="0" fontId="30" fillId="0" borderId="86" xfId="0" applyFont="1" applyBorder="1" applyAlignment="1">
      <alignment/>
    </xf>
    <xf numFmtId="3" fontId="30" fillId="0" borderId="90" xfId="0" applyNumberFormat="1" applyFont="1" applyBorder="1" applyAlignment="1">
      <alignment/>
    </xf>
    <xf numFmtId="3" fontId="30" fillId="0" borderId="87" xfId="0" applyNumberFormat="1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309" xfId="0" applyFont="1" applyBorder="1" applyAlignment="1">
      <alignment/>
    </xf>
    <xf numFmtId="3" fontId="30" fillId="0" borderId="222" xfId="0" applyNumberFormat="1" applyFont="1" applyBorder="1" applyAlignment="1">
      <alignment/>
    </xf>
    <xf numFmtId="3" fontId="30" fillId="0" borderId="220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310" xfId="0" applyFont="1" applyBorder="1" applyAlignment="1">
      <alignment/>
    </xf>
    <xf numFmtId="3" fontId="30" fillId="0" borderId="131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0" fontId="30" fillId="0" borderId="145" xfId="0" applyFont="1" applyBorder="1" applyAlignment="1">
      <alignment/>
    </xf>
    <xf numFmtId="0" fontId="30" fillId="0" borderId="191" xfId="0" applyFont="1" applyBorder="1" applyAlignment="1">
      <alignment/>
    </xf>
    <xf numFmtId="3" fontId="30" fillId="0" borderId="311" xfId="0" applyNumberFormat="1" applyFont="1" applyBorder="1" applyAlignment="1">
      <alignment/>
    </xf>
    <xf numFmtId="3" fontId="30" fillId="0" borderId="298" xfId="0" applyNumberFormat="1" applyFont="1" applyBorder="1" applyAlignment="1">
      <alignment/>
    </xf>
    <xf numFmtId="0" fontId="30" fillId="0" borderId="6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72" xfId="0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5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49" fillId="0" borderId="219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19" fillId="0" borderId="17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0" fillId="0" borderId="176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200" xfId="0" applyFont="1" applyBorder="1" applyAlignment="1">
      <alignment horizontal="center" vertical="center" wrapText="1"/>
    </xf>
    <xf numFmtId="0" fontId="23" fillId="0" borderId="312" xfId="0" applyFont="1" applyBorder="1" applyAlignment="1">
      <alignment horizontal="center" vertical="center" wrapText="1"/>
    </xf>
    <xf numFmtId="0" fontId="23" fillId="0" borderId="197" xfId="0" applyFont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0" fontId="23" fillId="0" borderId="197" xfId="0" applyFont="1" applyBorder="1" applyAlignment="1">
      <alignment horizontal="center" vertical="center" wrapText="1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3" fillId="0" borderId="315" xfId="0" applyFont="1" applyBorder="1" applyAlignment="1">
      <alignment horizontal="center" vertical="center"/>
    </xf>
    <xf numFmtId="0" fontId="43" fillId="0" borderId="316" xfId="0" applyFont="1" applyBorder="1" applyAlignment="1">
      <alignment horizontal="center" vertical="center"/>
    </xf>
    <xf numFmtId="0" fontId="23" fillId="0" borderId="317" xfId="0" applyFont="1" applyBorder="1" applyAlignment="1">
      <alignment horizontal="center" vertical="center" wrapText="1"/>
    </xf>
    <xf numFmtId="0" fontId="23" fillId="0" borderId="285" xfId="0" applyFont="1" applyBorder="1" applyAlignment="1">
      <alignment horizontal="center" vertical="center" wrapText="1"/>
    </xf>
    <xf numFmtId="0" fontId="43" fillId="0" borderId="197" xfId="0" applyFont="1" applyBorder="1" applyAlignment="1">
      <alignment horizontal="center" vertical="center"/>
    </xf>
    <xf numFmtId="0" fontId="43" fillId="0" borderId="318" xfId="0" applyFont="1" applyBorder="1" applyAlignment="1">
      <alignment horizontal="center" vertical="center"/>
    </xf>
    <xf numFmtId="0" fontId="23" fillId="0" borderId="318" xfId="0" applyFont="1" applyBorder="1" applyAlignment="1">
      <alignment horizontal="center" vertical="center" wrapText="1"/>
    </xf>
    <xf numFmtId="0" fontId="21" fillId="0" borderId="62" xfId="0" applyFont="1" applyBorder="1" applyAlignment="1">
      <alignment/>
    </xf>
    <xf numFmtId="0" fontId="0" fillId="0" borderId="108" xfId="0" applyBorder="1" applyAlignment="1">
      <alignment/>
    </xf>
    <xf numFmtId="0" fontId="21" fillId="0" borderId="157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9" fillId="0" borderId="168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Ment&#233;s%20Hivatali!!!\Dokumentumok\PH2013\k&#246;lts&#233;gvet&#233;s\PHb&#233;r2013sz&#225;m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Áigfelat"/>
      <sheetName val="önkéntv.felat"/>
    </sheetNames>
    <sheetDataSet>
      <sheetData sheetId="3">
        <row r="45">
          <cell r="E45">
            <v>39750.691</v>
          </cell>
        </row>
        <row r="46">
          <cell r="E46">
            <v>10519.3334916</v>
          </cell>
        </row>
      </sheetData>
      <sheetData sheetId="4">
        <row r="36">
          <cell r="E36">
            <v>19935.195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" sqref="B3:I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439" t="s">
        <v>1122</v>
      </c>
      <c r="B1" s="1439"/>
      <c r="C1" s="1439"/>
      <c r="D1" s="1439"/>
      <c r="E1" s="1439"/>
      <c r="F1" s="1439"/>
      <c r="G1" s="1439"/>
      <c r="H1" s="1439"/>
      <c r="I1" s="1439"/>
    </row>
    <row r="2" spans="2:9" s="2" customFormat="1" ht="18" customHeight="1">
      <c r="B2" s="1440" t="s">
        <v>0</v>
      </c>
      <c r="C2" s="1440"/>
      <c r="D2" s="1440"/>
      <c r="E2" s="1440"/>
      <c r="F2" s="1440"/>
      <c r="G2" s="1440"/>
      <c r="H2" s="1440"/>
      <c r="I2" s="1440"/>
    </row>
    <row r="3" spans="2:9" s="2" customFormat="1" ht="18.75" customHeight="1">
      <c r="B3" s="1440" t="s">
        <v>562</v>
      </c>
      <c r="C3" s="1440"/>
      <c r="D3" s="1440"/>
      <c r="E3" s="1440"/>
      <c r="F3" s="1440"/>
      <c r="G3" s="1440"/>
      <c r="H3" s="1440"/>
      <c r="I3" s="1440"/>
    </row>
    <row r="4" spans="2:9" s="2" customFormat="1" ht="18.75" customHeight="1" thickBot="1">
      <c r="B4" s="749"/>
      <c r="C4" s="749"/>
      <c r="D4" s="749"/>
      <c r="E4" s="749"/>
      <c r="F4" s="749"/>
      <c r="G4" s="749"/>
      <c r="H4" s="749"/>
      <c r="I4" s="749" t="s">
        <v>298</v>
      </c>
    </row>
    <row r="5" spans="1:9" ht="13.5" thickBot="1">
      <c r="A5" s="1446" t="s">
        <v>444</v>
      </c>
      <c r="B5" s="1441" t="s">
        <v>1</v>
      </c>
      <c r="C5" s="1442"/>
      <c r="D5" s="1442"/>
      <c r="E5" s="1443"/>
      <c r="F5" s="1443" t="s">
        <v>2</v>
      </c>
      <c r="G5" s="1444"/>
      <c r="H5" s="1444"/>
      <c r="I5" s="1445"/>
    </row>
    <row r="6" spans="1:9" s="3" customFormat="1" ht="24" customHeight="1" thickBot="1">
      <c r="A6" s="1447"/>
      <c r="B6" s="748" t="s">
        <v>3</v>
      </c>
      <c r="C6" s="765" t="s">
        <v>659</v>
      </c>
      <c r="D6" s="451" t="s">
        <v>660</v>
      </c>
      <c r="E6" s="747" t="s">
        <v>661</v>
      </c>
      <c r="F6" s="559" t="s">
        <v>3</v>
      </c>
      <c r="G6" s="451" t="s">
        <v>662</v>
      </c>
      <c r="H6" s="451" t="s">
        <v>663</v>
      </c>
      <c r="I6" s="747" t="s">
        <v>661</v>
      </c>
    </row>
    <row r="7" spans="1:9" s="452" customFormat="1" ht="12" thickBot="1">
      <c r="A7" s="758" t="s">
        <v>445</v>
      </c>
      <c r="B7" s="760" t="s">
        <v>446</v>
      </c>
      <c r="C7" s="760" t="s">
        <v>447</v>
      </c>
      <c r="D7" s="761" t="s">
        <v>448</v>
      </c>
      <c r="E7" s="762" t="s">
        <v>468</v>
      </c>
      <c r="F7" s="763" t="s">
        <v>493</v>
      </c>
      <c r="G7" s="761" t="s">
        <v>468</v>
      </c>
      <c r="H7" s="761" t="s">
        <v>494</v>
      </c>
      <c r="I7" s="762" t="s">
        <v>527</v>
      </c>
    </row>
    <row r="8" spans="1:9" s="3" customFormat="1" ht="18.75" customHeight="1">
      <c r="A8" s="450" t="s">
        <v>546</v>
      </c>
      <c r="B8" s="745" t="s">
        <v>539</v>
      </c>
      <c r="C8" s="323">
        <v>4763401</v>
      </c>
      <c r="D8" s="323">
        <f>D9+D10+D11+D12</f>
        <v>4105686</v>
      </c>
      <c r="E8" s="174">
        <f>'13_sz_ melléklet'!F8</f>
        <v>3723201</v>
      </c>
      <c r="F8" s="745" t="s">
        <v>540</v>
      </c>
      <c r="G8" s="946">
        <v>4496004</v>
      </c>
      <c r="H8" s="946">
        <f>H9+H10+H11+H12+H13</f>
        <v>3851026</v>
      </c>
      <c r="I8" s="754">
        <f>'2_sz_ melléklet'!F23</f>
        <v>4175713</v>
      </c>
    </row>
    <row r="9" spans="1:9" s="3" customFormat="1" ht="13.5" customHeight="1">
      <c r="A9" s="450" t="s">
        <v>547</v>
      </c>
      <c r="B9" s="746" t="s">
        <v>957</v>
      </c>
      <c r="C9" s="180"/>
      <c r="D9" s="180">
        <v>409991</v>
      </c>
      <c r="E9" s="172">
        <f>'13_sz_ melléklet'!F9</f>
        <v>872938</v>
      </c>
      <c r="F9" s="746" t="s">
        <v>538</v>
      </c>
      <c r="G9" s="947"/>
      <c r="H9" s="947">
        <v>1480468</v>
      </c>
      <c r="I9" s="755">
        <f>'2_sz_ melléklet'!F10</f>
        <v>839098</v>
      </c>
    </row>
    <row r="10" spans="1:9" s="3" customFormat="1" ht="23.25" customHeight="1">
      <c r="A10" s="450" t="s">
        <v>548</v>
      </c>
      <c r="B10" s="746" t="s">
        <v>958</v>
      </c>
      <c r="C10" s="180"/>
      <c r="D10" s="180">
        <v>1098774</v>
      </c>
      <c r="E10" s="172">
        <f>'13_sz_ melléklet'!F10</f>
        <v>898375</v>
      </c>
      <c r="F10" s="266" t="s">
        <v>7</v>
      </c>
      <c r="G10" s="947"/>
      <c r="H10" s="947">
        <v>389081</v>
      </c>
      <c r="I10" s="755">
        <f>'2_sz_ melléklet'!F11</f>
        <v>218140</v>
      </c>
    </row>
    <row r="11" spans="1:9" s="3" customFormat="1" ht="24" customHeight="1">
      <c r="A11" s="450" t="s">
        <v>549</v>
      </c>
      <c r="B11" s="746" t="s">
        <v>959</v>
      </c>
      <c r="C11" s="180"/>
      <c r="D11" s="180">
        <v>2104196</v>
      </c>
      <c r="E11" s="172">
        <f>'13_sz_ melléklet'!F17</f>
        <v>1951888</v>
      </c>
      <c r="F11" s="266" t="s">
        <v>8</v>
      </c>
      <c r="G11" s="947"/>
      <c r="H11" s="947">
        <v>1301580</v>
      </c>
      <c r="I11" s="755">
        <f>'2_sz_ melléklet'!F12+'2_sz_ melléklet'!F13</f>
        <v>2305917</v>
      </c>
    </row>
    <row r="12" spans="1:9" s="3" customFormat="1" ht="13.5" customHeight="1">
      <c r="A12" s="450" t="s">
        <v>550</v>
      </c>
      <c r="B12" s="1255" t="s">
        <v>391</v>
      </c>
      <c r="C12" s="180"/>
      <c r="D12" s="180">
        <v>492725</v>
      </c>
      <c r="E12" s="172">
        <v>0</v>
      </c>
      <c r="F12" s="266" t="s">
        <v>319</v>
      </c>
      <c r="G12" s="947"/>
      <c r="H12" s="947">
        <v>664474</v>
      </c>
      <c r="I12" s="755">
        <f>'2_sz_ melléklet'!F15</f>
        <v>542769</v>
      </c>
    </row>
    <row r="13" spans="1:9" s="3" customFormat="1" ht="14.25" customHeight="1">
      <c r="A13" s="450" t="s">
        <v>551</v>
      </c>
      <c r="B13" s="381"/>
      <c r="C13" s="180"/>
      <c r="D13" s="180"/>
      <c r="E13" s="172"/>
      <c r="F13" s="213" t="s">
        <v>317</v>
      </c>
      <c r="G13" s="948"/>
      <c r="H13" s="947">
        <v>15423</v>
      </c>
      <c r="I13" s="755">
        <f>'2_sz_ melléklet'!F22</f>
        <v>269789</v>
      </c>
    </row>
    <row r="14" spans="1:9" s="3" customFormat="1" ht="4.5" customHeight="1">
      <c r="A14" s="450"/>
      <c r="B14" s="381"/>
      <c r="C14" s="180"/>
      <c r="D14" s="180"/>
      <c r="E14" s="172"/>
      <c r="F14" s="37"/>
      <c r="G14" s="948"/>
      <c r="H14" s="948"/>
      <c r="I14" s="755"/>
    </row>
    <row r="15" spans="1:9" s="3" customFormat="1" ht="21" customHeight="1">
      <c r="A15" s="450" t="s">
        <v>455</v>
      </c>
      <c r="B15" s="381" t="s">
        <v>559</v>
      </c>
      <c r="C15" s="180">
        <v>2499012</v>
      </c>
      <c r="D15" s="180">
        <f>D16+D17+D18</f>
        <v>1025615</v>
      </c>
      <c r="E15" s="172">
        <f>'13_sz_ melléklet'!F29</f>
        <v>3752337</v>
      </c>
      <c r="F15" s="381" t="s">
        <v>541</v>
      </c>
      <c r="G15" s="948">
        <v>3216732</v>
      </c>
      <c r="H15" s="948">
        <f>H16+H17+H18</f>
        <v>1155185</v>
      </c>
      <c r="I15" s="755">
        <f>'2_sz_ melléklet'!F38</f>
        <v>4892897</v>
      </c>
    </row>
    <row r="16" spans="1:9" s="3" customFormat="1" ht="24" customHeight="1">
      <c r="A16" s="450" t="s">
        <v>456</v>
      </c>
      <c r="B16" s="746" t="s">
        <v>960</v>
      </c>
      <c r="C16" s="180"/>
      <c r="D16" s="180">
        <v>483735</v>
      </c>
      <c r="E16" s="172">
        <f>'13_sz_ melléklet'!F30</f>
        <v>1080098</v>
      </c>
      <c r="F16" s="266" t="s">
        <v>542</v>
      </c>
      <c r="G16" s="948"/>
      <c r="H16" s="948">
        <v>834940</v>
      </c>
      <c r="I16" s="755">
        <f>'2_sz_ melléklet'!F26</f>
        <v>3625759</v>
      </c>
    </row>
    <row r="17" spans="1:9" s="3" customFormat="1" ht="34.5" customHeight="1">
      <c r="A17" s="450" t="s">
        <v>457</v>
      </c>
      <c r="B17" s="1361" t="s">
        <v>1047</v>
      </c>
      <c r="C17" s="180"/>
      <c r="D17" s="180"/>
      <c r="E17" s="172">
        <f>'13_sz_ melléklet'!F35</f>
        <v>2672239</v>
      </c>
      <c r="F17" s="266" t="s">
        <v>543</v>
      </c>
      <c r="G17" s="948"/>
      <c r="H17" s="948">
        <v>194149</v>
      </c>
      <c r="I17" s="755">
        <f>'2_sz_ melléklet'!F27</f>
        <v>84470</v>
      </c>
    </row>
    <row r="18" spans="1:9" s="3" customFormat="1" ht="15" customHeight="1">
      <c r="A18" s="450" t="s">
        <v>458</v>
      </c>
      <c r="B18" s="746" t="s">
        <v>394</v>
      </c>
      <c r="C18" s="180"/>
      <c r="D18" s="180">
        <v>541880</v>
      </c>
      <c r="E18" s="172">
        <f>'13_sz_ melléklet'!F38</f>
        <v>0</v>
      </c>
      <c r="F18" s="266" t="s">
        <v>544</v>
      </c>
      <c r="G18" s="948"/>
      <c r="H18" s="948">
        <v>126096</v>
      </c>
      <c r="I18" s="755">
        <f>'2_sz_ melléklet'!F28</f>
        <v>1114599</v>
      </c>
    </row>
    <row r="19" spans="1:9" s="3" customFormat="1" ht="6" customHeight="1">
      <c r="A19" s="450"/>
      <c r="B19" s="746"/>
      <c r="C19" s="180"/>
      <c r="D19" s="180"/>
      <c r="E19" s="172"/>
      <c r="F19" s="37"/>
      <c r="G19" s="948"/>
      <c r="H19" s="948"/>
      <c r="I19" s="755"/>
    </row>
    <row r="20" spans="1:9" s="3" customFormat="1" ht="25.5" customHeight="1">
      <c r="A20" s="450" t="s">
        <v>459</v>
      </c>
      <c r="B20" s="1255" t="s">
        <v>414</v>
      </c>
      <c r="C20" s="180">
        <v>4569</v>
      </c>
      <c r="D20" s="180">
        <v>6790</v>
      </c>
      <c r="E20" s="172">
        <v>0</v>
      </c>
      <c r="F20" s="1255" t="s">
        <v>323</v>
      </c>
      <c r="G20" s="948">
        <v>7240</v>
      </c>
      <c r="H20" s="948">
        <v>57250</v>
      </c>
      <c r="I20" s="755">
        <v>0</v>
      </c>
    </row>
    <row r="21" spans="1:9" s="3" customFormat="1" ht="6" customHeight="1">
      <c r="A21" s="450"/>
      <c r="B21" s="381"/>
      <c r="C21" s="180"/>
      <c r="D21" s="180"/>
      <c r="E21" s="172"/>
      <c r="F21" s="381"/>
      <c r="G21" s="948"/>
      <c r="H21" s="948"/>
      <c r="I21" s="755"/>
    </row>
    <row r="22" spans="1:9" s="3" customFormat="1" ht="15.75" customHeight="1">
      <c r="A22" s="450" t="s">
        <v>460</v>
      </c>
      <c r="B22" s="381" t="s">
        <v>961</v>
      </c>
      <c r="C22" s="180">
        <f>SUM(C23:C29)</f>
        <v>612297</v>
      </c>
      <c r="D22" s="172">
        <f>SUM(D23:D29)</f>
        <v>509478</v>
      </c>
      <c r="E22" s="172">
        <f>SUM(E23:E29)</f>
        <v>3412695</v>
      </c>
      <c r="F22" s="381" t="s">
        <v>962</v>
      </c>
      <c r="G22" s="1213">
        <f>SUM(G23:G29)</f>
        <v>14520</v>
      </c>
      <c r="H22" s="755">
        <f>SUM(H23:H29)</f>
        <v>114668</v>
      </c>
      <c r="I22" s="755">
        <f>SUM(I23:I29)</f>
        <v>1819623</v>
      </c>
    </row>
    <row r="23" spans="1:9" s="3" customFormat="1" ht="16.5" customHeight="1">
      <c r="A23" s="450" t="s">
        <v>461</v>
      </c>
      <c r="B23" s="1257" t="s">
        <v>963</v>
      </c>
      <c r="C23" s="176"/>
      <c r="D23" s="176"/>
      <c r="E23" s="172">
        <f>'13_sz_ melléklet'!F46</f>
        <v>938695</v>
      </c>
      <c r="F23" s="1256" t="s">
        <v>970</v>
      </c>
      <c r="G23" s="947"/>
      <c r="H23" s="947"/>
      <c r="I23" s="755">
        <f>'2_sz_ melléklet'!F43</f>
        <v>0</v>
      </c>
    </row>
    <row r="24" spans="1:9" s="3" customFormat="1" ht="15.75" customHeight="1">
      <c r="A24" s="450" t="s">
        <v>462</v>
      </c>
      <c r="B24" s="1257" t="s">
        <v>964</v>
      </c>
      <c r="C24" s="176">
        <v>612297</v>
      </c>
      <c r="D24" s="176">
        <v>25188</v>
      </c>
      <c r="E24" s="172">
        <f>'13_sz_ melléklet'!F47</f>
        <v>779990</v>
      </c>
      <c r="F24" s="1256" t="s">
        <v>971</v>
      </c>
      <c r="G24" s="947"/>
      <c r="H24" s="947"/>
      <c r="I24" s="755">
        <f>'2_sz_ melléklet'!F44</f>
        <v>1148253</v>
      </c>
    </row>
    <row r="25" spans="1:9" s="3" customFormat="1" ht="15">
      <c r="A25" s="450" t="s">
        <v>463</v>
      </c>
      <c r="B25" s="1257" t="s">
        <v>965</v>
      </c>
      <c r="C25" s="176"/>
      <c r="D25" s="176"/>
      <c r="E25" s="172">
        <f>'13_sz_ melléklet'!F48</f>
        <v>1148253</v>
      </c>
      <c r="F25" s="1256" t="s">
        <v>972</v>
      </c>
      <c r="G25" s="947"/>
      <c r="H25" s="947"/>
      <c r="I25" s="755">
        <f>'2_sz_ melléklet'!F45</f>
        <v>0</v>
      </c>
    </row>
    <row r="26" spans="1:9" s="3" customFormat="1" ht="15">
      <c r="A26" s="450" t="s">
        <v>464</v>
      </c>
      <c r="B26" s="1258" t="s">
        <v>966</v>
      </c>
      <c r="C26" s="176"/>
      <c r="D26" s="176"/>
      <c r="E26" s="172">
        <f>'13_sz_ melléklet'!F49</f>
        <v>0</v>
      </c>
      <c r="F26" s="1258" t="s">
        <v>973</v>
      </c>
      <c r="G26" s="947"/>
      <c r="H26" s="947"/>
      <c r="I26" s="755">
        <f>'2_sz_ melléklet'!F46</f>
        <v>0</v>
      </c>
    </row>
    <row r="27" spans="1:9" s="3" customFormat="1" ht="15">
      <c r="A27" s="450" t="s">
        <v>465</v>
      </c>
      <c r="B27" s="1259" t="s">
        <v>967</v>
      </c>
      <c r="C27" s="176"/>
      <c r="D27" s="176">
        <v>102497</v>
      </c>
      <c r="E27" s="172">
        <f>'13_sz_ melléklet'!F50</f>
        <v>0</v>
      </c>
      <c r="F27" s="1259" t="s">
        <v>974</v>
      </c>
      <c r="G27" s="947"/>
      <c r="H27" s="947">
        <v>100032</v>
      </c>
      <c r="I27" s="755">
        <f>'2_sz_ melléklet'!F47</f>
        <v>30678</v>
      </c>
    </row>
    <row r="28" spans="1:9" s="3" customFormat="1" ht="15">
      <c r="A28" s="450" t="s">
        <v>466</v>
      </c>
      <c r="B28" s="1260" t="s">
        <v>968</v>
      </c>
      <c r="C28" s="176"/>
      <c r="D28" s="176">
        <v>289428</v>
      </c>
      <c r="E28" s="172">
        <f>'13_sz_ melléklet'!F51</f>
        <v>504785</v>
      </c>
      <c r="F28" s="1260" t="s">
        <v>976</v>
      </c>
      <c r="G28" s="947"/>
      <c r="H28" s="947"/>
      <c r="I28" s="755">
        <f>'2_sz_ melléklet'!F48</f>
        <v>404261</v>
      </c>
    </row>
    <row r="29" spans="1:9" s="3" customFormat="1" ht="15">
      <c r="A29" s="450" t="s">
        <v>467</v>
      </c>
      <c r="B29" s="1261" t="s">
        <v>969</v>
      </c>
      <c r="C29" s="176"/>
      <c r="D29" s="176">
        <v>92365</v>
      </c>
      <c r="E29" s="172">
        <f>'13_sz_ melléklet'!F52</f>
        <v>40972</v>
      </c>
      <c r="F29" s="1262" t="s">
        <v>975</v>
      </c>
      <c r="G29" s="947">
        <v>14520</v>
      </c>
      <c r="H29" s="947">
        <v>14636</v>
      </c>
      <c r="I29" s="755">
        <f>'2_sz_ melléklet'!F49</f>
        <v>236431</v>
      </c>
    </row>
    <row r="30" spans="1:9" s="3" customFormat="1" ht="14.25" customHeight="1" thickBot="1">
      <c r="A30" s="450" t="s">
        <v>469</v>
      </c>
      <c r="B30" s="746"/>
      <c r="C30" s="176"/>
      <c r="D30" s="176"/>
      <c r="E30" s="172"/>
      <c r="F30" s="1068"/>
      <c r="G30" s="947"/>
      <c r="H30" s="947"/>
      <c r="I30" s="755"/>
    </row>
    <row r="31" spans="1:9" s="8" customFormat="1" ht="29.25" customHeight="1" thickBot="1">
      <c r="A31" s="473" t="s">
        <v>470</v>
      </c>
      <c r="B31" s="767" t="s">
        <v>537</v>
      </c>
      <c r="C31" s="183">
        <f>C8+C15+C20+C22</f>
        <v>7879279</v>
      </c>
      <c r="D31" s="183">
        <f>D8+D15+D20+D22</f>
        <v>5647569</v>
      </c>
      <c r="E31" s="183">
        <f>E8+E15+E20+E22</f>
        <v>10888233</v>
      </c>
      <c r="F31" s="768" t="s">
        <v>545</v>
      </c>
      <c r="G31" s="989">
        <f>G8+G15+G20+G22</f>
        <v>7734496</v>
      </c>
      <c r="H31" s="949">
        <f>H8+H15+H20+H22</f>
        <v>5178129</v>
      </c>
      <c r="I31" s="989">
        <f>I8+I15+I20+I22</f>
        <v>10888233</v>
      </c>
    </row>
    <row r="32" spans="1:11" s="8" customFormat="1" ht="29.25" customHeight="1">
      <c r="A32" s="757"/>
      <c r="B32" s="744"/>
      <c r="C32" s="750"/>
      <c r="D32" s="750"/>
      <c r="E32" s="751"/>
      <c r="F32" s="744"/>
      <c r="G32" s="447"/>
      <c r="H32" s="447"/>
      <c r="I32" s="752"/>
      <c r="J32" s="753"/>
      <c r="K32" s="753"/>
    </row>
    <row r="33" spans="1:11" s="8" customFormat="1" ht="29.25" customHeight="1">
      <c r="A33" s="757"/>
      <c r="B33" s="744"/>
      <c r="C33" s="750"/>
      <c r="D33" s="750"/>
      <c r="E33" s="751"/>
      <c r="F33" s="744"/>
      <c r="G33" s="447"/>
      <c r="H33" s="447"/>
      <c r="I33" s="752"/>
      <c r="J33" s="753"/>
      <c r="K33" s="753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D35" sqref="D35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439" t="s">
        <v>1137</v>
      </c>
      <c r="B1" s="1439"/>
      <c r="C1" s="1439"/>
      <c r="D1" s="1439"/>
      <c r="E1" s="1439"/>
      <c r="F1" s="1439"/>
    </row>
    <row r="2" spans="2:6" ht="9.75" customHeight="1">
      <c r="B2" s="1"/>
      <c r="C2" s="1"/>
      <c r="D2" s="21"/>
      <c r="E2" s="21"/>
      <c r="F2" s="351" t="s">
        <v>48</v>
      </c>
    </row>
    <row r="3" spans="2:6" ht="15.75">
      <c r="B3" s="1459" t="s">
        <v>49</v>
      </c>
      <c r="C3" s="1459"/>
      <c r="D3" s="1459"/>
      <c r="E3" s="1459"/>
      <c r="F3" s="1459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68" t="s">
        <v>444</v>
      </c>
      <c r="B5" s="356" t="s">
        <v>47</v>
      </c>
      <c r="C5" s="469" t="s">
        <v>13</v>
      </c>
      <c r="D5" s="491" t="s">
        <v>671</v>
      </c>
      <c r="E5" s="539" t="s">
        <v>598</v>
      </c>
      <c r="F5" s="539" t="s">
        <v>554</v>
      </c>
    </row>
    <row r="6" spans="1:6" ht="12.75">
      <c r="A6" s="481" t="s">
        <v>445</v>
      </c>
      <c r="B6" s="456" t="s">
        <v>446</v>
      </c>
      <c r="C6" s="453" t="s">
        <v>447</v>
      </c>
      <c r="D6" s="454" t="s">
        <v>448</v>
      </c>
      <c r="E6" s="803" t="s">
        <v>468</v>
      </c>
      <c r="F6" s="444" t="s">
        <v>493</v>
      </c>
    </row>
    <row r="7" spans="1:6" ht="12.75">
      <c r="A7" s="449" t="s">
        <v>450</v>
      </c>
      <c r="B7" s="161" t="s">
        <v>851</v>
      </c>
      <c r="C7" s="136">
        <f>'30_ sz_ melléklet'!F11</f>
        <v>108227</v>
      </c>
      <c r="D7" s="538">
        <f>'31_sz_ melléklet'!E9</f>
        <v>1205</v>
      </c>
      <c r="E7" s="187">
        <v>106311</v>
      </c>
      <c r="F7" s="868">
        <f>SUM(C7:E7)</f>
        <v>215743</v>
      </c>
    </row>
    <row r="8" spans="1:6" ht="12.75">
      <c r="A8" s="449" t="s">
        <v>451</v>
      </c>
      <c r="B8" s="161" t="s">
        <v>852</v>
      </c>
      <c r="C8" s="136">
        <f>'30_ sz_ melléklet'!F12</f>
        <v>23085</v>
      </c>
      <c r="D8" s="538">
        <f>'31_sz_ melléklet'!E10</f>
        <v>42</v>
      </c>
      <c r="E8" s="187">
        <v>631825</v>
      </c>
      <c r="F8" s="868">
        <f>SUM(C8:E8)</f>
        <v>654952</v>
      </c>
    </row>
    <row r="9" spans="1:6" ht="13.5" thickBot="1">
      <c r="A9" s="512" t="s">
        <v>452</v>
      </c>
      <c r="B9" s="326" t="s">
        <v>853</v>
      </c>
      <c r="C9" s="136">
        <f>'30_ sz_ melléklet'!F13</f>
        <v>222</v>
      </c>
      <c r="D9" s="538">
        <f>'31_sz_ melléklet'!E11</f>
        <v>1</v>
      </c>
      <c r="E9" s="869">
        <v>2020</v>
      </c>
      <c r="F9" s="868">
        <f>SUM(C9:E9)</f>
        <v>2243</v>
      </c>
    </row>
    <row r="10" spans="1:6" ht="13.5" thickBot="1">
      <c r="A10" s="473" t="s">
        <v>453</v>
      </c>
      <c r="B10" s="497" t="s">
        <v>50</v>
      </c>
      <c r="C10" s="148">
        <f>SUM(C7:C9)</f>
        <v>131534</v>
      </c>
      <c r="D10" s="540">
        <f>SUM(D7:D9)</f>
        <v>1248</v>
      </c>
      <c r="E10" s="183">
        <f>SUM(E7:E9)</f>
        <v>740156</v>
      </c>
      <c r="F10" s="824">
        <f>SUM(F7:F9)</f>
        <v>872938</v>
      </c>
    </row>
    <row r="11" spans="2:6" ht="5.25" customHeight="1">
      <c r="B11" s="45"/>
      <c r="C11" s="352"/>
      <c r="D11" s="45"/>
      <c r="E11" s="45"/>
      <c r="F11" s="45"/>
    </row>
    <row r="12" spans="2:6" ht="15">
      <c r="B12" s="45"/>
      <c r="C12" s="37"/>
      <c r="D12" s="20"/>
      <c r="E12" s="20"/>
      <c r="F12" s="20"/>
    </row>
    <row r="13" spans="1:6" ht="12.75">
      <c r="A13" s="1439" t="s">
        <v>1138</v>
      </c>
      <c r="B13" s="1439"/>
      <c r="C13" s="1439"/>
      <c r="D13" s="1439"/>
      <c r="E13" s="1439"/>
      <c r="F13" s="1439"/>
    </row>
    <row r="14" spans="1:6" ht="12.75">
      <c r="A14" s="462"/>
      <c r="B14" s="462"/>
      <c r="C14" s="462"/>
      <c r="D14" s="462"/>
      <c r="E14" s="462"/>
      <c r="F14" s="462"/>
    </row>
    <row r="15" spans="1:6" ht="15.75">
      <c r="A15" s="1459" t="s">
        <v>861</v>
      </c>
      <c r="B15" s="1460"/>
      <c r="C15" s="1460"/>
      <c r="D15" s="1460"/>
      <c r="E15" s="231"/>
      <c r="F15" s="231"/>
    </row>
    <row r="16" spans="2:6" ht="15.75" thickBot="1">
      <c r="B16" s="45"/>
      <c r="C16" s="158" t="s">
        <v>11</v>
      </c>
      <c r="D16" s="231"/>
      <c r="E16" s="231"/>
      <c r="F16" s="231"/>
    </row>
    <row r="17" spans="1:6" s="17" customFormat="1" ht="15.75">
      <c r="A17" s="1450" t="s">
        <v>444</v>
      </c>
      <c r="B17" s="544" t="s">
        <v>47</v>
      </c>
      <c r="C17" s="545" t="s">
        <v>45</v>
      </c>
      <c r="D17" s="45"/>
      <c r="E17" s="45"/>
      <c r="F17" s="45"/>
    </row>
    <row r="18" spans="1:6" s="17" customFormat="1" ht="21.75" customHeight="1" thickBot="1">
      <c r="A18" s="1467"/>
      <c r="B18" s="228"/>
      <c r="C18" s="546" t="s">
        <v>51</v>
      </c>
      <c r="D18" s="45"/>
      <c r="E18" s="45"/>
      <c r="F18" s="45"/>
    </row>
    <row r="19" spans="1:6" s="17" customFormat="1" ht="12.75">
      <c r="A19" s="463" t="s">
        <v>445</v>
      </c>
      <c r="B19" s="456" t="s">
        <v>446</v>
      </c>
      <c r="C19" s="455" t="s">
        <v>447</v>
      </c>
      <c r="D19" s="45"/>
      <c r="E19" s="45"/>
      <c r="F19" s="45"/>
    </row>
    <row r="20" spans="1:6" ht="12.75">
      <c r="A20" s="450" t="s">
        <v>449</v>
      </c>
      <c r="B20" s="35" t="s">
        <v>862</v>
      </c>
      <c r="C20" s="144">
        <v>129000</v>
      </c>
      <c r="D20" s="37"/>
      <c r="E20" s="37"/>
      <c r="F20" s="37"/>
    </row>
    <row r="21" spans="1:6" ht="12.75">
      <c r="A21" s="449" t="s">
        <v>450</v>
      </c>
      <c r="B21" s="35" t="s">
        <v>863</v>
      </c>
      <c r="C21" s="144">
        <v>0</v>
      </c>
      <c r="D21" s="37"/>
      <c r="E21" s="37"/>
      <c r="F21" s="37"/>
    </row>
    <row r="22" spans="1:6" ht="13.5" customHeight="1">
      <c r="A22" s="449" t="s">
        <v>451</v>
      </c>
      <c r="B22" s="7" t="s">
        <v>864</v>
      </c>
      <c r="C22" s="144">
        <v>30000</v>
      </c>
      <c r="D22" s="37"/>
      <c r="E22" s="37"/>
      <c r="F22" s="37"/>
    </row>
    <row r="23" spans="1:6" ht="25.5">
      <c r="A23" s="494" t="s">
        <v>452</v>
      </c>
      <c r="B23" s="353" t="s">
        <v>865</v>
      </c>
      <c r="C23" s="142">
        <v>688000</v>
      </c>
      <c r="D23" s="37"/>
      <c r="E23" s="37"/>
      <c r="F23" s="37"/>
    </row>
    <row r="24" spans="1:6" ht="25.5">
      <c r="A24" s="494" t="s">
        <v>453</v>
      </c>
      <c r="B24" s="353" t="s">
        <v>866</v>
      </c>
      <c r="C24" s="142">
        <v>2000</v>
      </c>
      <c r="D24" s="354"/>
      <c r="E24" s="354"/>
      <c r="F24" s="354"/>
    </row>
    <row r="25" spans="1:6" ht="13.5" thickBot="1">
      <c r="A25" s="541" t="s">
        <v>454</v>
      </c>
      <c r="B25" s="353" t="s">
        <v>867</v>
      </c>
      <c r="C25" s="146">
        <v>4000</v>
      </c>
      <c r="D25" s="354"/>
      <c r="E25" s="354"/>
      <c r="F25" s="354"/>
    </row>
    <row r="26" spans="1:6" ht="13.5" thickBot="1">
      <c r="A26" s="473" t="s">
        <v>455</v>
      </c>
      <c r="B26" s="1154" t="s">
        <v>868</v>
      </c>
      <c r="C26" s="547">
        <f>SUM(C20:C25)</f>
        <v>853000</v>
      </c>
      <c r="D26" s="354"/>
      <c r="E26" s="354"/>
      <c r="F26" s="354"/>
    </row>
    <row r="27" spans="1:6" ht="13.5" thickBot="1">
      <c r="A27" s="623" t="s">
        <v>456</v>
      </c>
      <c r="B27" s="1220" t="s">
        <v>869</v>
      </c>
      <c r="C27" s="547">
        <v>4300</v>
      </c>
      <c r="D27" s="37"/>
      <c r="E27" s="37"/>
      <c r="F27" s="37"/>
    </row>
    <row r="28" spans="1:6" ht="13.5" thickBot="1">
      <c r="A28" s="473" t="s">
        <v>457</v>
      </c>
      <c r="B28" s="1221" t="s">
        <v>870</v>
      </c>
      <c r="C28" s="1222">
        <v>0</v>
      </c>
      <c r="D28" s="37"/>
      <c r="E28" s="37"/>
      <c r="F28" s="37"/>
    </row>
    <row r="29" spans="2:6" ht="12.75">
      <c r="B29" s="357"/>
      <c r="C29" s="37"/>
      <c r="D29" s="37"/>
      <c r="E29" s="37"/>
      <c r="F29" s="37"/>
    </row>
    <row r="30" spans="1:6" ht="12.75">
      <c r="A30" s="1439" t="s">
        <v>1139</v>
      </c>
      <c r="B30" s="1439"/>
      <c r="C30" s="1439"/>
      <c r="D30" s="1439"/>
      <c r="E30" s="1439"/>
      <c r="F30" s="1439"/>
    </row>
    <row r="31" spans="1:6" ht="12.75">
      <c r="A31" s="462"/>
      <c r="B31" s="462"/>
      <c r="C31" s="462"/>
      <c r="D31" s="462"/>
      <c r="E31" s="462"/>
      <c r="F31" s="462"/>
    </row>
    <row r="32" spans="1:6" ht="15.75">
      <c r="A32" s="1459" t="s">
        <v>860</v>
      </c>
      <c r="B32" s="1460"/>
      <c r="C32" s="1460"/>
      <c r="D32" s="1460"/>
      <c r="E32" s="1"/>
      <c r="F32" s="1"/>
    </row>
    <row r="33" spans="2:6" ht="13.5" customHeight="1">
      <c r="B33" s="45"/>
      <c r="C33" s="37"/>
      <c r="D33" s="231"/>
      <c r="E33" s="231"/>
      <c r="F33" s="231"/>
    </row>
    <row r="34" spans="2:6" ht="15.75" customHeight="1" thickBot="1">
      <c r="B34" s="45"/>
      <c r="C34" s="158" t="s">
        <v>11</v>
      </c>
      <c r="D34" s="231"/>
      <c r="E34" s="231"/>
      <c r="F34" s="231"/>
    </row>
    <row r="35" spans="1:6" ht="30.75" customHeight="1" thickBot="1">
      <c r="A35" s="468" t="s">
        <v>444</v>
      </c>
      <c r="B35" s="464" t="s">
        <v>47</v>
      </c>
      <c r="C35" s="543" t="s">
        <v>30</v>
      </c>
      <c r="D35" s="231"/>
      <c r="E35" s="990"/>
      <c r="F35" s="231"/>
    </row>
    <row r="36" spans="1:6" ht="12" customHeight="1" thickBot="1">
      <c r="A36" s="542" t="s">
        <v>445</v>
      </c>
      <c r="B36" s="456" t="s">
        <v>446</v>
      </c>
      <c r="C36" s="455" t="s">
        <v>447</v>
      </c>
      <c r="D36" s="231"/>
      <c r="E36" s="231"/>
      <c r="F36" s="231"/>
    </row>
    <row r="37" spans="1:6" ht="12.75">
      <c r="A37" s="494" t="s">
        <v>452</v>
      </c>
      <c r="B37" s="35" t="s">
        <v>872</v>
      </c>
      <c r="C37" s="144">
        <v>40000</v>
      </c>
      <c r="D37" s="37"/>
      <c r="E37" s="37"/>
      <c r="F37" s="37"/>
    </row>
    <row r="38" spans="1:6" ht="12.75">
      <c r="A38" s="494" t="s">
        <v>453</v>
      </c>
      <c r="B38" s="7" t="s">
        <v>873</v>
      </c>
      <c r="C38" s="142">
        <v>0</v>
      </c>
      <c r="D38" s="37"/>
      <c r="E38" s="37"/>
      <c r="F38" s="37"/>
    </row>
    <row r="39" spans="1:6" ht="13.5" thickBot="1">
      <c r="A39" s="541" t="s">
        <v>454</v>
      </c>
      <c r="B39" s="355" t="s">
        <v>874</v>
      </c>
      <c r="C39" s="143">
        <v>0</v>
      </c>
      <c r="D39" s="37"/>
      <c r="E39" s="37"/>
      <c r="F39" s="37"/>
    </row>
    <row r="40" spans="1:6" ht="13.5" thickBot="1">
      <c r="A40" s="473" t="s">
        <v>455</v>
      </c>
      <c r="B40" s="1155" t="s">
        <v>871</v>
      </c>
      <c r="C40" s="498">
        <f>SUM(C37:C39)</f>
        <v>40000</v>
      </c>
      <c r="D40" s="354"/>
      <c r="E40" s="354"/>
      <c r="F40" s="354"/>
    </row>
    <row r="41" spans="2:6" ht="12.75">
      <c r="B41" s="1"/>
      <c r="C41" s="1"/>
      <c r="D41" s="37"/>
      <c r="E41" s="37"/>
      <c r="F41" s="37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sheetProtection/>
  <mergeCells count="7">
    <mergeCell ref="A32:D32"/>
    <mergeCell ref="A15:D15"/>
    <mergeCell ref="B3:F3"/>
    <mergeCell ref="A1:F1"/>
    <mergeCell ref="A13:F13"/>
    <mergeCell ref="A30:F30"/>
    <mergeCell ref="A17:A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9"/>
  <sheetViews>
    <sheetView zoomScale="120" zoomScaleNormal="120" zoomScalePageLayoutView="0" workbookViewId="0" topLeftCell="A49">
      <selection activeCell="B50" sqref="B50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62" t="s">
        <v>1140</v>
      </c>
      <c r="B1" s="462"/>
      <c r="C1" s="462"/>
      <c r="D1" s="462"/>
      <c r="E1" s="462"/>
    </row>
    <row r="2" spans="2:3" ht="8.25" customHeight="1">
      <c r="B2" s="1"/>
      <c r="C2" s="42"/>
    </row>
    <row r="3" spans="2:3" ht="15.75">
      <c r="B3" s="1459" t="s">
        <v>908</v>
      </c>
      <c r="C3" s="1459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548" t="s">
        <v>444</v>
      </c>
      <c r="B6" s="550" t="s">
        <v>52</v>
      </c>
      <c r="C6" s="549" t="s">
        <v>30</v>
      </c>
    </row>
    <row r="7" spans="1:3" ht="12.75" customHeight="1" thickBot="1">
      <c r="A7" s="988" t="s">
        <v>445</v>
      </c>
      <c r="B7" s="235" t="s">
        <v>446</v>
      </c>
      <c r="C7" s="479" t="s">
        <v>447</v>
      </c>
    </row>
    <row r="8" spans="1:3" ht="12.75" customHeight="1">
      <c r="A8" s="551" t="s">
        <v>449</v>
      </c>
      <c r="B8" s="1071" t="s">
        <v>673</v>
      </c>
      <c r="C8" s="1079"/>
    </row>
    <row r="9" spans="1:3" ht="12.75" customHeight="1">
      <c r="A9" s="517" t="s">
        <v>450</v>
      </c>
      <c r="B9" s="1072" t="s">
        <v>675</v>
      </c>
      <c r="C9" s="1070">
        <f>171338+9912</f>
        <v>181250</v>
      </c>
    </row>
    <row r="10" spans="1:3" ht="12.75" customHeight="1">
      <c r="A10" s="517" t="s">
        <v>451</v>
      </c>
      <c r="B10" s="1072" t="s">
        <v>674</v>
      </c>
      <c r="C10" s="1070"/>
    </row>
    <row r="11" spans="1:3" ht="12.75" customHeight="1">
      <c r="A11" s="517" t="s">
        <v>452</v>
      </c>
      <c r="B11" s="1072" t="s">
        <v>676</v>
      </c>
      <c r="C11" s="1070">
        <v>20115</v>
      </c>
    </row>
    <row r="12" spans="1:3" ht="12.75" customHeight="1">
      <c r="A12" s="517" t="s">
        <v>453</v>
      </c>
      <c r="B12" s="1072" t="s">
        <v>677</v>
      </c>
      <c r="C12" s="1070">
        <v>40718</v>
      </c>
    </row>
    <row r="13" spans="1:3" ht="12.75" customHeight="1">
      <c r="A13" s="517" t="s">
        <v>454</v>
      </c>
      <c r="B13" s="1072" t="s">
        <v>678</v>
      </c>
      <c r="C13" s="1070"/>
    </row>
    <row r="14" spans="1:3" ht="12.75" customHeight="1">
      <c r="A14" s="517" t="s">
        <v>455</v>
      </c>
      <c r="B14" s="1072" t="s">
        <v>679</v>
      </c>
      <c r="C14" s="1070">
        <v>29684</v>
      </c>
    </row>
    <row r="15" spans="1:3" ht="12.75" customHeight="1">
      <c r="A15" s="517" t="s">
        <v>456</v>
      </c>
      <c r="B15" s="1072" t="s">
        <v>680</v>
      </c>
      <c r="C15" s="1070">
        <v>-175044</v>
      </c>
    </row>
    <row r="16" spans="1:3" ht="12.75" customHeight="1">
      <c r="A16" s="517" t="s">
        <v>457</v>
      </c>
      <c r="B16" s="1072" t="s">
        <v>681</v>
      </c>
      <c r="C16" s="1070">
        <f>C9+C11+C12+C13+C14+C15</f>
        <v>96723</v>
      </c>
    </row>
    <row r="17" spans="1:4" ht="12.75" customHeight="1">
      <c r="A17" s="517" t="s">
        <v>458</v>
      </c>
      <c r="B17" s="1072" t="s">
        <v>682</v>
      </c>
      <c r="C17" s="1070">
        <v>45538</v>
      </c>
      <c r="D17" s="91"/>
    </row>
    <row r="18" spans="1:3" ht="25.5" customHeight="1">
      <c r="A18" s="517" t="s">
        <v>459</v>
      </c>
      <c r="B18" s="1073" t="s">
        <v>683</v>
      </c>
      <c r="C18" s="1080"/>
    </row>
    <row r="19" spans="1:3" ht="12.75" customHeight="1">
      <c r="A19" s="517" t="s">
        <v>460</v>
      </c>
      <c r="B19" s="1074" t="s">
        <v>684</v>
      </c>
      <c r="C19" s="1070">
        <f>79296-1888</f>
        <v>77408</v>
      </c>
    </row>
    <row r="20" spans="1:3" ht="12.75" customHeight="1">
      <c r="A20" s="517" t="s">
        <v>461</v>
      </c>
      <c r="B20" s="1075" t="s">
        <v>685</v>
      </c>
      <c r="C20" s="1070">
        <v>20672</v>
      </c>
    </row>
    <row r="21" spans="1:3" ht="12.75" customHeight="1">
      <c r="A21" s="517" t="s">
        <v>462</v>
      </c>
      <c r="B21" s="1074" t="s">
        <v>686</v>
      </c>
      <c r="C21" s="1070">
        <v>35872</v>
      </c>
    </row>
    <row r="22" spans="1:3" ht="12.75" customHeight="1">
      <c r="A22" s="517" t="s">
        <v>463</v>
      </c>
      <c r="B22" s="1075" t="s">
        <v>687</v>
      </c>
      <c r="C22" s="1070">
        <v>12512</v>
      </c>
    </row>
    <row r="23" spans="1:3" ht="12.75" customHeight="1">
      <c r="A23" s="517" t="s">
        <v>464</v>
      </c>
      <c r="B23" s="1386" t="s">
        <v>1078</v>
      </c>
      <c r="C23" s="1070">
        <v>9998</v>
      </c>
    </row>
    <row r="24" spans="1:3" ht="12.75" customHeight="1">
      <c r="A24" s="517" t="s">
        <v>465</v>
      </c>
      <c r="B24" s="1072" t="s">
        <v>688</v>
      </c>
      <c r="C24" s="1070">
        <f>17604-252+72</f>
        <v>17424</v>
      </c>
    </row>
    <row r="25" spans="1:4" ht="12.75" customHeight="1">
      <c r="A25" s="517" t="s">
        <v>466</v>
      </c>
      <c r="B25" s="1072" t="s">
        <v>689</v>
      </c>
      <c r="C25" s="1070">
        <v>8010</v>
      </c>
      <c r="D25" s="91"/>
    </row>
    <row r="26" spans="1:3" ht="12.75" customHeight="1">
      <c r="A26" s="517" t="s">
        <v>467</v>
      </c>
      <c r="B26" s="1073" t="s">
        <v>683</v>
      </c>
      <c r="C26" s="769"/>
    </row>
    <row r="27" spans="1:3" ht="12.75" customHeight="1">
      <c r="A27" s="517" t="s">
        <v>469</v>
      </c>
      <c r="B27" s="1072" t="s">
        <v>692</v>
      </c>
      <c r="C27" s="1070">
        <v>71706</v>
      </c>
    </row>
    <row r="28" spans="1:4" ht="12.75" customHeight="1">
      <c r="A28" s="517" t="s">
        <v>470</v>
      </c>
      <c r="B28" s="1076" t="s">
        <v>691</v>
      </c>
      <c r="C28" s="1070">
        <v>1836</v>
      </c>
      <c r="D28" s="91"/>
    </row>
    <row r="29" spans="1:3" ht="12.75" customHeight="1">
      <c r="A29" s="517" t="s">
        <v>471</v>
      </c>
      <c r="B29" s="1077" t="s">
        <v>690</v>
      </c>
      <c r="C29" s="1070"/>
    </row>
    <row r="30" spans="1:3" ht="12.75" customHeight="1">
      <c r="A30" s="517" t="s">
        <v>472</v>
      </c>
      <c r="B30" s="1072" t="s">
        <v>693</v>
      </c>
      <c r="C30" s="1070">
        <v>71409</v>
      </c>
    </row>
    <row r="31" spans="1:3" ht="12.75" customHeight="1">
      <c r="A31" s="517" t="s">
        <v>473</v>
      </c>
      <c r="B31" s="1072" t="s">
        <v>694</v>
      </c>
      <c r="C31" s="1070">
        <v>10684</v>
      </c>
    </row>
    <row r="32" spans="1:3" ht="12.75" customHeight="1">
      <c r="A32" s="517" t="s">
        <v>474</v>
      </c>
      <c r="B32" s="1072" t="s">
        <v>695</v>
      </c>
      <c r="C32" s="1070">
        <v>34588</v>
      </c>
    </row>
    <row r="33" spans="1:4" ht="12.75" customHeight="1">
      <c r="A33" s="517" t="s">
        <v>475</v>
      </c>
      <c r="B33" s="1072" t="s">
        <v>696</v>
      </c>
      <c r="C33" s="1070">
        <v>988</v>
      </c>
      <c r="D33" s="91"/>
    </row>
    <row r="34" spans="1:3" ht="12.75" customHeight="1">
      <c r="A34" s="517" t="s">
        <v>476</v>
      </c>
      <c r="B34" s="1076" t="s">
        <v>710</v>
      </c>
      <c r="C34" s="1070">
        <v>146674</v>
      </c>
    </row>
    <row r="35" spans="1:3" ht="12.75" customHeight="1">
      <c r="A35" s="517" t="s">
        <v>477</v>
      </c>
      <c r="B35" s="1078" t="s">
        <v>711</v>
      </c>
      <c r="C35" s="1070"/>
    </row>
    <row r="36" spans="1:3" ht="12.75" customHeight="1">
      <c r="A36" s="517" t="s">
        <v>478</v>
      </c>
      <c r="B36" s="1072" t="s">
        <v>712</v>
      </c>
      <c r="C36" s="1070">
        <v>19227</v>
      </c>
    </row>
    <row r="37" spans="1:3" ht="12.75" customHeight="1">
      <c r="A37" s="517" t="s">
        <v>479</v>
      </c>
      <c r="B37" s="1072" t="s">
        <v>713</v>
      </c>
      <c r="C37" s="1080">
        <v>17704</v>
      </c>
    </row>
    <row r="38" spans="1:3" ht="12.75" customHeight="1" thickBot="1">
      <c r="A38" s="517" t="s">
        <v>480</v>
      </c>
      <c r="B38" s="1368" t="s">
        <v>1058</v>
      </c>
      <c r="C38" s="1081">
        <v>112249</v>
      </c>
    </row>
    <row r="39" spans="1:4" ht="12.75" customHeight="1" thickBot="1">
      <c r="A39" s="843" t="s">
        <v>480</v>
      </c>
      <c r="B39" s="1082" t="s">
        <v>704</v>
      </c>
      <c r="C39" s="1083">
        <f>C16+C17+C19+C20+C21+C22+C24+C25+C27+C28+C30+C31+C32+C33+C34+C36+C37+C38</f>
        <v>801224</v>
      </c>
      <c r="D39" s="91"/>
    </row>
    <row r="40" ht="12.75" customHeight="1"/>
    <row r="41" ht="12.75" customHeight="1"/>
    <row r="42" spans="1:3" ht="12.75" customHeight="1">
      <c r="A42" s="1439" t="s">
        <v>1141</v>
      </c>
      <c r="B42" s="1439"/>
      <c r="C42" s="1439"/>
    </row>
    <row r="43" spans="2:3" ht="12.75" customHeight="1">
      <c r="B43" s="1459" t="s">
        <v>915</v>
      </c>
      <c r="C43" s="1459"/>
    </row>
    <row r="44" spans="2:3" ht="12.75" customHeight="1" thickBot="1">
      <c r="B44" s="1"/>
      <c r="C44" s="44" t="s">
        <v>4</v>
      </c>
    </row>
    <row r="45" spans="1:3" ht="21.75" customHeight="1" thickBot="1">
      <c r="A45" s="548" t="s">
        <v>444</v>
      </c>
      <c r="B45" s="1005" t="s">
        <v>52</v>
      </c>
      <c r="C45" s="1006" t="s">
        <v>30</v>
      </c>
    </row>
    <row r="46" spans="1:3" s="1183" customFormat="1" ht="12.75" customHeight="1" thickBot="1">
      <c r="A46" s="542" t="s">
        <v>445</v>
      </c>
      <c r="B46" s="1181" t="s">
        <v>446</v>
      </c>
      <c r="C46" s="1182" t="s">
        <v>447</v>
      </c>
    </row>
    <row r="47" spans="1:3" ht="24.75" customHeight="1">
      <c r="A47" s="1007" t="s">
        <v>449</v>
      </c>
      <c r="B47" s="1177" t="s">
        <v>916</v>
      </c>
      <c r="C47" s="572"/>
    </row>
    <row r="48" spans="1:3" ht="12.75" customHeight="1">
      <c r="A48" s="1008" t="s">
        <v>450</v>
      </c>
      <c r="B48" s="1073"/>
      <c r="C48" s="769"/>
    </row>
    <row r="49" spans="1:3" ht="12.75" customHeight="1">
      <c r="A49" s="1008" t="s">
        <v>451</v>
      </c>
      <c r="B49" s="1072"/>
      <c r="C49" s="1070"/>
    </row>
    <row r="50" spans="1:3" ht="12.75" customHeight="1">
      <c r="A50" s="1011" t="s">
        <v>452</v>
      </c>
      <c r="B50" s="1076"/>
      <c r="C50" s="1070"/>
    </row>
    <row r="51" spans="1:3" ht="12.75" customHeight="1">
      <c r="A51" s="1011" t="s">
        <v>453</v>
      </c>
      <c r="B51" s="1076"/>
      <c r="C51" s="1070"/>
    </row>
    <row r="52" spans="1:3" ht="12.75" customHeight="1">
      <c r="A52" s="1011" t="s">
        <v>454</v>
      </c>
      <c r="B52" s="1076"/>
      <c r="C52" s="1080"/>
    </row>
    <row r="53" spans="1:3" ht="12.75" customHeight="1">
      <c r="A53" s="1011" t="s">
        <v>455</v>
      </c>
      <c r="B53" s="1076"/>
      <c r="C53" s="1070"/>
    </row>
    <row r="54" spans="1:3" ht="12.75" customHeight="1" thickBot="1">
      <c r="A54" s="1009" t="s">
        <v>456</v>
      </c>
      <c r="B54" s="1178"/>
      <c r="C54" s="1180"/>
    </row>
    <row r="55" spans="1:3" ht="12.75" customHeight="1" thickBot="1">
      <c r="A55" s="516" t="s">
        <v>457</v>
      </c>
      <c r="B55" s="1179" t="s">
        <v>917</v>
      </c>
      <c r="C55" s="183">
        <f>SUM(C49:C54)</f>
        <v>0</v>
      </c>
    </row>
    <row r="56" ht="12.75" customHeight="1"/>
    <row r="57" ht="12.75" customHeight="1"/>
    <row r="58" ht="12.75" customHeight="1"/>
    <row r="59" ht="12.75" customHeight="1">
      <c r="C59" s="9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2:3" ht="12.75" customHeight="1">
      <c r="B68" s="1"/>
      <c r="C68" s="1"/>
    </row>
    <row r="69" spans="2:3" ht="12.75" customHeight="1">
      <c r="B69" s="1"/>
      <c r="C69" s="1"/>
    </row>
    <row r="70" spans="2:3" ht="12.75" customHeight="1">
      <c r="B70" s="1"/>
      <c r="C70" s="1"/>
    </row>
    <row r="71" spans="2:5" ht="12.75">
      <c r="B71" s="1"/>
      <c r="C71" s="1"/>
      <c r="D71" s="462"/>
      <c r="E71" s="462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9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5" ht="12.75" customHeight="1">
      <c r="B116" s="1"/>
      <c r="C116" s="1"/>
      <c r="D116" s="582"/>
      <c r="E116" s="582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>
      <c r="B128" s="1"/>
      <c r="C128" s="1"/>
    </row>
    <row r="129" spans="2:5" ht="12.75">
      <c r="B129" s="1"/>
      <c r="C129" s="1"/>
      <c r="D129" s="91"/>
      <c r="E129" t="s">
        <v>656</v>
      </c>
    </row>
    <row r="130" spans="2:4" ht="12.75">
      <c r="B130" s="1"/>
      <c r="C130" s="1"/>
      <c r="D130" s="91"/>
    </row>
    <row r="131" spans="2:4" ht="12.75">
      <c r="B131" s="1"/>
      <c r="C131" s="1"/>
      <c r="D131" s="91"/>
    </row>
    <row r="132" spans="2:4" ht="12.75">
      <c r="B132" s="1"/>
      <c r="C132" s="1"/>
      <c r="D132" s="91"/>
    </row>
    <row r="133" spans="2:4" ht="12.75">
      <c r="B133" s="1"/>
      <c r="C133" s="1"/>
      <c r="D133" s="91"/>
    </row>
    <row r="134" spans="2:4" ht="12.75">
      <c r="B134" s="1"/>
      <c r="C134" s="1"/>
      <c r="D134" s="91"/>
    </row>
    <row r="135" spans="2:4" ht="12.75">
      <c r="B135" s="1"/>
      <c r="C135" s="1"/>
      <c r="D135" s="91"/>
    </row>
    <row r="136" spans="2:4" ht="12.75">
      <c r="B136" s="1"/>
      <c r="C136" s="1"/>
      <c r="D136" s="91"/>
    </row>
    <row r="137" spans="2:4" ht="12.75">
      <c r="B137" s="1"/>
      <c r="C137" s="1"/>
      <c r="D137" s="91"/>
    </row>
    <row r="138" spans="2:4" ht="12.75">
      <c r="B138" s="1"/>
      <c r="C138" s="1"/>
      <c r="D138" s="91"/>
    </row>
    <row r="139" spans="2:4" ht="12.75">
      <c r="B139" s="1"/>
      <c r="C139" s="1"/>
      <c r="D139" s="91"/>
    </row>
    <row r="140" spans="2:4" ht="12.75">
      <c r="B140" s="1"/>
      <c r="C140" s="1"/>
      <c r="D140" s="91"/>
    </row>
    <row r="141" spans="2:4" ht="12.75">
      <c r="B141" s="1"/>
      <c r="C141" s="1"/>
      <c r="D141" s="91"/>
    </row>
    <row r="142" spans="2:4" ht="12.75">
      <c r="B142" s="1"/>
      <c r="C142" s="1"/>
      <c r="D142" s="9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7" ht="12.75">
      <c r="E157" s="91"/>
    </row>
    <row r="159" ht="12.75">
      <c r="E159" s="91"/>
    </row>
  </sheetData>
  <sheetProtection/>
  <mergeCells count="3">
    <mergeCell ref="B3:C3"/>
    <mergeCell ref="A42:C42"/>
    <mergeCell ref="B43:C43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46">
      <selection activeCell="C108" sqref="A53:C108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62" t="s">
        <v>1142</v>
      </c>
      <c r="B1" s="462"/>
      <c r="C1" s="462"/>
      <c r="D1" s="462"/>
      <c r="E1" s="462"/>
    </row>
    <row r="2" spans="2:3" ht="15.75">
      <c r="B2" s="134"/>
      <c r="C2" s="1"/>
    </row>
    <row r="3" spans="1:3" ht="15.75">
      <c r="A3" s="1459" t="s">
        <v>910</v>
      </c>
      <c r="B3" s="1460"/>
      <c r="C3" s="1460"/>
    </row>
    <row r="4" spans="2:3" ht="15.75">
      <c r="B4" s="43"/>
      <c r="C4" s="133"/>
    </row>
    <row r="5" spans="2:3" ht="13.5" thickBot="1">
      <c r="B5" s="1465" t="s">
        <v>43</v>
      </c>
      <c r="C5" s="1465"/>
    </row>
    <row r="6" spans="1:3" ht="15.75">
      <c r="A6" s="1468" t="s">
        <v>444</v>
      </c>
      <c r="B6" s="153" t="s">
        <v>55</v>
      </c>
      <c r="C6" s="360" t="s">
        <v>45</v>
      </c>
    </row>
    <row r="7" spans="1:3" ht="13.5" thickBot="1">
      <c r="A7" s="1469"/>
      <c r="B7" s="162"/>
      <c r="C7" s="553" t="s">
        <v>5</v>
      </c>
    </row>
    <row r="8" spans="1:3" ht="13.5" thickBot="1">
      <c r="A8" s="533" t="s">
        <v>445</v>
      </c>
      <c r="B8" s="235" t="s">
        <v>446</v>
      </c>
      <c r="C8" s="479" t="s">
        <v>447</v>
      </c>
    </row>
    <row r="9" spans="1:3" ht="12.75">
      <c r="A9" s="584" t="s">
        <v>449</v>
      </c>
      <c r="B9" s="266" t="s">
        <v>1066</v>
      </c>
      <c r="C9" s="1063">
        <v>40891</v>
      </c>
    </row>
    <row r="10" spans="1:3" ht="12.75">
      <c r="A10" s="449" t="s">
        <v>450</v>
      </c>
      <c r="B10" s="266" t="s">
        <v>1065</v>
      </c>
      <c r="C10" s="363">
        <v>134</v>
      </c>
    </row>
    <row r="11" spans="1:3" ht="12.75">
      <c r="A11" s="449" t="s">
        <v>451</v>
      </c>
      <c r="B11" s="867" t="s">
        <v>1032</v>
      </c>
      <c r="C11" s="1328">
        <v>4730</v>
      </c>
    </row>
    <row r="12" spans="1:3" ht="12.75">
      <c r="A12" s="449" t="s">
        <v>452</v>
      </c>
      <c r="B12" s="192" t="s">
        <v>1033</v>
      </c>
      <c r="C12" s="1329">
        <v>13479</v>
      </c>
    </row>
    <row r="13" spans="1:3" ht="12.75">
      <c r="A13" s="449" t="s">
        <v>453</v>
      </c>
      <c r="B13" s="192" t="s">
        <v>1035</v>
      </c>
      <c r="C13" s="1329">
        <v>44632</v>
      </c>
    </row>
    <row r="14" spans="1:3" ht="12.75">
      <c r="A14" s="449" t="s">
        <v>454</v>
      </c>
      <c r="B14" s="1375" t="s">
        <v>1061</v>
      </c>
      <c r="C14" s="1329">
        <v>1698</v>
      </c>
    </row>
    <row r="15" spans="1:3" ht="12.75">
      <c r="A15" s="449" t="s">
        <v>455</v>
      </c>
      <c r="B15" s="1375" t="s">
        <v>1067</v>
      </c>
      <c r="C15" s="1329">
        <v>650</v>
      </c>
    </row>
    <row r="16" spans="1:3" ht="14.25" customHeight="1">
      <c r="A16" s="449" t="s">
        <v>456</v>
      </c>
      <c r="B16" s="1376" t="s">
        <v>1079</v>
      </c>
      <c r="C16" s="1329">
        <v>39188</v>
      </c>
    </row>
    <row r="17" spans="1:3" ht="14.25" customHeight="1">
      <c r="A17" s="449" t="s">
        <v>457</v>
      </c>
      <c r="B17" s="1388" t="s">
        <v>1080</v>
      </c>
      <c r="C17" s="1389">
        <v>11594</v>
      </c>
    </row>
    <row r="18" spans="1:3" ht="14.25" customHeight="1">
      <c r="A18" s="449" t="s">
        <v>458</v>
      </c>
      <c r="B18" s="1376" t="s">
        <v>1081</v>
      </c>
      <c r="C18" s="1329">
        <v>300000</v>
      </c>
    </row>
    <row r="19" spans="1:3" ht="14.25" customHeight="1" thickBot="1">
      <c r="A19" s="541" t="s">
        <v>459</v>
      </c>
      <c r="B19" s="1387" t="s">
        <v>1082</v>
      </c>
      <c r="C19" s="1327">
        <v>2664</v>
      </c>
    </row>
    <row r="20" spans="1:3" ht="13.5" thickBot="1">
      <c r="A20" s="541" t="s">
        <v>460</v>
      </c>
      <c r="B20" s="215" t="s">
        <v>400</v>
      </c>
      <c r="C20" s="554">
        <f>SUM(C9:C19)</f>
        <v>459660</v>
      </c>
    </row>
    <row r="21" spans="1:3" ht="12.75">
      <c r="A21" s="471"/>
      <c r="B21" s="45"/>
      <c r="C21" s="485"/>
    </row>
    <row r="22" spans="2:3" ht="12.75">
      <c r="B22" s="45"/>
      <c r="C22" s="290"/>
    </row>
    <row r="23" spans="1:5" ht="12.75">
      <c r="A23" s="462" t="s">
        <v>1143</v>
      </c>
      <c r="B23" s="462"/>
      <c r="C23" s="462"/>
      <c r="D23" s="462"/>
      <c r="E23" s="462"/>
    </row>
    <row r="24" spans="2:3" ht="12.75">
      <c r="B24" s="1"/>
      <c r="C24" s="1"/>
    </row>
    <row r="25" spans="1:3" ht="15.75">
      <c r="A25" s="1459" t="s">
        <v>907</v>
      </c>
      <c r="B25" s="1460"/>
      <c r="C25" s="1460"/>
    </row>
    <row r="26" spans="2:3" ht="15.75">
      <c r="B26" s="134"/>
      <c r="C26" s="1"/>
    </row>
    <row r="27" spans="2:3" ht="13.5" thickBot="1">
      <c r="B27" s="1465" t="s">
        <v>56</v>
      </c>
      <c r="C27" s="1465"/>
    </row>
    <row r="28" spans="1:3" ht="15.75">
      <c r="A28" s="1468" t="s">
        <v>444</v>
      </c>
      <c r="B28" s="153" t="s">
        <v>55</v>
      </c>
      <c r="C28" s="360" t="s">
        <v>45</v>
      </c>
    </row>
    <row r="29" spans="1:3" ht="13.5" thickBot="1">
      <c r="A29" s="1469"/>
      <c r="B29" s="162"/>
      <c r="C29" s="361" t="s">
        <v>5</v>
      </c>
    </row>
    <row r="30" spans="1:3" ht="13.5" thickBot="1">
      <c r="A30" s="533" t="s">
        <v>445</v>
      </c>
      <c r="B30" s="235" t="s">
        <v>446</v>
      </c>
      <c r="C30" s="519" t="s">
        <v>447</v>
      </c>
    </row>
    <row r="31" spans="1:3" ht="12.75">
      <c r="A31" s="509" t="s">
        <v>449</v>
      </c>
      <c r="B31" s="162" t="s">
        <v>913</v>
      </c>
      <c r="C31" s="365">
        <v>90000</v>
      </c>
    </row>
    <row r="32" spans="1:3" ht="12.75">
      <c r="A32" s="494" t="s">
        <v>450</v>
      </c>
      <c r="B32" s="764"/>
      <c r="C32" s="345"/>
    </row>
    <row r="33" spans="1:3" ht="13.5" thickBot="1">
      <c r="A33" s="496"/>
      <c r="B33" s="162"/>
      <c r="C33" s="346"/>
    </row>
    <row r="34" spans="1:3" ht="13.5" thickBot="1">
      <c r="A34" s="473" t="s">
        <v>451</v>
      </c>
      <c r="B34" s="215" t="s">
        <v>401</v>
      </c>
      <c r="C34" s="366">
        <f>SUM(C31:C33)</f>
        <v>90000</v>
      </c>
    </row>
    <row r="35" spans="2:3" ht="12.75">
      <c r="B35" s="45"/>
      <c r="C35" s="290"/>
    </row>
    <row r="36" spans="2:3" ht="12.75">
      <c r="B36" s="45"/>
      <c r="C36" s="290"/>
    </row>
    <row r="37" spans="2:3" ht="12.75">
      <c r="B37" s="45"/>
      <c r="C37" s="290"/>
    </row>
    <row r="38" spans="2:3" ht="12.75">
      <c r="B38" s="45"/>
      <c r="C38" s="290"/>
    </row>
    <row r="39" spans="2:3" ht="12.75">
      <c r="B39" s="45"/>
      <c r="C39" s="290"/>
    </row>
    <row r="40" spans="2:3" ht="12.75">
      <c r="B40" s="45"/>
      <c r="C40" s="290"/>
    </row>
    <row r="41" spans="2:3" ht="12.75">
      <c r="B41" s="45"/>
      <c r="C41" s="290"/>
    </row>
    <row r="42" spans="2:3" ht="12.75">
      <c r="B42" s="45"/>
      <c r="C42" s="290"/>
    </row>
    <row r="43" spans="2:3" ht="12.75">
      <c r="B43" s="45"/>
      <c r="C43" s="290"/>
    </row>
    <row r="44" spans="2:3" ht="12.75">
      <c r="B44" s="45"/>
      <c r="C44" s="290"/>
    </row>
    <row r="45" spans="2:3" ht="12.75">
      <c r="B45" s="45"/>
      <c r="C45" s="290"/>
    </row>
    <row r="46" spans="2:3" ht="12.75">
      <c r="B46" s="45"/>
      <c r="C46" s="290"/>
    </row>
    <row r="47" spans="2:3" ht="12.75">
      <c r="B47" s="45"/>
      <c r="C47" s="290"/>
    </row>
    <row r="48" spans="2:3" ht="12.75">
      <c r="B48" s="45"/>
      <c r="C48" s="290"/>
    </row>
    <row r="49" spans="2:3" ht="12.75">
      <c r="B49" s="45"/>
      <c r="C49" s="290"/>
    </row>
    <row r="50" spans="2:3" ht="12.75">
      <c r="B50" s="45"/>
      <c r="C50" s="290"/>
    </row>
    <row r="51" spans="2:3" ht="12.75">
      <c r="B51" s="45"/>
      <c r="C51" s="290"/>
    </row>
    <row r="52" spans="2:3" ht="12.75">
      <c r="B52" s="45"/>
      <c r="C52" s="290"/>
    </row>
    <row r="53" spans="2:3" ht="12.75">
      <c r="B53" s="45"/>
      <c r="C53" s="290"/>
    </row>
    <row r="54" spans="2:3" ht="10.5" customHeight="1">
      <c r="B54" s="45"/>
      <c r="C54" s="290"/>
    </row>
    <row r="55" spans="2:3" ht="12.75" hidden="1">
      <c r="B55" s="45"/>
      <c r="C55" s="290"/>
    </row>
    <row r="56" spans="1:5" ht="12.75">
      <c r="A56" s="462" t="s">
        <v>1182</v>
      </c>
      <c r="B56" s="462"/>
      <c r="C56" s="462"/>
      <c r="D56" s="462"/>
      <c r="E56" s="462"/>
    </row>
    <row r="57" spans="2:3" ht="12.75">
      <c r="B57" s="1"/>
      <c r="C57" s="1"/>
    </row>
    <row r="58" spans="2:3" ht="15.75">
      <c r="B58" s="1470" t="s">
        <v>918</v>
      </c>
      <c r="C58" s="1470"/>
    </row>
    <row r="59" spans="2:5" ht="15.75">
      <c r="B59" s="43"/>
      <c r="C59" s="43"/>
      <c r="D59" s="13"/>
      <c r="E59" s="13"/>
    </row>
    <row r="60" spans="2:3" ht="13.5" thickBot="1">
      <c r="B60" s="158"/>
      <c r="C60" s="158" t="s">
        <v>430</v>
      </c>
    </row>
    <row r="61" spans="1:3" ht="15.75">
      <c r="A61" s="1468" t="s">
        <v>444</v>
      </c>
      <c r="B61" s="153" t="s">
        <v>55</v>
      </c>
      <c r="C61" s="206" t="s">
        <v>31</v>
      </c>
    </row>
    <row r="62" spans="1:3" ht="16.5" thickBot="1">
      <c r="A62" s="1469"/>
      <c r="B62" s="622"/>
      <c r="C62" s="207"/>
    </row>
    <row r="63" spans="1:3" ht="13.5" thickBot="1">
      <c r="A63" s="533" t="s">
        <v>445</v>
      </c>
      <c r="B63" s="400" t="s">
        <v>919</v>
      </c>
      <c r="C63" s="401">
        <f>C64+C69+C74</f>
        <v>528427</v>
      </c>
    </row>
    <row r="64" spans="1:3" ht="13.5" thickBot="1">
      <c r="A64" s="509" t="s">
        <v>449</v>
      </c>
      <c r="B64" s="399" t="s">
        <v>429</v>
      </c>
      <c r="C64" s="183">
        <f>C65+C67+C66+C68</f>
        <v>323513</v>
      </c>
    </row>
    <row r="65" spans="1:3" ht="12.75">
      <c r="A65" s="494" t="s">
        <v>450</v>
      </c>
      <c r="B65" s="145" t="s">
        <v>426</v>
      </c>
      <c r="C65" s="317">
        <f>308047+8816-11055</f>
        <v>305808</v>
      </c>
    </row>
    <row r="66" spans="1:3" ht="12.75">
      <c r="A66" s="494" t="s">
        <v>451</v>
      </c>
      <c r="B66" s="161" t="s">
        <v>708</v>
      </c>
      <c r="C66" s="209">
        <f>8900+269-165</f>
        <v>9004</v>
      </c>
    </row>
    <row r="67" spans="1:3" ht="12.75">
      <c r="A67" s="494" t="s">
        <v>452</v>
      </c>
      <c r="B67" s="161" t="s">
        <v>1030</v>
      </c>
      <c r="C67" s="209">
        <f>730+164+109+109+1</f>
        <v>1113</v>
      </c>
    </row>
    <row r="68" spans="1:3" ht="13.5" thickBot="1">
      <c r="A68" s="496" t="s">
        <v>453</v>
      </c>
      <c r="B68" s="162" t="s">
        <v>1031</v>
      </c>
      <c r="C68" s="184">
        <f>1556+1244+4051+737</f>
        <v>7588</v>
      </c>
    </row>
    <row r="69" spans="1:3" ht="13.5" thickBot="1">
      <c r="A69" s="586" t="s">
        <v>454</v>
      </c>
      <c r="B69" s="163" t="s">
        <v>671</v>
      </c>
      <c r="C69" s="183">
        <f>C70+C71+C72+C73</f>
        <v>520</v>
      </c>
    </row>
    <row r="70" spans="1:3" ht="12.75">
      <c r="A70" s="534" t="s">
        <v>455</v>
      </c>
      <c r="B70" s="626" t="s">
        <v>1083</v>
      </c>
      <c r="C70" s="319">
        <v>520</v>
      </c>
    </row>
    <row r="71" spans="1:3" ht="12.75">
      <c r="A71" s="496" t="s">
        <v>456</v>
      </c>
      <c r="B71" s="152"/>
      <c r="C71" s="978"/>
    </row>
    <row r="72" spans="1:3" ht="12.75">
      <c r="A72" s="496" t="s">
        <v>457</v>
      </c>
      <c r="B72" s="152"/>
      <c r="C72" s="978"/>
    </row>
    <row r="73" spans="1:3" ht="13.5" thickBot="1">
      <c r="A73" s="496" t="s">
        <v>458</v>
      </c>
      <c r="B73" s="372"/>
      <c r="C73" s="330"/>
    </row>
    <row r="74" spans="1:3" ht="13.5" thickBot="1">
      <c r="A74" s="586" t="s">
        <v>459</v>
      </c>
      <c r="B74" s="436" t="s">
        <v>45</v>
      </c>
      <c r="C74" s="324">
        <f>SUM(C75:C91)</f>
        <v>204394</v>
      </c>
    </row>
    <row r="75" spans="1:3" ht="12.75">
      <c r="A75" s="534" t="s">
        <v>460</v>
      </c>
      <c r="B75" s="162" t="s">
        <v>427</v>
      </c>
      <c r="C75" s="317">
        <v>47749</v>
      </c>
    </row>
    <row r="76" spans="1:3" ht="12.75">
      <c r="A76" s="496" t="s">
        <v>461</v>
      </c>
      <c r="B76" s="625" t="s">
        <v>1084</v>
      </c>
      <c r="C76" s="209">
        <v>5842</v>
      </c>
    </row>
    <row r="77" spans="1:3" ht="12.75">
      <c r="A77" s="496" t="s">
        <v>462</v>
      </c>
      <c r="B77" s="626" t="s">
        <v>428</v>
      </c>
      <c r="C77" s="209">
        <v>2026</v>
      </c>
    </row>
    <row r="78" spans="1:3" ht="12.75">
      <c r="A78" s="496" t="s">
        <v>463</v>
      </c>
      <c r="B78" s="626" t="s">
        <v>606</v>
      </c>
      <c r="C78" s="319">
        <v>0</v>
      </c>
    </row>
    <row r="79" spans="1:3" ht="12.75">
      <c r="A79" s="496" t="s">
        <v>464</v>
      </c>
      <c r="B79" s="626" t="s">
        <v>647</v>
      </c>
      <c r="C79" s="319">
        <f>9366-7871-1495</f>
        <v>0</v>
      </c>
    </row>
    <row r="80" spans="1:3" ht="12.75">
      <c r="A80" s="496" t="s">
        <v>465</v>
      </c>
      <c r="B80" s="626" t="s">
        <v>607</v>
      </c>
      <c r="C80" s="319">
        <v>2565</v>
      </c>
    </row>
    <row r="81" spans="1:3" ht="12.75">
      <c r="A81" s="496" t="s">
        <v>466</v>
      </c>
      <c r="B81" s="626" t="s">
        <v>1064</v>
      </c>
      <c r="C81" s="319">
        <v>92812</v>
      </c>
    </row>
    <row r="82" spans="1:3" ht="12.75">
      <c r="A82" s="496" t="s">
        <v>467</v>
      </c>
      <c r="B82" s="626" t="s">
        <v>758</v>
      </c>
      <c r="C82" s="319">
        <v>53271</v>
      </c>
    </row>
    <row r="83" spans="1:3" ht="12.75">
      <c r="A83" s="496" t="s">
        <v>469</v>
      </c>
      <c r="B83" s="152" t="s">
        <v>769</v>
      </c>
      <c r="C83" s="978">
        <v>0</v>
      </c>
    </row>
    <row r="84" spans="1:8" s="40" customFormat="1" ht="12.75">
      <c r="A84" s="496" t="s">
        <v>470</v>
      </c>
      <c r="B84" s="626" t="s">
        <v>1119</v>
      </c>
      <c r="C84" s="319">
        <v>129</v>
      </c>
      <c r="H84"/>
    </row>
    <row r="85" spans="1:8" s="16" customFormat="1" ht="12.75">
      <c r="A85" s="496" t="s">
        <v>471</v>
      </c>
      <c r="B85" s="626"/>
      <c r="C85" s="319"/>
      <c r="H85" s="40"/>
    </row>
    <row r="86" spans="1:3" s="16" customFormat="1" ht="12.75">
      <c r="A86" s="496" t="s">
        <v>472</v>
      </c>
      <c r="B86" s="626"/>
      <c r="C86" s="319"/>
    </row>
    <row r="87" spans="1:3" s="16" customFormat="1" ht="12.75">
      <c r="A87" s="496" t="s">
        <v>473</v>
      </c>
      <c r="B87" s="626"/>
      <c r="C87" s="319"/>
    </row>
    <row r="88" spans="1:3" s="16" customFormat="1" ht="12.75">
      <c r="A88" s="496" t="s">
        <v>474</v>
      </c>
      <c r="B88" s="626"/>
      <c r="C88" s="319"/>
    </row>
    <row r="89" spans="1:3" s="16" customFormat="1" ht="12.75">
      <c r="A89" s="496" t="s">
        <v>475</v>
      </c>
      <c r="B89" s="626"/>
      <c r="C89" s="209"/>
    </row>
    <row r="90" spans="1:8" s="40" customFormat="1" ht="12.75">
      <c r="A90" s="496" t="s">
        <v>476</v>
      </c>
      <c r="B90" s="626"/>
      <c r="C90" s="319"/>
      <c r="H90" s="16"/>
    </row>
    <row r="91" spans="1:8" ht="13.5" thickBot="1">
      <c r="A91" s="496" t="s">
        <v>478</v>
      </c>
      <c r="B91" s="627"/>
      <c r="C91" s="402"/>
      <c r="H91" s="40"/>
    </row>
    <row r="92" spans="1:3" ht="13.5" thickBot="1">
      <c r="A92" s="624" t="s">
        <v>479</v>
      </c>
      <c r="B92" s="628" t="s">
        <v>920</v>
      </c>
      <c r="C92" s="178">
        <f>C93+C97+C102</f>
        <v>15000</v>
      </c>
    </row>
    <row r="93" spans="1:3" ht="13.5" thickBot="1">
      <c r="A93" s="624" t="s">
        <v>480</v>
      </c>
      <c r="B93" s="827" t="s">
        <v>13</v>
      </c>
      <c r="C93" s="178">
        <f>SUM(C94:C96)</f>
        <v>0</v>
      </c>
    </row>
    <row r="94" spans="1:3" ht="12.75">
      <c r="A94" s="536" t="s">
        <v>481</v>
      </c>
      <c r="B94" s="629"/>
      <c r="C94" s="179"/>
    </row>
    <row r="95" spans="1:3" ht="12.75">
      <c r="A95" s="531">
        <v>33</v>
      </c>
      <c r="B95" s="625"/>
      <c r="C95" s="176"/>
    </row>
    <row r="96" spans="1:3" ht="13.5" thickBot="1">
      <c r="A96" s="531">
        <v>34</v>
      </c>
      <c r="B96" s="627"/>
      <c r="C96" s="181"/>
    </row>
    <row r="97" spans="1:3" ht="13.5" thickBot="1">
      <c r="A97" s="624" t="s">
        <v>484</v>
      </c>
      <c r="B97" s="827" t="s">
        <v>743</v>
      </c>
      <c r="C97" s="178">
        <f>SUM(C98:C101)</f>
        <v>0</v>
      </c>
    </row>
    <row r="98" spans="1:3" ht="12.75">
      <c r="A98" s="536" t="s">
        <v>485</v>
      </c>
      <c r="B98" s="629"/>
      <c r="C98" s="179"/>
    </row>
    <row r="99" spans="1:3" ht="12.75">
      <c r="A99" s="531" t="s">
        <v>486</v>
      </c>
      <c r="B99" s="625"/>
      <c r="C99" s="176"/>
    </row>
    <row r="100" spans="1:3" ht="12.75">
      <c r="A100" s="531" t="s">
        <v>487</v>
      </c>
      <c r="B100" s="625"/>
      <c r="C100" s="176"/>
    </row>
    <row r="101" spans="1:3" ht="13.5" thickBot="1">
      <c r="A101" s="537" t="s">
        <v>488</v>
      </c>
      <c r="B101" s="627"/>
      <c r="C101" s="181"/>
    </row>
    <row r="102" spans="1:3" ht="13.5" thickBot="1">
      <c r="A102" s="624" t="s">
        <v>489</v>
      </c>
      <c r="B102" s="163" t="s">
        <v>77</v>
      </c>
      <c r="C102" s="178">
        <f>SUM(C103:C107)</f>
        <v>15000</v>
      </c>
    </row>
    <row r="103" spans="1:3" ht="12.75">
      <c r="A103" s="535" t="s">
        <v>490</v>
      </c>
      <c r="B103" s="434" t="s">
        <v>1085</v>
      </c>
      <c r="C103" s="925">
        <v>15000</v>
      </c>
    </row>
    <row r="104" spans="1:3" ht="12.75">
      <c r="A104" s="532" t="s">
        <v>491</v>
      </c>
      <c r="B104" s="152"/>
      <c r="C104" s="923"/>
    </row>
    <row r="105" spans="1:3" ht="12.75">
      <c r="A105" s="532" t="s">
        <v>492</v>
      </c>
      <c r="B105" s="152"/>
      <c r="C105" s="923"/>
    </row>
    <row r="106" spans="1:3" ht="12.75">
      <c r="A106" s="532" t="s">
        <v>508</v>
      </c>
      <c r="B106" s="152"/>
      <c r="C106" s="923"/>
    </row>
    <row r="107" spans="1:3" ht="13.5" thickBot="1">
      <c r="A107" s="870" t="s">
        <v>509</v>
      </c>
      <c r="B107" s="922"/>
      <c r="C107" s="924"/>
    </row>
    <row r="108" s="18" customFormat="1" ht="12.75">
      <c r="H108"/>
    </row>
    <row r="109" ht="12.75">
      <c r="H109" s="18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</sheetData>
  <sheetProtection/>
  <mergeCells count="8">
    <mergeCell ref="B27:C27"/>
    <mergeCell ref="B5:C5"/>
    <mergeCell ref="A61:A62"/>
    <mergeCell ref="A6:A7"/>
    <mergeCell ref="A28:A29"/>
    <mergeCell ref="A3:C3"/>
    <mergeCell ref="A25:C25"/>
    <mergeCell ref="B58:C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7">
      <selection activeCell="E32" sqref="E32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439" t="s">
        <v>1144</v>
      </c>
      <c r="B1" s="1439"/>
      <c r="C1" s="1439"/>
      <c r="D1" s="1439"/>
      <c r="E1" s="1439"/>
    </row>
    <row r="2" spans="2:6" ht="15.75">
      <c r="B2" s="1459" t="s">
        <v>402</v>
      </c>
      <c r="C2" s="1459"/>
      <c r="D2" s="1459"/>
      <c r="E2" s="1459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68</v>
      </c>
      <c r="F4" s="38"/>
    </row>
    <row r="5" spans="1:6" ht="13.5" thickBot="1">
      <c r="A5" s="1468" t="s">
        <v>444</v>
      </c>
      <c r="B5" s="1476" t="s">
        <v>59</v>
      </c>
      <c r="C5" s="1478" t="s">
        <v>60</v>
      </c>
      <c r="D5" s="1479"/>
      <c r="E5" s="1479"/>
      <c r="F5" s="1480"/>
    </row>
    <row r="6" spans="1:6" ht="13.5" thickBot="1">
      <c r="A6" s="1469"/>
      <c r="B6" s="1477"/>
      <c r="C6" s="879" t="s">
        <v>61</v>
      </c>
      <c r="D6" s="561" t="s">
        <v>1009</v>
      </c>
      <c r="E6" s="880" t="s">
        <v>45</v>
      </c>
      <c r="F6" s="881" t="s">
        <v>179</v>
      </c>
    </row>
    <row r="7" spans="1:6" ht="13.5" thickBot="1">
      <c r="A7" s="533" t="s">
        <v>445</v>
      </c>
      <c r="B7" s="557" t="s">
        <v>446</v>
      </c>
      <c r="C7" s="558" t="s">
        <v>447</v>
      </c>
      <c r="D7" s="559" t="s">
        <v>448</v>
      </c>
      <c r="E7" s="991" t="s">
        <v>468</v>
      </c>
      <c r="F7" s="206" t="s">
        <v>493</v>
      </c>
    </row>
    <row r="8" spans="1:6" ht="12.75">
      <c r="A8" s="585" t="s">
        <v>449</v>
      </c>
      <c r="B8" s="1159" t="s">
        <v>403</v>
      </c>
      <c r="C8" s="555"/>
      <c r="D8" s="556"/>
      <c r="E8" s="1390"/>
      <c r="F8" s="770"/>
    </row>
    <row r="9" spans="1:6" ht="16.5" thickBot="1">
      <c r="A9" s="534" t="s">
        <v>450</v>
      </c>
      <c r="B9" s="162" t="s">
        <v>884</v>
      </c>
      <c r="C9" s="288"/>
      <c r="D9" s="289"/>
      <c r="E9" s="1046">
        <v>647188</v>
      </c>
      <c r="F9" s="184">
        <f>SUM(C9:E9)</f>
        <v>647188</v>
      </c>
    </row>
    <row r="10" spans="1:6" ht="13.5" thickBot="1">
      <c r="A10" s="473" t="s">
        <v>451</v>
      </c>
      <c r="B10" s="1160" t="s">
        <v>403</v>
      </c>
      <c r="C10" s="488">
        <f>C8+C9</f>
        <v>0</v>
      </c>
      <c r="D10" s="488">
        <f>D8+D9</f>
        <v>0</v>
      </c>
      <c r="E10" s="488">
        <f>E8+E9</f>
        <v>647188</v>
      </c>
      <c r="F10" s="1161">
        <f>F8+F9</f>
        <v>647188</v>
      </c>
    </row>
    <row r="11" spans="2:5" ht="12.75" customHeight="1">
      <c r="B11" s="19"/>
      <c r="C11" s="19"/>
      <c r="D11" s="19"/>
      <c r="E11" s="19"/>
    </row>
    <row r="12" spans="2:5" ht="12.75" customHeight="1">
      <c r="B12" s="19"/>
      <c r="C12" s="19"/>
      <c r="D12" s="19"/>
      <c r="E12" s="19"/>
    </row>
    <row r="13" spans="1:5" ht="12.75">
      <c r="A13" s="1439" t="s">
        <v>1145</v>
      </c>
      <c r="B13" s="1439"/>
      <c r="C13" s="1439"/>
      <c r="D13" s="1439"/>
      <c r="E13" s="1439"/>
    </row>
    <row r="14" spans="2:5" ht="15">
      <c r="B14" s="19"/>
      <c r="C14" s="19"/>
      <c r="D14" s="19"/>
      <c r="E14" s="19"/>
    </row>
    <row r="15" spans="1:6" ht="15.75">
      <c r="A15" s="1459" t="s">
        <v>1007</v>
      </c>
      <c r="B15" s="1460"/>
      <c r="C15" s="1460"/>
      <c r="D15" s="1460"/>
      <c r="E15" s="1460"/>
      <c r="F15" s="1460"/>
    </row>
    <row r="16" spans="2:5" ht="14.25">
      <c r="B16" s="1481" t="s">
        <v>1008</v>
      </c>
      <c r="C16" s="1481"/>
      <c r="D16" s="1481"/>
      <c r="E16" s="1481"/>
    </row>
    <row r="17" spans="2:5" ht="14.25">
      <c r="B17" s="367"/>
      <c r="C17" s="367"/>
      <c r="D17" s="367"/>
      <c r="E17" s="367"/>
    </row>
    <row r="18" spans="2:5" ht="15.75" thickBot="1">
      <c r="B18" s="19"/>
      <c r="C18" s="19"/>
      <c r="D18" s="19"/>
      <c r="E18" s="38" t="s">
        <v>68</v>
      </c>
    </row>
    <row r="19" spans="1:6" ht="13.5" thickBot="1">
      <c r="A19" s="1468" t="s">
        <v>444</v>
      </c>
      <c r="B19" s="1474" t="s">
        <v>52</v>
      </c>
      <c r="C19" s="1471" t="s">
        <v>60</v>
      </c>
      <c r="D19" s="1472"/>
      <c r="E19" s="1472"/>
      <c r="F19" s="1473"/>
    </row>
    <row r="20" spans="1:6" ht="13.5" thickBot="1">
      <c r="A20" s="1469"/>
      <c r="B20" s="1482"/>
      <c r="C20" s="877" t="s">
        <v>61</v>
      </c>
      <c r="D20" s="561" t="s">
        <v>1009</v>
      </c>
      <c r="E20" s="368" t="s">
        <v>45</v>
      </c>
      <c r="F20" s="874" t="s">
        <v>179</v>
      </c>
    </row>
    <row r="21" spans="1:6" ht="13.5" thickBot="1">
      <c r="A21" s="533" t="s">
        <v>445</v>
      </c>
      <c r="B21" s="568" t="s">
        <v>446</v>
      </c>
      <c r="C21" s="557" t="s">
        <v>447</v>
      </c>
      <c r="D21" s="559" t="s">
        <v>448</v>
      </c>
      <c r="E21" s="567" t="s">
        <v>468</v>
      </c>
      <c r="F21" s="669" t="s">
        <v>493</v>
      </c>
    </row>
    <row r="22" spans="1:6" ht="26.25">
      <c r="A22" s="509" t="s">
        <v>449</v>
      </c>
      <c r="B22" s="875" t="s">
        <v>63</v>
      </c>
      <c r="C22" s="1055">
        <v>0</v>
      </c>
      <c r="D22" s="574">
        <v>0</v>
      </c>
      <c r="E22" s="1059">
        <v>325694</v>
      </c>
      <c r="F22" s="171">
        <f>SUM(C22:E22)</f>
        <v>325694</v>
      </c>
    </row>
    <row r="23" spans="1:6" ht="15">
      <c r="A23" s="494" t="s">
        <v>450</v>
      </c>
      <c r="B23" s="186" t="s">
        <v>64</v>
      </c>
      <c r="C23" s="1056">
        <v>0</v>
      </c>
      <c r="D23" s="575">
        <v>0</v>
      </c>
      <c r="E23" s="822">
        <v>5166</v>
      </c>
      <c r="F23" s="171">
        <f>SUM(C23:E23)</f>
        <v>5166</v>
      </c>
    </row>
    <row r="24" spans="1:6" ht="15">
      <c r="A24" s="496" t="s">
        <v>451</v>
      </c>
      <c r="B24" s="382" t="s">
        <v>953</v>
      </c>
      <c r="C24" s="1057"/>
      <c r="D24" s="576">
        <v>0</v>
      </c>
      <c r="E24" s="1214">
        <v>0</v>
      </c>
      <c r="F24" s="171">
        <f>SUM(C24:E24)</f>
        <v>0</v>
      </c>
    </row>
    <row r="25" spans="1:6" ht="15.75" thickBot="1">
      <c r="A25" s="496" t="s">
        <v>452</v>
      </c>
      <c r="B25" s="382" t="s">
        <v>65</v>
      </c>
      <c r="C25" s="1057">
        <v>0</v>
      </c>
      <c r="D25" s="1058">
        <v>0</v>
      </c>
      <c r="E25" s="1060">
        <v>0</v>
      </c>
      <c r="F25" s="175">
        <f>SUM(C25:E25)</f>
        <v>0</v>
      </c>
    </row>
    <row r="26" spans="1:6" ht="24.75" thickBot="1">
      <c r="A26" s="473" t="s">
        <v>453</v>
      </c>
      <c r="B26" s="876" t="s">
        <v>404</v>
      </c>
      <c r="C26" s="1061">
        <f>SUM(C22:C25)</f>
        <v>0</v>
      </c>
      <c r="D26" s="577">
        <f>SUM(D22:D25)</f>
        <v>0</v>
      </c>
      <c r="E26" s="489">
        <f>SUM(E22:E25)</f>
        <v>330860</v>
      </c>
      <c r="F26" s="183">
        <f>SUM(C26:E26)</f>
        <v>330860</v>
      </c>
    </row>
    <row r="27" spans="2:5" ht="15">
      <c r="B27" s="19"/>
      <c r="C27" s="19"/>
      <c r="D27" s="19"/>
      <c r="E27" s="19"/>
    </row>
    <row r="28" spans="2:5" ht="15">
      <c r="B28" s="19"/>
      <c r="C28" s="19"/>
      <c r="D28" s="19"/>
      <c r="E28" s="19"/>
    </row>
    <row r="29" spans="1:5" ht="12.75">
      <c r="A29" s="1439" t="s">
        <v>1146</v>
      </c>
      <c r="B29" s="1439"/>
      <c r="C29" s="1439"/>
      <c r="D29" s="1439"/>
      <c r="E29" s="1439"/>
    </row>
    <row r="30" spans="2:5" ht="15">
      <c r="B30" s="19"/>
      <c r="C30" s="19"/>
      <c r="D30" s="19"/>
      <c r="E30" s="19"/>
    </row>
    <row r="31" spans="2:6" ht="15.75">
      <c r="B31" s="1470" t="s">
        <v>888</v>
      </c>
      <c r="C31" s="1470"/>
      <c r="D31" s="1470"/>
      <c r="E31" s="1470"/>
      <c r="F31" s="1460"/>
    </row>
    <row r="32" spans="2:5" ht="15">
      <c r="B32" s="19"/>
      <c r="C32" s="19"/>
      <c r="D32" s="19"/>
      <c r="E32" s="19"/>
    </row>
    <row r="33" spans="2:5" ht="15.75" thickBot="1">
      <c r="B33" s="19"/>
      <c r="C33" s="19"/>
      <c r="D33" s="19"/>
      <c r="E33" s="38" t="s">
        <v>68</v>
      </c>
    </row>
    <row r="34" spans="1:6" ht="13.5" thickBot="1">
      <c r="A34" s="1468" t="s">
        <v>444</v>
      </c>
      <c r="B34" s="1474" t="s">
        <v>52</v>
      </c>
      <c r="C34" s="1471" t="s">
        <v>60</v>
      </c>
      <c r="D34" s="1472"/>
      <c r="E34" s="1472"/>
      <c r="F34" s="1473"/>
    </row>
    <row r="35" spans="1:6" ht="13.5" thickBot="1">
      <c r="A35" s="1469"/>
      <c r="B35" s="1475"/>
      <c r="C35" s="873" t="s">
        <v>61</v>
      </c>
      <c r="D35" s="561" t="s">
        <v>1009</v>
      </c>
      <c r="E35" s="562" t="s">
        <v>62</v>
      </c>
      <c r="F35" s="874" t="s">
        <v>179</v>
      </c>
    </row>
    <row r="36" spans="1:6" ht="13.5" thickBot="1">
      <c r="A36" s="533" t="s">
        <v>445</v>
      </c>
      <c r="B36" s="568" t="s">
        <v>446</v>
      </c>
      <c r="C36" s="557" t="s">
        <v>447</v>
      </c>
      <c r="D36" s="559" t="s">
        <v>448</v>
      </c>
      <c r="E36" s="567" t="s">
        <v>468</v>
      </c>
      <c r="F36" s="759" t="s">
        <v>493</v>
      </c>
    </row>
    <row r="37" spans="1:6" ht="15">
      <c r="A37" s="509" t="s">
        <v>449</v>
      </c>
      <c r="B37" s="441" t="s">
        <v>66</v>
      </c>
      <c r="C37" s="1049">
        <v>0</v>
      </c>
      <c r="D37" s="1053">
        <v>0</v>
      </c>
      <c r="E37" s="1051"/>
      <c r="F37" s="808">
        <f>SUM(C37:E37)</f>
        <v>0</v>
      </c>
    </row>
    <row r="38" spans="1:6" ht="15.75" thickBot="1">
      <c r="A38" s="496" t="s">
        <v>450</v>
      </c>
      <c r="B38" s="871" t="s">
        <v>67</v>
      </c>
      <c r="C38" s="1050">
        <v>0</v>
      </c>
      <c r="D38" s="1054">
        <v>0</v>
      </c>
      <c r="E38" s="1052">
        <v>102050</v>
      </c>
      <c r="F38" s="1052">
        <v>102050</v>
      </c>
    </row>
    <row r="39" spans="1:6" ht="26.25" thickBot="1">
      <c r="A39" s="473" t="s">
        <v>451</v>
      </c>
      <c r="B39" s="872" t="s">
        <v>405</v>
      </c>
      <c r="C39" s="474">
        <f>SUM(C37:C38)</f>
        <v>0</v>
      </c>
      <c r="D39" s="474">
        <f>SUM(D37:D38)</f>
        <v>0</v>
      </c>
      <c r="E39" s="474">
        <f>SUM(E37:E38)</f>
        <v>102050</v>
      </c>
      <c r="F39" s="474">
        <f>SUM(F37:F38)</f>
        <v>102050</v>
      </c>
    </row>
    <row r="40" spans="2:5" ht="15">
      <c r="B40" s="19"/>
      <c r="C40" s="19"/>
      <c r="D40" s="19"/>
      <c r="E40" s="19"/>
    </row>
    <row r="41" spans="2:5" ht="15">
      <c r="B41" s="19"/>
      <c r="C41" s="19"/>
      <c r="D41" s="19"/>
      <c r="E41" s="19"/>
    </row>
    <row r="42" spans="2:5" ht="15">
      <c r="B42" s="19"/>
      <c r="C42" s="19"/>
      <c r="D42" s="19"/>
      <c r="E42" s="19"/>
    </row>
    <row r="43" spans="2:5" ht="15">
      <c r="B43" s="19"/>
      <c r="C43" s="19"/>
      <c r="D43" s="19"/>
      <c r="E43" s="19"/>
    </row>
    <row r="44" spans="2:5" ht="15">
      <c r="B44" s="19"/>
      <c r="C44" s="19"/>
      <c r="D44" s="19"/>
      <c r="E44" s="19"/>
    </row>
    <row r="45" spans="2:5" ht="15">
      <c r="B45" s="19"/>
      <c r="C45" s="19"/>
      <c r="D45" s="19"/>
      <c r="E45" s="19"/>
    </row>
    <row r="46" spans="2:5" ht="12.75">
      <c r="B46" s="1"/>
      <c r="C46" s="1"/>
      <c r="D46" s="1"/>
      <c r="E46" s="1"/>
    </row>
    <row r="59" ht="16.5" customHeight="1"/>
    <row r="60" ht="16.5" customHeight="1"/>
    <row r="61" ht="16.5" customHeight="1"/>
  </sheetData>
  <sheetProtection/>
  <mergeCells count="16">
    <mergeCell ref="A5:A6"/>
    <mergeCell ref="A1:E1"/>
    <mergeCell ref="A13:E13"/>
    <mergeCell ref="A29:E29"/>
    <mergeCell ref="B5:B6"/>
    <mergeCell ref="B2:E2"/>
    <mergeCell ref="C5:F5"/>
    <mergeCell ref="B16:E16"/>
    <mergeCell ref="B19:B20"/>
    <mergeCell ref="C34:F34"/>
    <mergeCell ref="B31:F31"/>
    <mergeCell ref="C19:F19"/>
    <mergeCell ref="A15:F15"/>
    <mergeCell ref="A34:A35"/>
    <mergeCell ref="A19:A20"/>
    <mergeCell ref="B34:B3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9">
      <selection activeCell="B23" sqref="B23:C23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462" t="s">
        <v>1147</v>
      </c>
      <c r="B2" s="462"/>
      <c r="C2" s="462"/>
      <c r="D2" s="462"/>
      <c r="E2" s="462"/>
    </row>
    <row r="3" spans="2:3" ht="15.75">
      <c r="B3" s="134"/>
      <c r="C3" s="1"/>
    </row>
    <row r="4" spans="2:3" ht="15.75">
      <c r="B4" s="1459" t="s">
        <v>406</v>
      </c>
      <c r="C4" s="1459"/>
    </row>
    <row r="5" spans="2:3" ht="15.75">
      <c r="B5" s="43"/>
      <c r="C5" s="133"/>
    </row>
    <row r="6" spans="2:3" ht="13.5" thickBot="1">
      <c r="B6" s="1465" t="s">
        <v>43</v>
      </c>
      <c r="C6" s="1465"/>
    </row>
    <row r="7" spans="1:3" ht="15.75">
      <c r="A7" s="1468" t="s">
        <v>444</v>
      </c>
      <c r="B7" s="153" t="s">
        <v>55</v>
      </c>
      <c r="C7" s="360" t="s">
        <v>45</v>
      </c>
    </row>
    <row r="8" spans="1:3" ht="13.5" thickBot="1">
      <c r="A8" s="1469"/>
      <c r="B8" s="214"/>
      <c r="C8" s="361" t="s">
        <v>5</v>
      </c>
    </row>
    <row r="9" spans="1:3" ht="13.5" thickBot="1">
      <c r="A9" s="533" t="s">
        <v>445</v>
      </c>
      <c r="B9" s="557" t="s">
        <v>446</v>
      </c>
      <c r="C9" s="563" t="s">
        <v>447</v>
      </c>
    </row>
    <row r="10" spans="1:3" ht="12.75">
      <c r="A10" s="509" t="s">
        <v>449</v>
      </c>
      <c r="B10" s="161" t="s">
        <v>1034</v>
      </c>
      <c r="C10" s="362">
        <v>32158</v>
      </c>
    </row>
    <row r="11" spans="1:3" ht="12.75">
      <c r="A11" s="494" t="s">
        <v>450</v>
      </c>
      <c r="B11" s="161" t="s">
        <v>1051</v>
      </c>
      <c r="C11" s="363">
        <v>727</v>
      </c>
    </row>
    <row r="12" spans="1:3" ht="12.75">
      <c r="A12" s="496" t="s">
        <v>451</v>
      </c>
      <c r="B12" s="161" t="s">
        <v>1052</v>
      </c>
      <c r="C12" s="363">
        <v>272</v>
      </c>
    </row>
    <row r="13" spans="1:3" ht="12.75">
      <c r="A13" s="496" t="s">
        <v>452</v>
      </c>
      <c r="B13" s="162" t="s">
        <v>1062</v>
      </c>
      <c r="C13" s="363">
        <v>10589</v>
      </c>
    </row>
    <row r="14" spans="1:3" ht="12.75">
      <c r="A14" s="496" t="s">
        <v>453</v>
      </c>
      <c r="B14" s="161" t="s">
        <v>1063</v>
      </c>
      <c r="C14" s="363"/>
    </row>
    <row r="15" spans="1:3" ht="12.75">
      <c r="A15" s="496" t="s">
        <v>454</v>
      </c>
      <c r="B15" s="145"/>
      <c r="C15" s="363"/>
    </row>
    <row r="16" spans="1:3" ht="13.5" thickBot="1">
      <c r="A16" s="496" t="s">
        <v>455</v>
      </c>
      <c r="B16" s="162"/>
      <c r="C16" s="364"/>
    </row>
    <row r="17" spans="1:3" ht="13.5" thickBot="1">
      <c r="A17" s="473" t="s">
        <v>456</v>
      </c>
      <c r="B17" s="215" t="s">
        <v>407</v>
      </c>
      <c r="C17" s="1330">
        <f>SUM(C10:C16)</f>
        <v>43746</v>
      </c>
    </row>
    <row r="21" spans="1:5" ht="12.75">
      <c r="A21" s="462" t="s">
        <v>1148</v>
      </c>
      <c r="B21" s="462"/>
      <c r="C21" s="462"/>
      <c r="D21" s="462"/>
      <c r="E21" s="462"/>
    </row>
    <row r="22" spans="2:3" ht="15.75">
      <c r="B22" s="134"/>
      <c r="C22" s="1"/>
    </row>
    <row r="23" spans="2:3" ht="15.75">
      <c r="B23" s="1459" t="s">
        <v>1023</v>
      </c>
      <c r="C23" s="1459"/>
    </row>
    <row r="24" spans="2:3" ht="15.75">
      <c r="B24" s="43"/>
      <c r="C24" s="133"/>
    </row>
    <row r="25" spans="2:3" ht="13.5" thickBot="1">
      <c r="B25" s="1465" t="s">
        <v>43</v>
      </c>
      <c r="C25" s="1465"/>
    </row>
    <row r="26" spans="1:3" ht="15.75">
      <c r="A26" s="1468" t="s">
        <v>444</v>
      </c>
      <c r="B26" s="153" t="s">
        <v>55</v>
      </c>
      <c r="C26" s="360" t="s">
        <v>45</v>
      </c>
    </row>
    <row r="27" spans="1:3" ht="13.5" thickBot="1">
      <c r="A27" s="1469"/>
      <c r="B27" s="214"/>
      <c r="C27" s="361" t="s">
        <v>5</v>
      </c>
    </row>
    <row r="28" spans="1:3" ht="13.5" thickBot="1">
      <c r="A28" s="533" t="s">
        <v>445</v>
      </c>
      <c r="B28" s="557" t="s">
        <v>446</v>
      </c>
      <c r="C28" s="563" t="s">
        <v>447</v>
      </c>
    </row>
    <row r="29" spans="1:3" ht="12.75">
      <c r="A29" s="509" t="s">
        <v>449</v>
      </c>
      <c r="B29" s="161" t="s">
        <v>408</v>
      </c>
      <c r="C29" s="362"/>
    </row>
    <row r="30" spans="1:3" ht="12.75">
      <c r="A30" s="494" t="s">
        <v>450</v>
      </c>
      <c r="B30" s="186" t="s">
        <v>412</v>
      </c>
      <c r="C30" s="363"/>
    </row>
    <row r="31" spans="1:3" ht="12.75">
      <c r="A31" s="496" t="s">
        <v>451</v>
      </c>
      <c r="B31" s="370" t="s">
        <v>409</v>
      </c>
      <c r="C31" s="363"/>
    </row>
    <row r="32" spans="1:3" ht="12.75">
      <c r="A32" s="496" t="s">
        <v>452</v>
      </c>
      <c r="B32" s="370" t="s">
        <v>410</v>
      </c>
      <c r="C32" s="363"/>
    </row>
    <row r="33" spans="1:3" ht="12.75">
      <c r="A33" s="496" t="s">
        <v>453</v>
      </c>
      <c r="B33" s="371" t="s">
        <v>411</v>
      </c>
      <c r="C33" s="363"/>
    </row>
    <row r="34" spans="1:3" ht="39" thickBot="1">
      <c r="A34" s="496" t="s">
        <v>454</v>
      </c>
      <c r="B34" s="1367" t="s">
        <v>1053</v>
      </c>
      <c r="C34" s="364">
        <v>58282</v>
      </c>
    </row>
    <row r="35" spans="1:3" ht="13.5" thickBot="1">
      <c r="A35" s="473" t="s">
        <v>455</v>
      </c>
      <c r="B35" s="215" t="s">
        <v>1022</v>
      </c>
      <c r="C35" s="554">
        <f>SUM(C34)</f>
        <v>58282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37">
      <selection activeCell="F38" sqref="F3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439" t="s">
        <v>1149</v>
      </c>
      <c r="B1" s="1439"/>
      <c r="C1" s="1439"/>
      <c r="D1" s="1439"/>
      <c r="E1" s="1439"/>
      <c r="F1" s="38"/>
    </row>
    <row r="2" ht="9.75" customHeight="1"/>
    <row r="3" spans="2:6" ht="15.75">
      <c r="B3" s="1459" t="s">
        <v>921</v>
      </c>
      <c r="C3" s="1459"/>
      <c r="D3" s="1459"/>
      <c r="E3" s="1459"/>
      <c r="F3" s="1"/>
    </row>
    <row r="4" spans="2:6" ht="11.25" customHeight="1">
      <c r="B4" s="43"/>
      <c r="C4" s="43"/>
      <c r="D4" s="43"/>
      <c r="E4" s="43"/>
      <c r="F4" s="1"/>
    </row>
    <row r="5" spans="2:6" ht="13.5" thickBot="1">
      <c r="B5" s="158"/>
      <c r="C5" s="158"/>
      <c r="D5" s="158"/>
      <c r="E5" s="158" t="s">
        <v>56</v>
      </c>
      <c r="F5" s="1"/>
    </row>
    <row r="6" spans="1:6" ht="15.75">
      <c r="A6" s="1468" t="s">
        <v>444</v>
      </c>
      <c r="B6" s="564" t="s">
        <v>55</v>
      </c>
      <c r="C6" s="333" t="s">
        <v>57</v>
      </c>
      <c r="D6" s="565" t="s">
        <v>705</v>
      </c>
      <c r="E6" s="887" t="s">
        <v>45</v>
      </c>
      <c r="F6" s="1483" t="s">
        <v>554</v>
      </c>
    </row>
    <row r="7" spans="1:6" ht="13.5" thickBot="1">
      <c r="A7" s="1469"/>
      <c r="B7" s="150"/>
      <c r="C7" s="358" t="s">
        <v>5</v>
      </c>
      <c r="D7" s="45" t="s">
        <v>706</v>
      </c>
      <c r="E7" s="888" t="s">
        <v>5</v>
      </c>
      <c r="F7" s="1484"/>
    </row>
    <row r="8" spans="1:6" ht="13.5" thickBot="1">
      <c r="A8" s="533" t="s">
        <v>445</v>
      </c>
      <c r="B8" s="557" t="s">
        <v>446</v>
      </c>
      <c r="C8" s="558" t="s">
        <v>447</v>
      </c>
      <c r="D8" s="559" t="s">
        <v>448</v>
      </c>
      <c r="E8" s="667" t="s">
        <v>468</v>
      </c>
      <c r="F8" s="567" t="s">
        <v>493</v>
      </c>
    </row>
    <row r="9" spans="1:6" ht="26.25" customHeight="1">
      <c r="A9" s="509" t="s">
        <v>449</v>
      </c>
      <c r="B9" s="882" t="s">
        <v>709</v>
      </c>
      <c r="C9" s="566">
        <v>450</v>
      </c>
      <c r="D9" s="566"/>
      <c r="E9" s="889"/>
      <c r="F9" s="237">
        <f>SUM(C9:E9)</f>
        <v>450</v>
      </c>
    </row>
    <row r="10" spans="1:6" ht="24" customHeight="1">
      <c r="A10" s="496" t="s">
        <v>450</v>
      </c>
      <c r="B10" s="883"/>
      <c r="C10" s="993"/>
      <c r="D10" s="993"/>
      <c r="E10" s="994"/>
      <c r="F10" s="179">
        <f>SUM(C10:E10)</f>
        <v>0</v>
      </c>
    </row>
    <row r="11" spans="1:6" ht="12.75">
      <c r="A11" s="496" t="s">
        <v>451</v>
      </c>
      <c r="B11" s="795"/>
      <c r="C11" s="151"/>
      <c r="D11" s="151"/>
      <c r="E11" s="377"/>
      <c r="F11" s="179">
        <f>SUM(C11:E11)</f>
        <v>0</v>
      </c>
    </row>
    <row r="12" spans="1:6" ht="13.5" thickBot="1">
      <c r="A12" s="496" t="s">
        <v>452</v>
      </c>
      <c r="B12" s="884"/>
      <c r="C12" s="878"/>
      <c r="D12" s="369"/>
      <c r="E12" s="878"/>
      <c r="F12" s="184">
        <f>SUM(C12:E12)</f>
        <v>0</v>
      </c>
    </row>
    <row r="13" spans="1:6" ht="13.5" thickBot="1">
      <c r="A13" s="473" t="s">
        <v>453</v>
      </c>
      <c r="B13" s="884" t="s">
        <v>13</v>
      </c>
      <c r="C13" s="995">
        <f>SUM(C9:C12)</f>
        <v>450</v>
      </c>
      <c r="D13" s="183">
        <f>SUM(D9:D12)</f>
        <v>0</v>
      </c>
      <c r="E13" s="995">
        <f>SUM(E9:E12)</f>
        <v>0</v>
      </c>
      <c r="F13" s="183">
        <f>SUM(C13:E13)</f>
        <v>450</v>
      </c>
    </row>
    <row r="14" spans="1:6" ht="12.75">
      <c r="A14" s="534" t="s">
        <v>454</v>
      </c>
      <c r="B14" s="882"/>
      <c r="C14" s="475"/>
      <c r="D14" s="476"/>
      <c r="E14" s="476"/>
      <c r="F14" s="179">
        <f>C14+D14+E14</f>
        <v>0</v>
      </c>
    </row>
    <row r="15" spans="1:6" ht="12.75">
      <c r="A15" s="496" t="s">
        <v>455</v>
      </c>
      <c r="B15" s="885"/>
      <c r="C15" s="25"/>
      <c r="D15" s="284"/>
      <c r="E15" s="284"/>
      <c r="F15" s="179">
        <f>C15+D15+E15</f>
        <v>0</v>
      </c>
    </row>
    <row r="16" spans="1:6" ht="12.75">
      <c r="A16" s="496" t="s">
        <v>456</v>
      </c>
      <c r="B16" s="764"/>
      <c r="C16" s="25"/>
      <c r="D16" s="284"/>
      <c r="E16" s="284"/>
      <c r="F16" s="179">
        <f>C16+D16+E16</f>
        <v>0</v>
      </c>
    </row>
    <row r="17" spans="1:6" ht="13.5" thickBot="1">
      <c r="A17" s="496" t="s">
        <v>457</v>
      </c>
      <c r="B17" s="886"/>
      <c r="C17" s="29"/>
      <c r="D17" s="282"/>
      <c r="E17" s="282"/>
      <c r="F17" s="179">
        <f>C17+D17+E17</f>
        <v>0</v>
      </c>
    </row>
    <row r="18" spans="1:6" ht="13.5" thickBot="1">
      <c r="A18" s="982" t="s">
        <v>458</v>
      </c>
      <c r="B18" s="1184" t="s">
        <v>922</v>
      </c>
      <c r="C18" s="137">
        <f>SUM(C14:C17)</f>
        <v>0</v>
      </c>
      <c r="D18" s="137">
        <f>SUM(D14:D17)</f>
        <v>0</v>
      </c>
      <c r="E18" s="294">
        <f>SUM(E14:E17)</f>
        <v>0</v>
      </c>
      <c r="F18" s="183">
        <f>SUM(C18:E18)</f>
        <v>0</v>
      </c>
    </row>
    <row r="19" spans="1:6" ht="12.75">
      <c r="A19" s="584" t="s">
        <v>459</v>
      </c>
      <c r="B19" s="979" t="s">
        <v>503</v>
      </c>
      <c r="C19" s="25"/>
      <c r="D19" s="284"/>
      <c r="E19" s="284"/>
      <c r="F19" s="237"/>
    </row>
    <row r="20" spans="1:6" ht="12.75">
      <c r="A20" s="449" t="s">
        <v>460</v>
      </c>
      <c r="B20" s="980" t="s">
        <v>744</v>
      </c>
      <c r="C20" s="9"/>
      <c r="D20" s="34"/>
      <c r="E20" s="1014"/>
      <c r="F20" s="176">
        <f>SUM(C20:E20)</f>
        <v>0</v>
      </c>
    </row>
    <row r="21" spans="1:6" ht="12.75">
      <c r="A21" s="449" t="s">
        <v>461</v>
      </c>
      <c r="B21" s="980" t="s">
        <v>745</v>
      </c>
      <c r="C21" s="11"/>
      <c r="D21" s="286"/>
      <c r="E21" s="359">
        <f>32158-32158</f>
        <v>0</v>
      </c>
      <c r="F21" s="176">
        <f aca="true" t="shared" si="0" ref="F21:F31">SUM(C21:E21)</f>
        <v>0</v>
      </c>
    </row>
    <row r="22" spans="1:6" ht="25.5">
      <c r="A22" s="449" t="s">
        <v>462</v>
      </c>
      <c r="B22" s="980" t="s">
        <v>504</v>
      </c>
      <c r="C22" s="200"/>
      <c r="D22" s="359"/>
      <c r="E22" s="359">
        <v>1685204</v>
      </c>
      <c r="F22" s="176">
        <f t="shared" si="0"/>
        <v>1685204</v>
      </c>
    </row>
    <row r="23" spans="1:6" ht="12.75">
      <c r="A23" s="449" t="s">
        <v>463</v>
      </c>
      <c r="B23" s="981" t="s">
        <v>650</v>
      </c>
      <c r="C23" s="200"/>
      <c r="D23" s="359"/>
      <c r="E23" s="359">
        <v>68510</v>
      </c>
      <c r="F23" s="176">
        <f t="shared" si="0"/>
        <v>68510</v>
      </c>
    </row>
    <row r="24" spans="1:6" ht="12.75">
      <c r="A24" s="449" t="s">
        <v>464</v>
      </c>
      <c r="B24" s="981" t="s">
        <v>651</v>
      </c>
      <c r="C24" s="200"/>
      <c r="D24" s="359"/>
      <c r="E24" s="359">
        <v>38494</v>
      </c>
      <c r="F24" s="176">
        <f t="shared" si="0"/>
        <v>38494</v>
      </c>
    </row>
    <row r="25" spans="1:6" ht="12.75">
      <c r="A25" s="449" t="s">
        <v>465</v>
      </c>
      <c r="B25" s="981" t="s">
        <v>652</v>
      </c>
      <c r="C25" s="200"/>
      <c r="D25" s="359"/>
      <c r="E25" s="359">
        <v>181856</v>
      </c>
      <c r="F25" s="176">
        <f t="shared" si="0"/>
        <v>181856</v>
      </c>
    </row>
    <row r="26" spans="1:6" ht="12.75">
      <c r="A26" s="449" t="s">
        <v>466</v>
      </c>
      <c r="B26" s="981" t="s">
        <v>760</v>
      </c>
      <c r="C26" s="200"/>
      <c r="D26" s="359"/>
      <c r="E26" s="359">
        <v>200000</v>
      </c>
      <c r="F26" s="176">
        <f t="shared" si="0"/>
        <v>200000</v>
      </c>
    </row>
    <row r="27" spans="1:6" ht="12.75">
      <c r="A27" s="449" t="s">
        <v>467</v>
      </c>
      <c r="B27" s="981" t="s">
        <v>924</v>
      </c>
      <c r="C27" s="200"/>
      <c r="D27" s="359"/>
      <c r="E27" s="359">
        <v>4000</v>
      </c>
      <c r="F27" s="176">
        <f t="shared" si="0"/>
        <v>4000</v>
      </c>
    </row>
    <row r="28" spans="1:6" ht="15.75" customHeight="1">
      <c r="A28" s="449" t="s">
        <v>469</v>
      </c>
      <c r="B28" s="981" t="s">
        <v>1086</v>
      </c>
      <c r="C28" s="200"/>
      <c r="D28" s="359"/>
      <c r="E28" s="359">
        <v>5180</v>
      </c>
      <c r="F28" s="176">
        <f t="shared" si="0"/>
        <v>5180</v>
      </c>
    </row>
    <row r="29" spans="1:6" ht="12.75">
      <c r="A29" s="449" t="s">
        <v>470</v>
      </c>
      <c r="B29" s="981"/>
      <c r="C29" s="200"/>
      <c r="D29" s="359"/>
      <c r="E29" s="359"/>
      <c r="F29" s="176">
        <f t="shared" si="0"/>
        <v>0</v>
      </c>
    </row>
    <row r="30" spans="1:6" ht="12.75">
      <c r="A30" s="449" t="s">
        <v>471</v>
      </c>
      <c r="B30" s="981"/>
      <c r="C30" s="200"/>
      <c r="D30" s="359"/>
      <c r="E30" s="359"/>
      <c r="F30" s="176">
        <f t="shared" si="0"/>
        <v>0</v>
      </c>
    </row>
    <row r="31" spans="1:6" ht="13.5" thickBot="1">
      <c r="A31" s="461" t="s">
        <v>472</v>
      </c>
      <c r="B31" s="981"/>
      <c r="C31" s="200"/>
      <c r="D31" s="359"/>
      <c r="E31" s="359"/>
      <c r="F31" s="176">
        <f t="shared" si="0"/>
        <v>0</v>
      </c>
    </row>
    <row r="32" spans="1:6" ht="13.5" thickBot="1">
      <c r="A32" s="983" t="s">
        <v>473</v>
      </c>
      <c r="B32" s="1184" t="s">
        <v>599</v>
      </c>
      <c r="C32" s="1185">
        <f>SUM(C20:C31)</f>
        <v>0</v>
      </c>
      <c r="D32" s="1185">
        <f>SUM(D20:D31)</f>
        <v>0</v>
      </c>
      <c r="E32" s="1185">
        <f>SUM(E20:E31)</f>
        <v>2183244</v>
      </c>
      <c r="F32" s="183">
        <f>SUM(C32:E32)</f>
        <v>2183244</v>
      </c>
    </row>
    <row r="33" spans="1:6" ht="26.25" thickBot="1">
      <c r="A33" s="473" t="s">
        <v>474</v>
      </c>
      <c r="B33" s="768" t="s">
        <v>600</v>
      </c>
      <c r="C33" s="183">
        <f>C13+C18+C32</f>
        <v>450</v>
      </c>
      <c r="D33" s="183">
        <f>D13+D18+D32</f>
        <v>0</v>
      </c>
      <c r="E33" s="1331">
        <f>E13+E18+E32</f>
        <v>2183244</v>
      </c>
      <c r="F33" s="183">
        <f>SUM(C33:E33)</f>
        <v>2183694</v>
      </c>
    </row>
    <row r="34" spans="2:6" ht="12.75">
      <c r="B34" s="1"/>
      <c r="C34" s="1"/>
      <c r="D34" s="1"/>
      <c r="E34" s="1"/>
      <c r="F34" s="1"/>
    </row>
    <row r="35" spans="1:6" ht="12.75">
      <c r="A35" s="1439" t="s">
        <v>1150</v>
      </c>
      <c r="B35" s="1439"/>
      <c r="C35" s="1439"/>
      <c r="D35" s="1439"/>
      <c r="E35" s="1439"/>
      <c r="F35" s="1"/>
    </row>
    <row r="36" spans="2:6" ht="12.75">
      <c r="B36" s="1"/>
      <c r="C36" s="1"/>
      <c r="D36" s="1"/>
      <c r="E36" s="1"/>
      <c r="F36" s="1"/>
    </row>
    <row r="37" spans="2:6" ht="15.75">
      <c r="B37" s="1459" t="s">
        <v>923</v>
      </c>
      <c r="C37" s="1459"/>
      <c r="D37" s="1459"/>
      <c r="E37" s="1459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58"/>
      <c r="C39" s="158"/>
      <c r="D39" s="158"/>
      <c r="E39" s="158" t="s">
        <v>56</v>
      </c>
      <c r="F39" s="1"/>
    </row>
    <row r="40" spans="1:6" ht="15.75">
      <c r="A40" s="1468" t="s">
        <v>444</v>
      </c>
      <c r="B40" s="564" t="s">
        <v>55</v>
      </c>
      <c r="C40" s="569" t="s">
        <v>57</v>
      </c>
      <c r="D40" s="569" t="s">
        <v>58</v>
      </c>
      <c r="E40" s="334" t="s">
        <v>45</v>
      </c>
      <c r="F40" s="1483" t="s">
        <v>554</v>
      </c>
    </row>
    <row r="41" spans="1:6" ht="13.5" thickBot="1">
      <c r="A41" s="1469"/>
      <c r="B41" s="264"/>
      <c r="C41" s="570" t="s">
        <v>5</v>
      </c>
      <c r="D41" s="570" t="s">
        <v>5</v>
      </c>
      <c r="E41" s="573" t="s">
        <v>5</v>
      </c>
      <c r="F41" s="1484"/>
    </row>
    <row r="42" spans="1:6" ht="13.5" thickBot="1">
      <c r="A42" s="533" t="s">
        <v>445</v>
      </c>
      <c r="B42" s="568" t="s">
        <v>446</v>
      </c>
      <c r="C42" s="571" t="s">
        <v>447</v>
      </c>
      <c r="D42" s="571" t="s">
        <v>448</v>
      </c>
      <c r="E42" s="560" t="s">
        <v>468</v>
      </c>
      <c r="F42" s="893" t="s">
        <v>493</v>
      </c>
    </row>
    <row r="43" spans="1:6" ht="15">
      <c r="A43" s="509" t="s">
        <v>449</v>
      </c>
      <c r="B43" s="894" t="s">
        <v>768</v>
      </c>
      <c r="C43" s="572"/>
      <c r="D43" s="574"/>
      <c r="E43" s="890">
        <v>21730</v>
      </c>
      <c r="F43" s="572">
        <f>SUM(C43:E43)</f>
        <v>21730</v>
      </c>
    </row>
    <row r="44" spans="1:6" ht="26.25">
      <c r="A44" s="496" t="s">
        <v>450</v>
      </c>
      <c r="B44" s="895" t="s">
        <v>505</v>
      </c>
      <c r="C44" s="159"/>
      <c r="D44" s="575"/>
      <c r="E44" s="891"/>
      <c r="F44" s="176">
        <f>SUM(C44:E44)</f>
        <v>0</v>
      </c>
    </row>
    <row r="45" spans="1:6" ht="26.25">
      <c r="A45" s="496" t="s">
        <v>451</v>
      </c>
      <c r="B45" s="895" t="s">
        <v>507</v>
      </c>
      <c r="C45" s="159"/>
      <c r="D45" s="575"/>
      <c r="E45" s="1066">
        <f>59600+297664</f>
        <v>357264</v>
      </c>
      <c r="F45" s="176">
        <f>SUM(C45:E45)</f>
        <v>357264</v>
      </c>
    </row>
    <row r="46" spans="1:6" ht="27" thickBot="1">
      <c r="A46" s="496" t="s">
        <v>452</v>
      </c>
      <c r="B46" s="896" t="s">
        <v>1070</v>
      </c>
      <c r="C46" s="402">
        <v>150</v>
      </c>
      <c r="D46" s="576"/>
      <c r="E46" s="892"/>
      <c r="F46" s="179">
        <f>SUM(C46:E46)</f>
        <v>150</v>
      </c>
    </row>
    <row r="47" spans="1:6" ht="24.75" thickBot="1">
      <c r="A47" s="473" t="s">
        <v>453</v>
      </c>
      <c r="B47" s="528" t="s">
        <v>413</v>
      </c>
      <c r="C47" s="577">
        <f>SUM(C43:C46)</f>
        <v>150</v>
      </c>
      <c r="D47" s="577">
        <f>SUM(D43:D46)</f>
        <v>0</v>
      </c>
      <c r="E47" s="577">
        <f>SUM(E43:E46)</f>
        <v>378994</v>
      </c>
      <c r="F47" s="577">
        <f>SUM(F43:F46)</f>
        <v>379144</v>
      </c>
    </row>
    <row r="48" spans="2:6" ht="12.75">
      <c r="B48" s="1"/>
      <c r="C48" s="1"/>
      <c r="D48" s="1"/>
      <c r="E48" s="1"/>
      <c r="F48" s="1"/>
    </row>
    <row r="49" spans="2:6" ht="12.75">
      <c r="B49" s="1485"/>
      <c r="C49" s="1485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1:E1"/>
    <mergeCell ref="A35:E35"/>
    <mergeCell ref="F6:F7"/>
    <mergeCell ref="F40:F41"/>
    <mergeCell ref="B49:C49"/>
    <mergeCell ref="B37:E37"/>
    <mergeCell ref="B3:E3"/>
    <mergeCell ref="A6:A7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62" t="s">
        <v>1151</v>
      </c>
      <c r="B2" s="462"/>
      <c r="C2" s="462"/>
      <c r="D2" s="462"/>
      <c r="E2" s="462"/>
    </row>
    <row r="3" spans="1:5" ht="12.75">
      <c r="A3" s="462"/>
      <c r="B3" s="462"/>
      <c r="C3" s="462"/>
      <c r="D3" s="462"/>
      <c r="E3" s="462"/>
    </row>
    <row r="4" spans="2:3" ht="15.75">
      <c r="B4" s="1459" t="s">
        <v>941</v>
      </c>
      <c r="C4" s="1459"/>
    </row>
    <row r="5" spans="2:3" ht="15.75">
      <c r="B5" s="134"/>
      <c r="C5" s="1"/>
    </row>
    <row r="6" spans="2:3" ht="13.5" thickBot="1">
      <c r="B6" s="1"/>
      <c r="C6" s="23" t="s">
        <v>43</v>
      </c>
    </row>
    <row r="7" spans="1:3" ht="15.75">
      <c r="A7" s="1468" t="s">
        <v>444</v>
      </c>
      <c r="B7" s="212" t="s">
        <v>44</v>
      </c>
      <c r="C7" s="206" t="s">
        <v>45</v>
      </c>
    </row>
    <row r="8" spans="1:3" ht="13.5" thickBot="1">
      <c r="A8" s="1469"/>
      <c r="B8" s="162"/>
      <c r="C8" s="207" t="s">
        <v>5</v>
      </c>
    </row>
    <row r="9" spans="1:3" ht="13.5" thickBot="1">
      <c r="A9" s="533" t="s">
        <v>445</v>
      </c>
      <c r="B9" s="557" t="s">
        <v>446</v>
      </c>
      <c r="C9" s="563" t="s">
        <v>447</v>
      </c>
    </row>
    <row r="10" spans="1:3" ht="12.75">
      <c r="A10" s="509" t="s">
        <v>449</v>
      </c>
      <c r="B10" s="1127" t="s">
        <v>807</v>
      </c>
      <c r="C10" s="1130"/>
    </row>
    <row r="11" spans="1:3" ht="12.75">
      <c r="A11" s="496" t="s">
        <v>450</v>
      </c>
      <c r="B11" s="207"/>
      <c r="C11" s="1131"/>
    </row>
    <row r="12" spans="1:3" ht="12.75">
      <c r="A12" s="496" t="s">
        <v>451</v>
      </c>
      <c r="B12" s="1207" t="s">
        <v>942</v>
      </c>
      <c r="C12" s="755">
        <v>0</v>
      </c>
    </row>
    <row r="13" spans="1:3" ht="12.75">
      <c r="A13" s="496" t="s">
        <v>452</v>
      </c>
      <c r="B13" s="159" t="s">
        <v>943</v>
      </c>
      <c r="C13" s="755">
        <f>C14+C15</f>
        <v>57577</v>
      </c>
    </row>
    <row r="14" spans="1:3" ht="12.75">
      <c r="A14" s="496" t="s">
        <v>453</v>
      </c>
      <c r="B14" s="159" t="s">
        <v>944</v>
      </c>
      <c r="C14" s="1128">
        <v>377</v>
      </c>
    </row>
    <row r="15" spans="1:3" ht="13.5" thickBot="1">
      <c r="A15" s="496" t="s">
        <v>454</v>
      </c>
      <c r="B15" s="402" t="s">
        <v>945</v>
      </c>
      <c r="C15" s="756">
        <v>57200</v>
      </c>
    </row>
    <row r="16" spans="1:3" ht="26.25" thickBot="1">
      <c r="A16" s="496" t="s">
        <v>455</v>
      </c>
      <c r="B16" s="539" t="s">
        <v>821</v>
      </c>
      <c r="C16" s="1132">
        <f>C12+C13</f>
        <v>57577</v>
      </c>
    </row>
    <row r="17" spans="1:3" ht="12.75">
      <c r="A17" s="496" t="s">
        <v>456</v>
      </c>
      <c r="B17" s="1209"/>
      <c r="C17" s="1212"/>
    </row>
    <row r="18" spans="1:3" ht="12.75">
      <c r="A18" s="496" t="s">
        <v>457</v>
      </c>
      <c r="B18" s="186"/>
      <c r="C18" s="1213"/>
    </row>
    <row r="19" spans="1:3" ht="12.75">
      <c r="A19" s="496" t="s">
        <v>458</v>
      </c>
      <c r="B19" s="1210" t="s">
        <v>813</v>
      </c>
      <c r="C19" s="1213"/>
    </row>
    <row r="20" spans="1:3" ht="12.75">
      <c r="A20" s="496" t="s">
        <v>459</v>
      </c>
      <c r="B20" s="186"/>
      <c r="C20" s="822"/>
    </row>
    <row r="21" spans="1:3" ht="12.75">
      <c r="A21" s="496" t="s">
        <v>460</v>
      </c>
      <c r="B21" s="186" t="s">
        <v>946</v>
      </c>
      <c r="C21" s="822">
        <v>0</v>
      </c>
    </row>
    <row r="22" spans="1:3" ht="12.75">
      <c r="A22" s="496" t="s">
        <v>461</v>
      </c>
      <c r="B22" s="1211" t="s">
        <v>947</v>
      </c>
      <c r="C22" s="822">
        <f>C23+C24+C25+C26+C27</f>
        <v>7373</v>
      </c>
    </row>
    <row r="23" spans="1:3" ht="12.75">
      <c r="A23" s="496" t="s">
        <v>462</v>
      </c>
      <c r="B23" s="161" t="s">
        <v>948</v>
      </c>
      <c r="C23" s="822">
        <v>3403</v>
      </c>
    </row>
    <row r="24" spans="1:3" ht="12.75">
      <c r="A24" s="496" t="s">
        <v>463</v>
      </c>
      <c r="B24" s="161" t="s">
        <v>949</v>
      </c>
      <c r="C24" s="1214">
        <v>250</v>
      </c>
    </row>
    <row r="25" spans="1:3" ht="12.75">
      <c r="A25" s="496" t="s">
        <v>464</v>
      </c>
      <c r="B25" s="1208" t="s">
        <v>950</v>
      </c>
      <c r="C25" s="1214">
        <v>0</v>
      </c>
    </row>
    <row r="26" spans="1:3" ht="12.75">
      <c r="A26" s="496" t="s">
        <v>465</v>
      </c>
      <c r="B26" s="7" t="s">
        <v>951</v>
      </c>
      <c r="C26" s="1214">
        <v>3366</v>
      </c>
    </row>
    <row r="27" spans="1:3" ht="13.5" thickBot="1">
      <c r="A27" s="496" t="s">
        <v>466</v>
      </c>
      <c r="B27" s="161" t="s">
        <v>952</v>
      </c>
      <c r="C27" s="1060">
        <v>354</v>
      </c>
    </row>
    <row r="28" spans="1:3" ht="26.25" thickBot="1">
      <c r="A28" s="473" t="s">
        <v>467</v>
      </c>
      <c r="B28" s="539" t="s">
        <v>820</v>
      </c>
      <c r="C28" s="1132">
        <f>C21+C22</f>
        <v>7373</v>
      </c>
    </row>
    <row r="29" spans="1:3" ht="13.5" thickBot="1">
      <c r="A29" s="534" t="s">
        <v>469</v>
      </c>
      <c r="B29" s="237"/>
      <c r="C29" s="1133"/>
    </row>
    <row r="30" spans="1:3" ht="13.5" thickBot="1">
      <c r="A30" s="473" t="s">
        <v>470</v>
      </c>
      <c r="B30" s="204" t="s">
        <v>819</v>
      </c>
      <c r="C30" s="1132">
        <f>C28+C16</f>
        <v>64950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46">
      <selection activeCell="C19" sqref="C19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439" t="s">
        <v>1152</v>
      </c>
      <c r="B1" s="1439"/>
      <c r="C1" s="1439"/>
      <c r="D1" s="1439"/>
      <c r="E1" s="1439"/>
      <c r="F1" s="1"/>
    </row>
    <row r="2" spans="1:6" ht="12.75">
      <c r="A2" s="462"/>
      <c r="B2" s="462"/>
      <c r="C2" s="462"/>
      <c r="D2" s="462"/>
      <c r="E2" s="462"/>
      <c r="F2" s="1"/>
    </row>
    <row r="3" spans="2:6" ht="15.75">
      <c r="B3" s="1459" t="s">
        <v>699</v>
      </c>
      <c r="C3" s="1459"/>
      <c r="D3" s="1459"/>
      <c r="E3" s="1459"/>
      <c r="F3" s="1"/>
    </row>
    <row r="4" spans="2:6" ht="15.75">
      <c r="B4" s="22"/>
      <c r="C4" s="22"/>
      <c r="D4" s="22"/>
      <c r="E4" s="22"/>
      <c r="F4" s="1"/>
    </row>
    <row r="5" spans="2:6" ht="13.5" thickBot="1">
      <c r="B5" s="1"/>
      <c r="C5" s="1"/>
      <c r="D5" s="44"/>
      <c r="E5" s="44" t="s">
        <v>4</v>
      </c>
      <c r="F5" s="1"/>
    </row>
    <row r="6" spans="1:6" ht="39" customHeight="1" thickBot="1">
      <c r="A6" s="897" t="s">
        <v>444</v>
      </c>
      <c r="B6" s="898" t="s">
        <v>52</v>
      </c>
      <c r="C6" s="465" t="s">
        <v>666</v>
      </c>
      <c r="D6" s="466" t="s">
        <v>592</v>
      </c>
      <c r="E6" s="465" t="s">
        <v>698</v>
      </c>
      <c r="F6" s="466" t="s">
        <v>593</v>
      </c>
    </row>
    <row r="7" spans="1:6" ht="12" customHeight="1" thickBot="1">
      <c r="A7" s="669" t="s">
        <v>445</v>
      </c>
      <c r="B7" s="567" t="s">
        <v>446</v>
      </c>
      <c r="C7" s="899" t="s">
        <v>447</v>
      </c>
      <c r="D7" s="900" t="s">
        <v>448</v>
      </c>
      <c r="E7" s="469" t="s">
        <v>468</v>
      </c>
      <c r="F7" s="908" t="s">
        <v>448</v>
      </c>
    </row>
    <row r="8" spans="1:6" ht="15" customHeight="1" thickBot="1">
      <c r="A8" s="669" t="s">
        <v>449</v>
      </c>
      <c r="B8" s="901" t="s">
        <v>390</v>
      </c>
      <c r="C8" s="1291">
        <f>C14+C15</f>
        <v>120481</v>
      </c>
      <c r="D8" s="1291">
        <f>D14+D15</f>
        <v>1128</v>
      </c>
      <c r="E8" s="1291">
        <f>E14+E15</f>
        <v>333438</v>
      </c>
      <c r="F8" s="1292">
        <f>F14+F15</f>
        <v>455047</v>
      </c>
    </row>
    <row r="9" spans="1:6" ht="12" customHeight="1">
      <c r="A9" s="852" t="s">
        <v>450</v>
      </c>
      <c r="B9" s="325" t="s">
        <v>382</v>
      </c>
      <c r="C9" s="375"/>
      <c r="D9" s="375"/>
      <c r="E9" s="322"/>
      <c r="F9" s="911"/>
    </row>
    <row r="10" spans="1:6" ht="12.75" customHeight="1">
      <c r="A10" s="208" t="s">
        <v>451</v>
      </c>
      <c r="B10" s="168" t="s">
        <v>378</v>
      </c>
      <c r="C10" s="299">
        <v>0</v>
      </c>
      <c r="D10" s="299">
        <v>0</v>
      </c>
      <c r="E10" s="187">
        <v>0</v>
      </c>
      <c r="F10" s="906">
        <f>SUM(C10:E10)</f>
        <v>0</v>
      </c>
    </row>
    <row r="11" spans="1:6" ht="12.75" customHeight="1">
      <c r="A11" s="208" t="s">
        <v>452</v>
      </c>
      <c r="B11" s="161" t="s">
        <v>379</v>
      </c>
      <c r="C11" s="301">
        <f>100708-10919</f>
        <v>89789</v>
      </c>
      <c r="D11" s="301">
        <v>12</v>
      </c>
      <c r="E11" s="187">
        <f>17806+620</f>
        <v>18426</v>
      </c>
      <c r="F11" s="906">
        <f>SUM(C11:E11)</f>
        <v>108227</v>
      </c>
    </row>
    <row r="12" spans="1:6" ht="12.75" customHeight="1">
      <c r="A12" s="208" t="s">
        <v>453</v>
      </c>
      <c r="B12" s="161" t="s">
        <v>380</v>
      </c>
      <c r="C12" s="301">
        <f>27191-4107</f>
        <v>23084</v>
      </c>
      <c r="D12" s="301">
        <v>1</v>
      </c>
      <c r="E12" s="187"/>
      <c r="F12" s="906">
        <f>SUM(C12:E12)</f>
        <v>23085</v>
      </c>
    </row>
    <row r="13" spans="1:6" s="18" customFormat="1" ht="12.75" customHeight="1" thickBot="1">
      <c r="A13" s="853" t="s">
        <v>454</v>
      </c>
      <c r="B13" s="326" t="s">
        <v>381</v>
      </c>
      <c r="C13" s="303">
        <f>27-7</f>
        <v>20</v>
      </c>
      <c r="D13" s="907">
        <v>2</v>
      </c>
      <c r="E13" s="193">
        <v>200</v>
      </c>
      <c r="F13" s="906">
        <f>SUM(C13:E13)</f>
        <v>222</v>
      </c>
    </row>
    <row r="14" spans="1:6" ht="15" customHeight="1" thickBot="1">
      <c r="A14" s="669" t="s">
        <v>455</v>
      </c>
      <c r="B14" s="165" t="s">
        <v>70</v>
      </c>
      <c r="C14" s="1290">
        <f>SUM(C10:C13)</f>
        <v>112893</v>
      </c>
      <c r="D14" s="282">
        <f>SUM(D10:D13)</f>
        <v>15</v>
      </c>
      <c r="E14" s="1047">
        <f>SUM(E10:E13)</f>
        <v>18626</v>
      </c>
      <c r="F14" s="1047">
        <f>SUM(F10:F13)</f>
        <v>131534</v>
      </c>
    </row>
    <row r="15" spans="1:6" ht="16.5" customHeight="1" thickBot="1">
      <c r="A15" s="852" t="s">
        <v>456</v>
      </c>
      <c r="B15" s="164" t="s">
        <v>1017</v>
      </c>
      <c r="C15" s="312">
        <f>C16+C21+C22+C23+C24+C25</f>
        <v>7588</v>
      </c>
      <c r="D15" s="312">
        <f>D16+D21+D22+D23+D24+D25</f>
        <v>1113</v>
      </c>
      <c r="E15" s="312">
        <f>E16+E21+E22+E23+E24+E25</f>
        <v>314812</v>
      </c>
      <c r="F15" s="178">
        <f>F16+F21+F22+F23+F24+F25</f>
        <v>323513</v>
      </c>
    </row>
    <row r="16" spans="1:6" ht="11.25" customHeight="1">
      <c r="A16" s="1127" t="s">
        <v>457</v>
      </c>
      <c r="B16" s="1156" t="s">
        <v>876</v>
      </c>
      <c r="C16" s="409">
        <f>C17+C18+C19+C20</f>
        <v>0</v>
      </c>
      <c r="D16" s="409">
        <f>D17+D18+D19+D20</f>
        <v>0</v>
      </c>
      <c r="E16" s="409">
        <f>E17+E18+E19+E20</f>
        <v>0</v>
      </c>
      <c r="F16" s="182">
        <f>F17+F18+F19+F20</f>
        <v>0</v>
      </c>
    </row>
    <row r="17" spans="1:6" ht="11.25" customHeight="1">
      <c r="A17" s="1127" t="s">
        <v>458</v>
      </c>
      <c r="B17" s="1175" t="s">
        <v>909</v>
      </c>
      <c r="C17" s="292"/>
      <c r="D17" s="292"/>
      <c r="E17" s="180"/>
      <c r="F17" s="180"/>
    </row>
    <row r="18" spans="1:6" ht="11.25" customHeight="1">
      <c r="A18" s="1127" t="s">
        <v>459</v>
      </c>
      <c r="B18" s="1176" t="s">
        <v>911</v>
      </c>
      <c r="C18" s="292"/>
      <c r="D18" s="292"/>
      <c r="E18" s="180"/>
      <c r="F18" s="180"/>
    </row>
    <row r="19" spans="1:6" ht="11.25" customHeight="1">
      <c r="A19" s="1127" t="s">
        <v>460</v>
      </c>
      <c r="B19" s="1176" t="s">
        <v>912</v>
      </c>
      <c r="C19" s="1279"/>
      <c r="D19" s="1279"/>
      <c r="E19" s="182"/>
      <c r="F19" s="182"/>
    </row>
    <row r="20" spans="1:6" ht="12.75" customHeight="1">
      <c r="A20" s="1127" t="s">
        <v>461</v>
      </c>
      <c r="B20" s="1173" t="s">
        <v>914</v>
      </c>
      <c r="C20" s="305"/>
      <c r="D20" s="284"/>
      <c r="E20" s="317"/>
      <c r="F20" s="317">
        <f>SUM(C20:E20)</f>
        <v>0</v>
      </c>
    </row>
    <row r="21" spans="1:6" ht="12.75" customHeight="1">
      <c r="A21" s="1127" t="s">
        <v>462</v>
      </c>
      <c r="B21" s="331" t="s">
        <v>877</v>
      </c>
      <c r="C21" s="306"/>
      <c r="D21" s="283"/>
      <c r="E21" s="317"/>
      <c r="F21" s="317">
        <f>SUM(C21:E21)</f>
        <v>0</v>
      </c>
    </row>
    <row r="22" spans="1:6" ht="12.75" customHeight="1">
      <c r="A22" s="1127" t="s">
        <v>463</v>
      </c>
      <c r="B22" s="1157" t="s">
        <v>878</v>
      </c>
      <c r="C22" s="306"/>
      <c r="D22" s="283"/>
      <c r="E22" s="317"/>
      <c r="F22" s="317">
        <f>SUM(C22:E22)</f>
        <v>0</v>
      </c>
    </row>
    <row r="23" spans="1:6" s="18" customFormat="1" ht="12.75" customHeight="1">
      <c r="A23" s="1127" t="s">
        <v>464</v>
      </c>
      <c r="B23" s="341" t="s">
        <v>879</v>
      </c>
      <c r="C23" s="307">
        <f>'19 21_sz_ melléklet'!C68</f>
        <v>7588</v>
      </c>
      <c r="D23" s="291">
        <f>'19 21_sz_ melléklet'!C67</f>
        <v>1113</v>
      </c>
      <c r="E23" s="317">
        <f>'19 21_sz_ melléklet'!C65+'19 21_sz_ melléklet'!C66</f>
        <v>314812</v>
      </c>
      <c r="F23" s="317">
        <f>SUM(C23:E23)</f>
        <v>323513</v>
      </c>
    </row>
    <row r="24" spans="1:6" ht="15" customHeight="1">
      <c r="A24" s="1127" t="s">
        <v>465</v>
      </c>
      <c r="B24" s="1280" t="s">
        <v>880</v>
      </c>
      <c r="C24" s="1281"/>
      <c r="D24" s="1282"/>
      <c r="E24" s="179"/>
      <c r="F24" s="179">
        <f>SUM(C24:E24)</f>
        <v>0</v>
      </c>
    </row>
    <row r="25" spans="1:6" ht="15" customHeight="1" thickBot="1">
      <c r="A25" s="1127" t="s">
        <v>466</v>
      </c>
      <c r="B25" s="1283" t="s">
        <v>881</v>
      </c>
      <c r="C25" s="791"/>
      <c r="D25" s="878"/>
      <c r="E25" s="411"/>
      <c r="F25" s="411"/>
    </row>
    <row r="26" spans="1:6" ht="6.75" customHeight="1" thickBot="1">
      <c r="A26" s="669"/>
      <c r="B26" s="327"/>
      <c r="C26" s="303"/>
      <c r="D26" s="282"/>
      <c r="E26" s="184"/>
      <c r="F26" s="184"/>
    </row>
    <row r="27" spans="1:6" ht="15" customHeight="1" thickBot="1">
      <c r="A27" s="669" t="s">
        <v>463</v>
      </c>
      <c r="B27" s="297" t="s">
        <v>1018</v>
      </c>
      <c r="C27" s="308">
        <f>C28+C33</f>
        <v>0</v>
      </c>
      <c r="D27" s="308">
        <f>D28+D33</f>
        <v>150</v>
      </c>
      <c r="E27" s="308">
        <f>E28+E33</f>
        <v>450</v>
      </c>
      <c r="F27" s="183">
        <f>F28+F33</f>
        <v>600</v>
      </c>
    </row>
    <row r="28" spans="1:6" ht="15" customHeight="1">
      <c r="A28" s="852" t="s">
        <v>464</v>
      </c>
      <c r="B28" s="164" t="s">
        <v>392</v>
      </c>
      <c r="C28" s="309">
        <f>SUM(C29:C32)</f>
        <v>0</v>
      </c>
      <c r="D28" s="309">
        <f>SUM(D29:D32)</f>
        <v>0</v>
      </c>
      <c r="E28" s="309">
        <f>SUM(E29:E32)</f>
        <v>0</v>
      </c>
      <c r="F28" s="318">
        <f>SUM(F29:F32)</f>
        <v>0</v>
      </c>
    </row>
    <row r="29" spans="1:6" ht="12.75" customHeight="1">
      <c r="A29" s="208" t="s">
        <v>465</v>
      </c>
      <c r="B29" s="161" t="s">
        <v>393</v>
      </c>
      <c r="C29" s="301"/>
      <c r="D29" s="34"/>
      <c r="E29" s="209"/>
      <c r="F29" s="317"/>
    </row>
    <row r="30" spans="1:6" ht="12.75" customHeight="1">
      <c r="A30" s="208" t="s">
        <v>466</v>
      </c>
      <c r="B30" s="328" t="s">
        <v>885</v>
      </c>
      <c r="C30" s="310"/>
      <c r="D30" s="286"/>
      <c r="E30" s="319"/>
      <c r="F30" s="317"/>
    </row>
    <row r="31" spans="1:6" ht="21.75" customHeight="1">
      <c r="A31" s="208" t="s">
        <v>467</v>
      </c>
      <c r="B31" s="858" t="s">
        <v>886</v>
      </c>
      <c r="C31" s="310"/>
      <c r="D31" s="286"/>
      <c r="E31" s="319"/>
      <c r="F31" s="317"/>
    </row>
    <row r="32" spans="1:6" ht="15" customHeight="1">
      <c r="A32" s="208" t="s">
        <v>469</v>
      </c>
      <c r="B32" s="213" t="s">
        <v>887</v>
      </c>
      <c r="C32" s="313"/>
      <c r="D32" s="1174"/>
      <c r="E32" s="210"/>
      <c r="F32" s="179"/>
    </row>
    <row r="33" spans="1:6" ht="15" customHeight="1">
      <c r="A33" s="1127" t="s">
        <v>470</v>
      </c>
      <c r="B33" s="164" t="s">
        <v>891</v>
      </c>
      <c r="C33" s="303">
        <f>SUM(C34:C39)</f>
        <v>0</v>
      </c>
      <c r="D33" s="303">
        <f>SUM(D34:D39)</f>
        <v>150</v>
      </c>
      <c r="E33" s="303">
        <f>SUM(E34:E39)</f>
        <v>450</v>
      </c>
      <c r="F33" s="176">
        <f>SUM(C33:E33)</f>
        <v>600</v>
      </c>
    </row>
    <row r="34" spans="1:6" ht="12.75" customHeight="1">
      <c r="A34" s="208" t="s">
        <v>471</v>
      </c>
      <c r="B34" s="859" t="s">
        <v>889</v>
      </c>
      <c r="C34" s="310"/>
      <c r="D34" s="293"/>
      <c r="E34" s="176"/>
      <c r="F34" s="317"/>
    </row>
    <row r="35" spans="1:6" ht="15" customHeight="1">
      <c r="A35" s="208" t="s">
        <v>472</v>
      </c>
      <c r="B35" s="1162" t="s">
        <v>890</v>
      </c>
      <c r="C35" s="313"/>
      <c r="D35" s="295"/>
      <c r="E35" s="176"/>
      <c r="F35" s="317"/>
    </row>
    <row r="36" spans="1:6" ht="15" customHeight="1">
      <c r="A36" s="208" t="s">
        <v>473</v>
      </c>
      <c r="B36" s="1164" t="s">
        <v>892</v>
      </c>
      <c r="C36" s="405"/>
      <c r="D36" s="293"/>
      <c r="E36" s="176"/>
      <c r="F36" s="317"/>
    </row>
    <row r="37" spans="1:6" ht="15" customHeight="1">
      <c r="A37" s="208" t="s">
        <v>474</v>
      </c>
      <c r="B37" s="161" t="s">
        <v>893</v>
      </c>
      <c r="C37" s="405"/>
      <c r="D37" s="1165"/>
      <c r="E37" s="179">
        <f>' 27 28 sz. melléklet'!C9</f>
        <v>450</v>
      </c>
      <c r="F37" s="317">
        <f>SUM(C37:E37)</f>
        <v>450</v>
      </c>
    </row>
    <row r="38" spans="1:6" ht="15" customHeight="1">
      <c r="A38" s="208" t="s">
        <v>475</v>
      </c>
      <c r="B38" s="1164" t="s">
        <v>894</v>
      </c>
      <c r="C38" s="405"/>
      <c r="D38" s="1165"/>
      <c r="E38" s="176"/>
      <c r="F38" s="317"/>
    </row>
    <row r="39" spans="1:6" ht="15" customHeight="1">
      <c r="A39" s="208" t="s">
        <v>476</v>
      </c>
      <c r="B39" s="161" t="s">
        <v>895</v>
      </c>
      <c r="C39" s="405"/>
      <c r="D39" s="1165">
        <f>' 27 28 sz. melléklet'!C46</f>
        <v>150</v>
      </c>
      <c r="E39" s="176"/>
      <c r="F39" s="317"/>
    </row>
    <row r="40" spans="1:6" ht="6.75" customHeight="1" thickBot="1">
      <c r="A40" s="902"/>
      <c r="B40" s="327"/>
      <c r="C40" s="303"/>
      <c r="D40" s="287"/>
      <c r="E40" s="320"/>
      <c r="F40" s="320"/>
    </row>
    <row r="41" spans="1:7" ht="31.5" customHeight="1" thickBot="1">
      <c r="A41" s="669" t="s">
        <v>477</v>
      </c>
      <c r="B41" s="1184" t="s">
        <v>1020</v>
      </c>
      <c r="C41" s="308">
        <f>C8+C27</f>
        <v>120481</v>
      </c>
      <c r="D41" s="308">
        <f>D8+D27</f>
        <v>1278</v>
      </c>
      <c r="E41" s="308">
        <f>E8+E27</f>
        <v>333888</v>
      </c>
      <c r="F41" s="183">
        <f>F8+F27</f>
        <v>455647</v>
      </c>
      <c r="G41" s="91"/>
    </row>
    <row r="42" spans="1:6" s="18" customFormat="1" ht="3" customHeight="1" thickBot="1">
      <c r="A42" s="903"/>
      <c r="B42" s="167"/>
      <c r="C42" s="314"/>
      <c r="D42" s="285"/>
      <c r="E42" s="321"/>
      <c r="F42" s="321"/>
    </row>
    <row r="43" spans="1:6" ht="25.5" customHeight="1" thickBot="1">
      <c r="A43" s="206" t="s">
        <v>478</v>
      </c>
      <c r="B43" s="163" t="s">
        <v>897</v>
      </c>
      <c r="C43" s="909"/>
      <c r="D43" s="909"/>
      <c r="E43" s="909"/>
      <c r="F43" s="401"/>
    </row>
    <row r="44" spans="1:6" ht="12.75" customHeight="1">
      <c r="A44" s="852" t="s">
        <v>479</v>
      </c>
      <c r="B44" s="329" t="s">
        <v>395</v>
      </c>
      <c r="C44" s="180"/>
      <c r="D44" s="180"/>
      <c r="E44" s="180"/>
      <c r="F44" s="180"/>
    </row>
    <row r="45" spans="1:6" ht="12.75" customHeight="1">
      <c r="A45" s="208" t="s">
        <v>480</v>
      </c>
      <c r="B45" s="764" t="s">
        <v>899</v>
      </c>
      <c r="C45" s="176">
        <v>519</v>
      </c>
      <c r="D45" s="176">
        <v>173</v>
      </c>
      <c r="E45" s="176">
        <f>17259</f>
        <v>17259</v>
      </c>
      <c r="F45" s="317">
        <f>SUM(C45:E45)</f>
        <v>17951</v>
      </c>
    </row>
    <row r="46" spans="1:6" ht="12.75" customHeight="1">
      <c r="A46" s="208" t="s">
        <v>481</v>
      </c>
      <c r="B46" s="764" t="s">
        <v>900</v>
      </c>
      <c r="C46" s="180"/>
      <c r="D46" s="180"/>
      <c r="E46" s="176">
        <f>340</f>
        <v>340</v>
      </c>
      <c r="F46" s="317">
        <f>SUM(C46:E46)</f>
        <v>340</v>
      </c>
    </row>
    <row r="47" spans="1:6" ht="15" customHeight="1">
      <c r="A47" s="208" t="s">
        <v>482</v>
      </c>
      <c r="B47" s="764" t="s">
        <v>898</v>
      </c>
      <c r="C47" s="317">
        <f>432674+4730+4614+3628+17650+2406+1309+2370+1083-67112</f>
        <v>403352</v>
      </c>
      <c r="D47" s="317">
        <f>242079+4131+2891+4277+1436+5519+891+7191-3</f>
        <v>268412</v>
      </c>
      <c r="E47" s="317">
        <f>4550+3634+1594+805+1564+1508</f>
        <v>13655</v>
      </c>
      <c r="F47" s="317">
        <f>SUM(C47:E47)</f>
        <v>685419</v>
      </c>
    </row>
    <row r="48" spans="1:6" ht="12.75">
      <c r="A48" s="208" t="s">
        <v>483</v>
      </c>
      <c r="B48" s="1087" t="s">
        <v>904</v>
      </c>
      <c r="C48" s="209"/>
      <c r="D48" s="209"/>
      <c r="E48" s="209"/>
      <c r="F48" s="317"/>
    </row>
    <row r="49" spans="1:6" ht="12.75">
      <c r="A49" s="208" t="s">
        <v>484</v>
      </c>
      <c r="B49" s="1088" t="s">
        <v>903</v>
      </c>
      <c r="C49" s="210"/>
      <c r="D49" s="210"/>
      <c r="E49" s="210"/>
      <c r="F49" s="179"/>
    </row>
    <row r="50" spans="1:6" ht="15" customHeight="1">
      <c r="A50" s="208" t="s">
        <v>485</v>
      </c>
      <c r="B50" s="1089" t="s">
        <v>901</v>
      </c>
      <c r="C50" s="304"/>
      <c r="D50" s="180"/>
      <c r="E50" s="180"/>
      <c r="F50" s="180"/>
    </row>
    <row r="51" spans="1:6" ht="13.5" thickBot="1">
      <c r="A51" s="208" t="s">
        <v>486</v>
      </c>
      <c r="B51" s="1285" t="s">
        <v>902</v>
      </c>
      <c r="C51" s="369"/>
      <c r="D51" s="1284"/>
      <c r="E51" s="411"/>
      <c r="F51" s="411"/>
    </row>
    <row r="52" spans="1:6" ht="13.5" thickBot="1">
      <c r="A52" s="902" t="s">
        <v>487</v>
      </c>
      <c r="B52" s="1286" t="s">
        <v>906</v>
      </c>
      <c r="C52" s="1287">
        <f>SUM(C44:C51)</f>
        <v>403871</v>
      </c>
      <c r="D52" s="137">
        <f>SUM(D44:D51)</f>
        <v>268585</v>
      </c>
      <c r="E52" s="137">
        <f>SUM(E44:E51)</f>
        <v>31254</v>
      </c>
      <c r="F52" s="1172">
        <f>SUM(F44:F51)</f>
        <v>703710</v>
      </c>
    </row>
    <row r="53" spans="1:6" ht="4.5" customHeight="1" thickBot="1">
      <c r="A53" s="669"/>
      <c r="B53" s="1289"/>
      <c r="C53" s="1288"/>
      <c r="D53" s="1065"/>
      <c r="E53" s="183"/>
      <c r="F53" s="183"/>
    </row>
    <row r="54" spans="1:6" ht="19.5" customHeight="1" thickBot="1">
      <c r="A54" s="669" t="s">
        <v>488</v>
      </c>
      <c r="B54" s="1166" t="s">
        <v>905</v>
      </c>
      <c r="C54" s="137">
        <f>C41+C52</f>
        <v>524352</v>
      </c>
      <c r="D54" s="137">
        <f>D41+D52</f>
        <v>269863</v>
      </c>
      <c r="E54" s="137">
        <f>E41+E52</f>
        <v>365142</v>
      </c>
      <c r="F54" s="137">
        <f>F41+F52</f>
        <v>1159357</v>
      </c>
    </row>
    <row r="55" ht="14.25" customHeight="1"/>
    <row r="56" ht="13.5" customHeight="1"/>
    <row r="57" ht="16.5" customHeight="1"/>
    <row r="58" ht="12.75" customHeight="1"/>
    <row r="59" ht="38.25" customHeight="1"/>
    <row r="60" ht="12" customHeight="1"/>
    <row r="61" ht="12" customHeight="1"/>
    <row r="62" ht="11.25" customHeight="1"/>
    <row r="63" ht="12" customHeight="1"/>
    <row r="64" ht="14.25" customHeight="1"/>
    <row r="65" ht="15" customHeight="1"/>
    <row r="66" ht="13.5" customHeight="1"/>
    <row r="67" ht="12.75" customHeight="1"/>
    <row r="68" ht="12.75" customHeight="1"/>
    <row r="69" ht="12.75" customHeight="1"/>
    <row r="70" ht="12.75" customHeight="1"/>
    <row r="71" ht="12.75" customHeight="1"/>
    <row r="72" ht="15" customHeight="1"/>
    <row r="73" ht="18" customHeight="1"/>
    <row r="74" ht="15" customHeight="1"/>
    <row r="75" ht="3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5.75" customHeight="1"/>
    <row r="86" ht="3.75" customHeight="1"/>
    <row r="87" ht="26.25" customHeight="1"/>
    <row r="88" ht="2.25" customHeight="1"/>
    <row r="89" ht="16.5" customHeight="1"/>
    <row r="90" ht="10.5" customHeight="1"/>
    <row r="91" ht="4.5" customHeight="1"/>
    <row r="92" ht="27.75" customHeight="1"/>
    <row r="93" ht="6.75" customHeight="1"/>
    <row r="94" ht="24.75" customHeight="1"/>
    <row r="95" ht="12.75" customHeight="1"/>
    <row r="96" ht="12.75" customHeight="1"/>
    <row r="97" ht="12.75" customHeight="1"/>
    <row r="98" ht="12" customHeight="1"/>
    <row r="99" ht="11.25" customHeight="1"/>
    <row r="100" ht="13.5" customHeight="1"/>
    <row r="101" ht="7.5" customHeight="1"/>
    <row r="104" ht="12" customHeight="1"/>
    <row r="106" ht="5.25" customHeight="1"/>
    <row r="107" ht="16.5" customHeight="1"/>
    <row r="108" ht="13.5" customHeight="1"/>
    <row r="110" ht="3" customHeight="1"/>
    <row r="111" ht="17.25" customHeight="1"/>
    <row r="112" ht="7.5" customHeight="1"/>
    <row r="118" ht="36" customHeight="1"/>
    <row r="134" ht="5.25" customHeight="1"/>
    <row r="145" ht="6.75" customHeight="1"/>
    <row r="147" ht="6" customHeight="1"/>
    <row r="150" ht="9" customHeight="1"/>
    <row r="152" ht="5.25" customHeight="1"/>
    <row r="153" ht="28.5" customHeight="1"/>
    <row r="160" ht="5.25" customHeight="1"/>
    <row r="165" ht="5.25" customHeight="1"/>
    <row r="169" ht="5.25" customHeight="1"/>
    <row r="170" ht="18.75" customHeight="1"/>
    <row r="171" ht="6" customHeight="1"/>
    <row r="172" ht="20.25" customHeight="1"/>
  </sheetData>
  <sheetProtection/>
  <mergeCells count="2">
    <mergeCell ref="A1:E1"/>
    <mergeCell ref="B3:E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3">
      <selection activeCell="C18" sqref="C18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82" t="s">
        <v>1153</v>
      </c>
      <c r="B1" s="582"/>
      <c r="C1" s="582"/>
      <c r="D1" s="582"/>
      <c r="E1" s="582"/>
      <c r="F1" s="582"/>
      <c r="G1" s="582"/>
    </row>
    <row r="2" spans="2:5" ht="15.75">
      <c r="B2" s="1459" t="s">
        <v>707</v>
      </c>
      <c r="C2" s="1459"/>
      <c r="D2" s="1459"/>
      <c r="E2" s="1459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897" t="s">
        <v>444</v>
      </c>
      <c r="B4" s="898" t="s">
        <v>52</v>
      </c>
      <c r="C4" s="465" t="s">
        <v>601</v>
      </c>
      <c r="D4" s="466" t="s">
        <v>602</v>
      </c>
      <c r="E4" s="467" t="s">
        <v>697</v>
      </c>
    </row>
    <row r="5" spans="1:5" ht="13.5" customHeight="1" thickBot="1">
      <c r="A5" s="669" t="s">
        <v>445</v>
      </c>
      <c r="B5" s="567" t="s">
        <v>446</v>
      </c>
      <c r="C5" s="1296" t="s">
        <v>447</v>
      </c>
      <c r="D5" s="1305" t="s">
        <v>448</v>
      </c>
      <c r="E5" s="1306" t="s">
        <v>468</v>
      </c>
    </row>
    <row r="6" spans="1:5" ht="15.75" customHeight="1" thickBot="1">
      <c r="A6" s="669" t="s">
        <v>449</v>
      </c>
      <c r="B6" s="901" t="s">
        <v>390</v>
      </c>
      <c r="C6" s="1292">
        <f>C12+C13</f>
        <v>1943</v>
      </c>
      <c r="D6" s="1292">
        <f>D12+D13</f>
        <v>0</v>
      </c>
      <c r="E6" s="1292">
        <f>E12+E13</f>
        <v>1943</v>
      </c>
    </row>
    <row r="7" spans="1:5" ht="15.75" customHeight="1">
      <c r="A7" s="852" t="s">
        <v>450</v>
      </c>
      <c r="B7" s="325" t="s">
        <v>382</v>
      </c>
      <c r="C7" s="906"/>
      <c r="D7" s="1307">
        <f>SUM(D6)</f>
        <v>0</v>
      </c>
      <c r="E7" s="906">
        <f>SUM(C7:D7)</f>
        <v>0</v>
      </c>
    </row>
    <row r="8" spans="1:5" ht="12.75" customHeight="1">
      <c r="A8" s="208" t="s">
        <v>451</v>
      </c>
      <c r="B8" s="168" t="s">
        <v>378</v>
      </c>
      <c r="C8" s="1298">
        <v>175</v>
      </c>
      <c r="D8" s="1300"/>
      <c r="E8" s="1297">
        <f>SUM(C8:D8)</f>
        <v>175</v>
      </c>
    </row>
    <row r="9" spans="1:5" ht="12.75">
      <c r="A9" s="208" t="s">
        <v>452</v>
      </c>
      <c r="B9" s="161" t="s">
        <v>379</v>
      </c>
      <c r="C9" s="822">
        <v>1205</v>
      </c>
      <c r="D9" s="728"/>
      <c r="E9" s="1297">
        <f>SUM(C9:D9)</f>
        <v>1205</v>
      </c>
    </row>
    <row r="10" spans="1:5" ht="12.75">
      <c r="A10" s="208" t="s">
        <v>453</v>
      </c>
      <c r="B10" s="161" t="s">
        <v>380</v>
      </c>
      <c r="C10" s="822">
        <v>42</v>
      </c>
      <c r="D10" s="728"/>
      <c r="E10" s="1297">
        <f>SUM(C10:D10)</f>
        <v>42</v>
      </c>
    </row>
    <row r="11" spans="1:5" ht="13.5" thickBot="1">
      <c r="A11" s="853" t="s">
        <v>454</v>
      </c>
      <c r="B11" s="326" t="s">
        <v>381</v>
      </c>
      <c r="C11" s="1214">
        <v>1</v>
      </c>
      <c r="D11" s="1303"/>
      <c r="E11" s="1304">
        <f>SUM(C11:D11)</f>
        <v>1</v>
      </c>
    </row>
    <row r="12" spans="1:5" ht="13.5" thickBot="1">
      <c r="A12" s="669" t="s">
        <v>455</v>
      </c>
      <c r="B12" s="165" t="s">
        <v>70</v>
      </c>
      <c r="C12" s="183">
        <f>SUM(C8:C11)</f>
        <v>1423</v>
      </c>
      <c r="D12" s="183">
        <f>SUM(D8:D11)</f>
        <v>0</v>
      </c>
      <c r="E12" s="183">
        <f>SUM(E8:E11)</f>
        <v>1423</v>
      </c>
    </row>
    <row r="13" spans="1:5" s="18" customFormat="1" ht="13.5" thickBot="1">
      <c r="A13" s="852" t="s">
        <v>456</v>
      </c>
      <c r="B13" s="164" t="s">
        <v>1017</v>
      </c>
      <c r="C13" s="183">
        <f>C14+C19+C20+C21+C22+C23</f>
        <v>520</v>
      </c>
      <c r="D13" s="183">
        <f>D14+D19+D20+D21+D22+D23</f>
        <v>0</v>
      </c>
      <c r="E13" s="183">
        <f>E14+E19+E20+E21+E22+E23</f>
        <v>520</v>
      </c>
    </row>
    <row r="14" spans="1:5" s="18" customFormat="1" ht="12.75">
      <c r="A14" s="1127" t="s">
        <v>457</v>
      </c>
      <c r="B14" s="1156" t="s">
        <v>876</v>
      </c>
      <c r="C14" s="179">
        <f>C15+C16+C17+C18</f>
        <v>0</v>
      </c>
      <c r="D14" s="179">
        <f>D15+D16+D17+D18</f>
        <v>0</v>
      </c>
      <c r="E14" s="179">
        <f>E15+E16+E17+E18</f>
        <v>0</v>
      </c>
    </row>
    <row r="15" spans="1:5" ht="12.75">
      <c r="A15" s="1127" t="s">
        <v>458</v>
      </c>
      <c r="B15" s="1293" t="s">
        <v>909</v>
      </c>
      <c r="C15" s="1299"/>
      <c r="D15" s="1301"/>
      <c r="E15" s="176">
        <f aca="true" t="shared" si="0" ref="E15:E23">D15+C15</f>
        <v>0</v>
      </c>
    </row>
    <row r="16" spans="1:5" ht="12.75">
      <c r="A16" s="1127" t="s">
        <v>459</v>
      </c>
      <c r="B16" s="1294" t="s">
        <v>911</v>
      </c>
      <c r="C16" s="1299"/>
      <c r="D16" s="1301">
        <f>'[1]15_16_sz_ melléklet'!C48</f>
        <v>0</v>
      </c>
      <c r="E16" s="176">
        <f t="shared" si="0"/>
        <v>0</v>
      </c>
    </row>
    <row r="17" spans="1:5" ht="12.75">
      <c r="A17" s="1127" t="s">
        <v>460</v>
      </c>
      <c r="B17" s="1294" t="s">
        <v>912</v>
      </c>
      <c r="C17" s="1299"/>
      <c r="D17" s="1301"/>
      <c r="E17" s="176">
        <f t="shared" si="0"/>
        <v>0</v>
      </c>
    </row>
    <row r="18" spans="1:5" ht="12.75">
      <c r="A18" s="1127" t="s">
        <v>461</v>
      </c>
      <c r="B18" s="1173" t="s">
        <v>914</v>
      </c>
      <c r="C18" s="1299"/>
      <c r="D18" s="1301"/>
      <c r="E18" s="176">
        <f t="shared" si="0"/>
        <v>0</v>
      </c>
    </row>
    <row r="19" spans="1:5" ht="12.75">
      <c r="A19" s="1127" t="s">
        <v>462</v>
      </c>
      <c r="B19" s="331" t="s">
        <v>877</v>
      </c>
      <c r="C19" s="1299"/>
      <c r="D19" s="1301"/>
      <c r="E19" s="176">
        <f t="shared" si="0"/>
        <v>0</v>
      </c>
    </row>
    <row r="20" spans="1:5" ht="12.75">
      <c r="A20" s="1127" t="s">
        <v>463</v>
      </c>
      <c r="B20" s="1157" t="s">
        <v>878</v>
      </c>
      <c r="C20" s="1299"/>
      <c r="D20" s="1301"/>
      <c r="E20" s="176">
        <f t="shared" si="0"/>
        <v>0</v>
      </c>
    </row>
    <row r="21" spans="1:5" ht="12.75">
      <c r="A21" s="1127" t="s">
        <v>464</v>
      </c>
      <c r="B21" s="341" t="s">
        <v>879</v>
      </c>
      <c r="C21" s="1299">
        <f>'19 21_sz_ melléklet'!C69</f>
        <v>520</v>
      </c>
      <c r="D21" s="1301"/>
      <c r="E21" s="176">
        <f t="shared" si="0"/>
        <v>520</v>
      </c>
    </row>
    <row r="22" spans="1:5" ht="12.75">
      <c r="A22" s="1127" t="s">
        <v>465</v>
      </c>
      <c r="B22" s="1280" t="s">
        <v>880</v>
      </c>
      <c r="C22" s="1299"/>
      <c r="D22" s="1301"/>
      <c r="E22" s="176">
        <f t="shared" si="0"/>
        <v>0</v>
      </c>
    </row>
    <row r="23" spans="1:5" ht="13.5" thickBot="1">
      <c r="A23" s="1127" t="s">
        <v>466</v>
      </c>
      <c r="B23" s="1295" t="s">
        <v>881</v>
      </c>
      <c r="C23" s="1310"/>
      <c r="D23" s="1311"/>
      <c r="E23" s="181">
        <f t="shared" si="0"/>
        <v>0</v>
      </c>
    </row>
    <row r="24" spans="1:5" ht="5.25" customHeight="1" thickBot="1">
      <c r="A24" s="669"/>
      <c r="B24" s="327"/>
      <c r="C24" s="183"/>
      <c r="D24" s="315"/>
      <c r="E24" s="183"/>
    </row>
    <row r="25" spans="1:5" ht="16.5" customHeight="1" thickBot="1">
      <c r="A25" s="669" t="s">
        <v>463</v>
      </c>
      <c r="B25" s="297" t="s">
        <v>1018</v>
      </c>
      <c r="C25" s="183">
        <f>C26+C31</f>
        <v>0</v>
      </c>
      <c r="D25" s="315"/>
      <c r="E25" s="183"/>
    </row>
    <row r="26" spans="1:5" ht="15.75" customHeight="1">
      <c r="A26" s="852" t="s">
        <v>464</v>
      </c>
      <c r="B26" s="164" t="s">
        <v>392</v>
      </c>
      <c r="C26" s="179">
        <f>SUM(C27:C30)</f>
        <v>0</v>
      </c>
      <c r="D26" s="179">
        <f>SUM(D27:D30)</f>
        <v>0</v>
      </c>
      <c r="E26" s="179">
        <f>SUM(C26:D26)</f>
        <v>0</v>
      </c>
    </row>
    <row r="27" spans="1:5" ht="12.75">
      <c r="A27" s="208" t="s">
        <v>465</v>
      </c>
      <c r="B27" s="161" t="s">
        <v>393</v>
      </c>
      <c r="C27" s="180"/>
      <c r="D27" s="905"/>
      <c r="E27" s="179">
        <f aca="true" t="shared" si="1" ref="E27:E37">SUM(C27:D27)</f>
        <v>0</v>
      </c>
    </row>
    <row r="28" spans="1:5" s="18" customFormat="1" ht="12.75">
      <c r="A28" s="208" t="s">
        <v>466</v>
      </c>
      <c r="B28" s="328" t="s">
        <v>885</v>
      </c>
      <c r="C28" s="176"/>
      <c r="D28" s="140"/>
      <c r="E28" s="179">
        <f t="shared" si="1"/>
        <v>0</v>
      </c>
    </row>
    <row r="29" spans="1:5" ht="22.5">
      <c r="A29" s="208" t="s">
        <v>467</v>
      </c>
      <c r="B29" s="858" t="s">
        <v>886</v>
      </c>
      <c r="C29" s="176"/>
      <c r="D29" s="140"/>
      <c r="E29" s="179">
        <f t="shared" si="1"/>
        <v>0</v>
      </c>
    </row>
    <row r="30" spans="1:5" ht="12.75">
      <c r="A30" s="208" t="s">
        <v>469</v>
      </c>
      <c r="B30" s="213" t="s">
        <v>887</v>
      </c>
      <c r="C30" s="176"/>
      <c r="D30" s="140"/>
      <c r="E30" s="179">
        <f t="shared" si="1"/>
        <v>0</v>
      </c>
    </row>
    <row r="31" spans="1:5" ht="12.75">
      <c r="A31" s="1127" t="s">
        <v>470</v>
      </c>
      <c r="B31" s="164" t="s">
        <v>891</v>
      </c>
      <c r="C31" s="176">
        <f>SUM(C32:C37)</f>
        <v>0</v>
      </c>
      <c r="D31" s="176">
        <f>SUM(D32:D37)</f>
        <v>0</v>
      </c>
      <c r="E31" s="179">
        <f t="shared" si="1"/>
        <v>0</v>
      </c>
    </row>
    <row r="32" spans="1:5" ht="12.75">
      <c r="A32" s="208" t="s">
        <v>471</v>
      </c>
      <c r="B32" s="859" t="s">
        <v>889</v>
      </c>
      <c r="C32" s="176"/>
      <c r="D32" s="140"/>
      <c r="E32" s="179">
        <f t="shared" si="1"/>
        <v>0</v>
      </c>
    </row>
    <row r="33" spans="1:5" ht="12.75">
      <c r="A33" s="208" t="s">
        <v>472</v>
      </c>
      <c r="B33" s="1162" t="s">
        <v>890</v>
      </c>
      <c r="C33" s="176"/>
      <c r="D33" s="140"/>
      <c r="E33" s="179">
        <f t="shared" si="1"/>
        <v>0</v>
      </c>
    </row>
    <row r="34" spans="1:5" ht="12.75">
      <c r="A34" s="208" t="s">
        <v>473</v>
      </c>
      <c r="B34" s="1164" t="s">
        <v>892</v>
      </c>
      <c r="C34" s="176"/>
      <c r="D34" s="140"/>
      <c r="E34" s="179">
        <f t="shared" si="1"/>
        <v>0</v>
      </c>
    </row>
    <row r="35" spans="1:5" ht="12.75">
      <c r="A35" s="208" t="s">
        <v>474</v>
      </c>
      <c r="B35" s="161" t="s">
        <v>893</v>
      </c>
      <c r="C35" s="180"/>
      <c r="D35" s="905"/>
      <c r="E35" s="179">
        <f t="shared" si="1"/>
        <v>0</v>
      </c>
    </row>
    <row r="36" spans="1:5" ht="14.25" customHeight="1">
      <c r="A36" s="208" t="s">
        <v>475</v>
      </c>
      <c r="B36" s="1164" t="s">
        <v>894</v>
      </c>
      <c r="C36" s="176"/>
      <c r="D36" s="1302"/>
      <c r="E36" s="179">
        <f t="shared" si="1"/>
        <v>0</v>
      </c>
    </row>
    <row r="37" spans="1:5" ht="12.75" customHeight="1">
      <c r="A37" s="208" t="s">
        <v>476</v>
      </c>
      <c r="B37" s="161" t="s">
        <v>895</v>
      </c>
      <c r="C37" s="176"/>
      <c r="D37" s="1302"/>
      <c r="E37" s="179">
        <f t="shared" si="1"/>
        <v>0</v>
      </c>
    </row>
    <row r="38" spans="1:5" ht="6" customHeight="1" thickBot="1">
      <c r="A38" s="902"/>
      <c r="B38" s="327"/>
      <c r="C38" s="181"/>
      <c r="D38" s="141"/>
      <c r="E38" s="181"/>
    </row>
    <row r="39" spans="1:5" ht="25.5" customHeight="1" thickBot="1">
      <c r="A39" s="669" t="s">
        <v>477</v>
      </c>
      <c r="B39" s="1184" t="s">
        <v>1020</v>
      </c>
      <c r="C39" s="178">
        <f>C25+C6</f>
        <v>1943</v>
      </c>
      <c r="D39" s="1308">
        <f>D40</f>
        <v>0</v>
      </c>
      <c r="E39" s="178">
        <f>SUM(C39:D39)</f>
        <v>1943</v>
      </c>
    </row>
    <row r="40" spans="1:5" ht="5.25" customHeight="1" thickBot="1">
      <c r="A40" s="903"/>
      <c r="B40" s="167"/>
      <c r="C40" s="321"/>
      <c r="D40" s="1065"/>
      <c r="E40" s="321"/>
    </row>
    <row r="41" spans="1:5" ht="15" customHeight="1" thickBot="1">
      <c r="A41" s="206" t="s">
        <v>478</v>
      </c>
      <c r="B41" s="163" t="s">
        <v>897</v>
      </c>
      <c r="C41" s="178"/>
      <c r="D41" s="1309"/>
      <c r="E41" s="378"/>
    </row>
    <row r="42" spans="1:5" ht="12.75" customHeight="1">
      <c r="A42" s="852" t="s">
        <v>479</v>
      </c>
      <c r="B42" s="329" t="s">
        <v>395</v>
      </c>
      <c r="C42" s="182"/>
      <c r="D42" s="904"/>
      <c r="E42" s="182">
        <f>C42+D42</f>
        <v>0</v>
      </c>
    </row>
    <row r="43" spans="1:5" ht="15" customHeight="1">
      <c r="A43" s="208" t="s">
        <v>480</v>
      </c>
      <c r="B43" s="764" t="s">
        <v>899</v>
      </c>
      <c r="C43" s="180"/>
      <c r="D43" s="140">
        <v>63</v>
      </c>
      <c r="E43" s="179">
        <f aca="true" t="shared" si="2" ref="E43:E49">C43+D43</f>
        <v>63</v>
      </c>
    </row>
    <row r="44" spans="1:5" ht="16.5" customHeight="1">
      <c r="A44" s="208" t="s">
        <v>481</v>
      </c>
      <c r="B44" s="764" t="s">
        <v>900</v>
      </c>
      <c r="C44" s="180"/>
      <c r="D44" s="905"/>
      <c r="E44" s="182">
        <f t="shared" si="2"/>
        <v>0</v>
      </c>
    </row>
    <row r="45" spans="1:5" ht="12.75" customHeight="1">
      <c r="A45" s="208" t="s">
        <v>482</v>
      </c>
      <c r="B45" s="764" t="s">
        <v>898</v>
      </c>
      <c r="C45" s="180"/>
      <c r="D45" s="140">
        <v>462834</v>
      </c>
      <c r="E45" s="179">
        <f t="shared" si="2"/>
        <v>462834</v>
      </c>
    </row>
    <row r="46" spans="1:5" ht="12.75" customHeight="1">
      <c r="A46" s="208" t="s">
        <v>483</v>
      </c>
      <c r="B46" s="1095" t="s">
        <v>904</v>
      </c>
      <c r="C46" s="180"/>
      <c r="D46" s="905"/>
      <c r="E46" s="182">
        <f t="shared" si="2"/>
        <v>0</v>
      </c>
    </row>
    <row r="47" spans="1:5" ht="12.75" customHeight="1">
      <c r="A47" s="208" t="s">
        <v>484</v>
      </c>
      <c r="B47" s="1096" t="s">
        <v>903</v>
      </c>
      <c r="C47" s="180"/>
      <c r="D47" s="905"/>
      <c r="E47" s="182">
        <f t="shared" si="2"/>
        <v>0</v>
      </c>
    </row>
    <row r="48" spans="1:5" ht="16.5" customHeight="1">
      <c r="A48" s="208" t="s">
        <v>485</v>
      </c>
      <c r="B48" s="1097" t="s">
        <v>901</v>
      </c>
      <c r="C48" s="176"/>
      <c r="D48" s="140"/>
      <c r="E48" s="182">
        <f t="shared" si="2"/>
        <v>0</v>
      </c>
    </row>
    <row r="49" spans="1:5" ht="13.5" thickBot="1">
      <c r="A49" s="208" t="s">
        <v>486</v>
      </c>
      <c r="B49" s="859" t="s">
        <v>902</v>
      </c>
      <c r="C49" s="181"/>
      <c r="D49" s="141"/>
      <c r="E49" s="182">
        <f t="shared" si="2"/>
        <v>0</v>
      </c>
    </row>
    <row r="50" spans="1:5" ht="13.5" thickBot="1">
      <c r="A50" s="902" t="s">
        <v>487</v>
      </c>
      <c r="B50" s="1286" t="s">
        <v>906</v>
      </c>
      <c r="C50" s="178">
        <f>SUM(C42:C49)</f>
        <v>0</v>
      </c>
      <c r="D50" s="178">
        <f>SUM(D42:D49)</f>
        <v>462897</v>
      </c>
      <c r="E50" s="178">
        <f>SUM(E42:E49)</f>
        <v>462897</v>
      </c>
    </row>
    <row r="51" spans="1:5" ht="4.5" customHeight="1" thickBot="1">
      <c r="A51" s="206"/>
      <c r="B51" s="1286"/>
      <c r="C51" s="321"/>
      <c r="D51" s="1065"/>
      <c r="E51" s="321"/>
    </row>
    <row r="52" spans="1:5" ht="25.5" customHeight="1" thickBot="1">
      <c r="A52" s="669" t="s">
        <v>488</v>
      </c>
      <c r="B52" s="163" t="s">
        <v>905</v>
      </c>
      <c r="C52" s="183">
        <f>C39+C50</f>
        <v>1943</v>
      </c>
      <c r="D52" s="183">
        <f>D39+D50</f>
        <v>462897</v>
      </c>
      <c r="E52" s="183">
        <f>E39+E50</f>
        <v>464840</v>
      </c>
    </row>
    <row r="56" ht="3.75" customHeight="1"/>
    <row r="57" ht="14.25" customHeight="1"/>
    <row r="60" ht="5.25" customHeight="1"/>
    <row r="61" ht="14.25" customHeight="1"/>
    <row r="62" ht="3" customHeight="1"/>
    <row r="63" ht="16.5" customHeight="1"/>
    <row r="64" ht="17.25" customHeight="1">
      <c r="A64" s="1"/>
    </row>
    <row r="65" ht="17.25" customHeight="1"/>
    <row r="70" ht="46.5" customHeight="1"/>
    <row r="71" ht="12" customHeight="1"/>
    <row r="75" ht="12" customHeight="1"/>
    <row r="76" ht="12.75" customHeight="1"/>
    <row r="86" ht="5.25" customHeight="1"/>
    <row r="96" ht="12" customHeight="1"/>
    <row r="97" ht="6" customHeight="1"/>
    <row r="98" ht="22.5" customHeight="1"/>
    <row r="99" ht="6" customHeight="1"/>
    <row r="102" ht="6.75" customHeight="1"/>
    <row r="104" ht="7.5" customHeight="1"/>
    <row r="105" ht="32.25" customHeight="1"/>
    <row r="109" ht="4.5" customHeight="1"/>
    <row r="110" ht="35.25" customHeight="1"/>
    <row r="114" ht="2.25" customHeight="1"/>
    <row r="118" ht="4.5" customHeight="1"/>
    <row r="120" ht="6.75" customHeight="1"/>
    <row r="127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4">
      <selection activeCell="B7" sqref="B7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62" t="s">
        <v>1154</v>
      </c>
      <c r="B1" s="462"/>
      <c r="C1" s="462"/>
      <c r="D1" s="462"/>
      <c r="E1" s="462"/>
    </row>
    <row r="2" spans="2:3" ht="12.75">
      <c r="B2" s="1"/>
      <c r="C2" s="42"/>
    </row>
    <row r="3" spans="2:3" ht="15.75">
      <c r="B3" s="1486" t="s">
        <v>71</v>
      </c>
      <c r="C3" s="1486"/>
    </row>
    <row r="4" spans="2:3" ht="15.75">
      <c r="B4" s="1486" t="s">
        <v>72</v>
      </c>
      <c r="C4" s="1486"/>
    </row>
    <row r="5" spans="2:3" ht="15.75">
      <c r="B5" s="1486" t="s">
        <v>562</v>
      </c>
      <c r="C5" s="1486"/>
    </row>
    <row r="6" spans="2:3" ht="15.75">
      <c r="B6" s="216"/>
      <c r="C6" s="216"/>
    </row>
    <row r="7" spans="2:3" ht="12.75">
      <c r="B7" s="1"/>
      <c r="C7" s="44" t="s">
        <v>4</v>
      </c>
    </row>
    <row r="8" spans="2:3" ht="13.5" thickBot="1">
      <c r="B8" s="1"/>
      <c r="C8" s="44"/>
    </row>
    <row r="9" spans="1:3" ht="26.25" thickBot="1">
      <c r="A9" s="530" t="s">
        <v>444</v>
      </c>
      <c r="B9" s="1391" t="s">
        <v>73</v>
      </c>
      <c r="C9" s="589" t="s">
        <v>661</v>
      </c>
    </row>
    <row r="10" spans="1:3" ht="13.5" thickBot="1">
      <c r="A10" s="580" t="s">
        <v>445</v>
      </c>
      <c r="B10" s="490" t="s">
        <v>446</v>
      </c>
      <c r="C10" s="678" t="s">
        <v>447</v>
      </c>
    </row>
    <row r="11" spans="1:3" ht="13.5" thickBot="1">
      <c r="A11" s="1392" t="s">
        <v>449</v>
      </c>
      <c r="B11" s="1393" t="s">
        <v>29</v>
      </c>
      <c r="C11" s="1394"/>
    </row>
    <row r="12" spans="1:3" ht="12.75">
      <c r="A12" s="551" t="s">
        <v>450</v>
      </c>
      <c r="B12" s="1395" t="s">
        <v>12</v>
      </c>
      <c r="C12" s="1396"/>
    </row>
    <row r="13" spans="1:3" ht="12.75">
      <c r="A13" s="517" t="s">
        <v>451</v>
      </c>
      <c r="B13" s="1397"/>
      <c r="C13" s="1396"/>
    </row>
    <row r="14" spans="1:3" ht="12.75">
      <c r="A14" s="517" t="s">
        <v>452</v>
      </c>
      <c r="B14" s="1395" t="s">
        <v>645</v>
      </c>
      <c r="C14" s="1398">
        <f>SUM(C12:C13)</f>
        <v>0</v>
      </c>
    </row>
    <row r="15" spans="1:3" ht="12.75">
      <c r="A15" s="517" t="s">
        <v>453</v>
      </c>
      <c r="B15" s="1399" t="s">
        <v>90</v>
      </c>
      <c r="C15" s="1396"/>
    </row>
    <row r="16" spans="1:3" ht="12.75">
      <c r="A16" s="518"/>
      <c r="B16" s="1400"/>
      <c r="C16" s="1394"/>
    </row>
    <row r="17" spans="1:3" s="8" customFormat="1" ht="16.5" thickBot="1">
      <c r="A17" s="518" t="s">
        <v>454</v>
      </c>
      <c r="B17" s="1395" t="s">
        <v>742</v>
      </c>
      <c r="C17" s="1401">
        <f>SUM(C15:C16)</f>
        <v>0</v>
      </c>
    </row>
    <row r="18" spans="1:3" s="8" customFormat="1" ht="16.5" thickBot="1">
      <c r="A18" s="1392" t="s">
        <v>455</v>
      </c>
      <c r="B18" s="1402"/>
      <c r="C18" s="1403"/>
    </row>
    <row r="19" spans="1:3" s="18" customFormat="1" ht="13.5" thickBot="1">
      <c r="A19" s="552" t="s">
        <v>456</v>
      </c>
      <c r="B19" s="1404" t="s">
        <v>46</v>
      </c>
      <c r="C19" s="1405">
        <f>C17+C14</f>
        <v>0</v>
      </c>
    </row>
    <row r="20" spans="1:3" s="18" customFormat="1" ht="12.75">
      <c r="A20" s="1007" t="s">
        <v>457</v>
      </c>
      <c r="B20" s="1406"/>
      <c r="C20" s="1407"/>
    </row>
    <row r="21" spans="1:3" ht="12.75">
      <c r="A21" s="1408" t="s">
        <v>458</v>
      </c>
      <c r="B21" s="1409"/>
      <c r="C21" s="1410"/>
    </row>
    <row r="22" spans="1:3" ht="13.5" thickBot="1">
      <c r="A22" s="1411" t="s">
        <v>459</v>
      </c>
      <c r="B22" s="1412"/>
      <c r="C22" s="1413"/>
    </row>
    <row r="23" spans="1:3" ht="13.5" thickBot="1">
      <c r="A23" s="552" t="s">
        <v>460</v>
      </c>
      <c r="B23" s="1414" t="s">
        <v>743</v>
      </c>
      <c r="C23" s="1415">
        <f>SUM(C20:C22)</f>
        <v>0</v>
      </c>
    </row>
    <row r="24" spans="1:3" ht="12.75">
      <c r="A24" s="839" t="s">
        <v>461</v>
      </c>
      <c r="B24" s="637"/>
      <c r="C24" s="1410"/>
    </row>
    <row r="25" spans="1:3" ht="12.75">
      <c r="A25" s="837" t="s">
        <v>462</v>
      </c>
      <c r="B25" s="971"/>
      <c r="C25" s="1416"/>
    </row>
    <row r="26" spans="1:3" ht="12.75">
      <c r="A26" s="837" t="s">
        <v>463</v>
      </c>
      <c r="B26" s="1417" t="s">
        <v>631</v>
      </c>
      <c r="C26" s="1416"/>
    </row>
    <row r="27" spans="1:3" ht="12.75">
      <c r="A27" s="837" t="s">
        <v>464</v>
      </c>
      <c r="B27" s="1418" t="s">
        <v>74</v>
      </c>
      <c r="C27" s="1419">
        <f>SUM(C22:C26)</f>
        <v>0</v>
      </c>
    </row>
    <row r="28" spans="1:3" ht="12.75">
      <c r="A28" s="837" t="s">
        <v>465</v>
      </c>
      <c r="B28" s="1418"/>
      <c r="C28" s="1419"/>
    </row>
    <row r="29" spans="1:3" ht="12.75">
      <c r="A29" s="837" t="s">
        <v>466</v>
      </c>
      <c r="B29" s="1417"/>
      <c r="C29" s="1416"/>
    </row>
    <row r="30" spans="1:3" s="18" customFormat="1" ht="12.75">
      <c r="A30" s="837" t="s">
        <v>467</v>
      </c>
      <c r="B30" s="1418" t="s">
        <v>75</v>
      </c>
      <c r="C30" s="1420">
        <f>SUM(C29:C29)</f>
        <v>0</v>
      </c>
    </row>
    <row r="31" spans="1:3" s="18" customFormat="1" ht="12.75">
      <c r="A31" s="837" t="s">
        <v>469</v>
      </c>
      <c r="B31" s="1421"/>
      <c r="C31" s="1420"/>
    </row>
    <row r="32" spans="1:3" ht="12.75">
      <c r="A32" s="837" t="s">
        <v>470</v>
      </c>
      <c r="B32" s="1417" t="s">
        <v>506</v>
      </c>
      <c r="C32" s="1416">
        <v>40000</v>
      </c>
    </row>
    <row r="33" spans="1:3" s="18" customFormat="1" ht="12.75">
      <c r="A33" s="837" t="s">
        <v>471</v>
      </c>
      <c r="B33" s="1418" t="s">
        <v>76</v>
      </c>
      <c r="C33" s="1419">
        <f>SUM(C32)</f>
        <v>40000</v>
      </c>
    </row>
    <row r="34" spans="1:3" s="18" customFormat="1" ht="12.75">
      <c r="A34" s="837" t="s">
        <v>472</v>
      </c>
      <c r="B34" s="1417"/>
      <c r="C34" s="1416"/>
    </row>
    <row r="35" spans="1:3" s="18" customFormat="1" ht="12.75">
      <c r="A35" s="837" t="s">
        <v>473</v>
      </c>
      <c r="B35" s="1417" t="s">
        <v>1087</v>
      </c>
      <c r="C35" s="1416">
        <v>1404</v>
      </c>
    </row>
    <row r="36" spans="1:3" s="18" customFormat="1" ht="12.75">
      <c r="A36" s="837" t="s">
        <v>474</v>
      </c>
      <c r="B36" s="1418" t="s">
        <v>640</v>
      </c>
      <c r="C36" s="1419">
        <f>SUM(C35)</f>
        <v>1404</v>
      </c>
    </row>
    <row r="37" spans="1:3" s="18" customFormat="1" ht="12.75">
      <c r="A37" s="837" t="s">
        <v>475</v>
      </c>
      <c r="B37" s="1417"/>
      <c r="C37" s="1416"/>
    </row>
    <row r="38" spans="1:3" s="18" customFormat="1" ht="12.75">
      <c r="A38" s="837" t="s">
        <v>476</v>
      </c>
      <c r="B38" s="1417" t="s">
        <v>1088</v>
      </c>
      <c r="C38" s="1416">
        <v>2242</v>
      </c>
    </row>
    <row r="39" spans="1:3" s="18" customFormat="1" ht="12.75">
      <c r="A39" s="837" t="s">
        <v>477</v>
      </c>
      <c r="B39" s="1417" t="s">
        <v>1089</v>
      </c>
      <c r="C39" s="1416">
        <v>340</v>
      </c>
    </row>
    <row r="40" spans="1:3" s="18" customFormat="1" ht="12.75">
      <c r="A40" s="1430" t="s">
        <v>478</v>
      </c>
      <c r="B40" s="1418" t="s">
        <v>1090</v>
      </c>
      <c r="C40" s="1419">
        <f>SUM(C38:C39)</f>
        <v>2582</v>
      </c>
    </row>
    <row r="41" spans="1:3" s="18" customFormat="1" ht="12.75">
      <c r="A41" s="837" t="s">
        <v>479</v>
      </c>
      <c r="B41" s="1417"/>
      <c r="C41" s="1416"/>
    </row>
    <row r="42" spans="1:3" s="18" customFormat="1" ht="12.75">
      <c r="A42" s="837" t="s">
        <v>480</v>
      </c>
      <c r="B42" s="1417" t="s">
        <v>1091</v>
      </c>
      <c r="C42" s="1416">
        <v>40484</v>
      </c>
    </row>
    <row r="43" spans="1:3" s="18" customFormat="1" ht="12.75">
      <c r="A43" s="1430" t="s">
        <v>481</v>
      </c>
      <c r="B43" s="1418" t="s">
        <v>1092</v>
      </c>
      <c r="C43" s="1419">
        <f>SUM(C42)</f>
        <v>40484</v>
      </c>
    </row>
    <row r="44" spans="1:3" s="18" customFormat="1" ht="12.75">
      <c r="A44" s="837" t="s">
        <v>482</v>
      </c>
      <c r="B44" s="1417"/>
      <c r="C44" s="1416"/>
    </row>
    <row r="45" spans="1:3" s="18" customFormat="1" ht="13.5" thickBot="1">
      <c r="A45" s="1422" t="s">
        <v>483</v>
      </c>
      <c r="B45" s="1423"/>
      <c r="C45" s="1424"/>
    </row>
    <row r="46" spans="1:3" ht="13.5" thickBot="1">
      <c r="A46" s="552" t="s">
        <v>484</v>
      </c>
      <c r="B46" s="962" t="s">
        <v>30</v>
      </c>
      <c r="C46" s="1425">
        <f>C27+C30+C33+C36+C40+C43</f>
        <v>84470</v>
      </c>
    </row>
    <row r="47" spans="1:3" ht="13.5" thickBot="1">
      <c r="A47" s="844" t="s">
        <v>485</v>
      </c>
      <c r="B47" s="1426"/>
      <c r="C47" s="1427"/>
    </row>
    <row r="48" spans="1:3" ht="13.5" thickBot="1">
      <c r="A48" s="552" t="s">
        <v>486</v>
      </c>
      <c r="B48" s="1428" t="s">
        <v>554</v>
      </c>
      <c r="C48" s="1429">
        <f>SUM(C19+C46+C23)</f>
        <v>84470</v>
      </c>
    </row>
    <row r="49" spans="2:3" ht="15.75">
      <c r="B49" s="51"/>
      <c r="C49" s="52"/>
    </row>
    <row r="50" spans="2:3" ht="15.75">
      <c r="B50" s="51"/>
      <c r="C50" s="52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439" t="s">
        <v>1123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2:6" ht="15.75">
      <c r="B3" s="1459" t="s">
        <v>664</v>
      </c>
      <c r="C3" s="1459"/>
      <c r="D3" s="1459"/>
      <c r="E3" s="1459"/>
      <c r="F3" s="1460"/>
    </row>
    <row r="4" spans="2:6" ht="15.75">
      <c r="B4" s="22"/>
      <c r="C4" s="22"/>
      <c r="D4" s="22"/>
      <c r="E4" s="22"/>
      <c r="F4" s="14"/>
    </row>
    <row r="5" spans="2:6" ht="12.75" customHeight="1" thickBot="1">
      <c r="B5" s="134"/>
      <c r="C5" s="21"/>
      <c r="D5" s="1"/>
      <c r="E5" s="23"/>
      <c r="F5" s="23" t="s">
        <v>4</v>
      </c>
    </row>
    <row r="6" spans="1:6" ht="12.75">
      <c r="A6" s="1450" t="s">
        <v>444</v>
      </c>
      <c r="B6" s="1457" t="s">
        <v>16</v>
      </c>
      <c r="C6" s="1452" t="s">
        <v>553</v>
      </c>
      <c r="D6" s="1454" t="s">
        <v>560</v>
      </c>
      <c r="E6" s="1454" t="s">
        <v>670</v>
      </c>
      <c r="F6" s="1448" t="s">
        <v>554</v>
      </c>
    </row>
    <row r="7" spans="1:6" ht="27" customHeight="1" thickBot="1">
      <c r="A7" s="1451"/>
      <c r="B7" s="1458"/>
      <c r="C7" s="1453"/>
      <c r="D7" s="1455"/>
      <c r="E7" s="1456"/>
      <c r="F7" s="1449"/>
    </row>
    <row r="8" spans="1:6" s="351" customFormat="1" ht="9.75" customHeight="1">
      <c r="A8" s="773" t="s">
        <v>445</v>
      </c>
      <c r="B8" s="774" t="s">
        <v>446</v>
      </c>
      <c r="C8" s="775" t="s">
        <v>447</v>
      </c>
      <c r="D8" s="776" t="s">
        <v>448</v>
      </c>
      <c r="E8" s="1104" t="s">
        <v>468</v>
      </c>
      <c r="F8" s="1104" t="s">
        <v>493</v>
      </c>
    </row>
    <row r="9" spans="1:6" ht="12.75">
      <c r="A9" s="450" t="s">
        <v>449</v>
      </c>
      <c r="B9" s="457" t="s">
        <v>321</v>
      </c>
      <c r="C9" s="28"/>
      <c r="D9" s="37"/>
      <c r="E9" s="1105"/>
      <c r="F9" s="176"/>
    </row>
    <row r="10" spans="1:6" ht="12.75">
      <c r="A10" s="449" t="s">
        <v>450</v>
      </c>
      <c r="B10" s="230" t="s">
        <v>6</v>
      </c>
      <c r="C10" s="9">
        <f>3_sz_melléklet!F9</f>
        <v>541081</v>
      </c>
      <c r="D10" s="32">
        <f>'4_sz_ melléklet'!E607</f>
        <v>111226</v>
      </c>
      <c r="E10" s="209">
        <f>5_sz_melléklet!C125</f>
        <v>186791</v>
      </c>
      <c r="F10" s="176">
        <f aca="true" t="shared" si="0" ref="F10:F22">E10+D10+C10</f>
        <v>839098</v>
      </c>
    </row>
    <row r="11" spans="1:6" ht="12.75">
      <c r="A11" s="449" t="s">
        <v>451</v>
      </c>
      <c r="B11" s="265" t="s">
        <v>7</v>
      </c>
      <c r="C11" s="9">
        <f>3_sz_melléklet!F10</f>
        <v>144334</v>
      </c>
      <c r="D11" s="32">
        <f>'4_sz_ melléklet'!E608</f>
        <v>26411</v>
      </c>
      <c r="E11" s="209">
        <f>5_sz_melléklet!C126</f>
        <v>47395</v>
      </c>
      <c r="F11" s="176">
        <f t="shared" si="0"/>
        <v>218140</v>
      </c>
    </row>
    <row r="12" spans="1:6" ht="12.75" customHeight="1">
      <c r="A12" s="449" t="s">
        <v>452</v>
      </c>
      <c r="B12" s="265" t="s">
        <v>8</v>
      </c>
      <c r="C12" s="9">
        <f>3_sz_melléklet!F11</f>
        <v>469122</v>
      </c>
      <c r="D12" s="32">
        <f>'4_sz_ melléklet'!E609</f>
        <v>1862315</v>
      </c>
      <c r="E12" s="209">
        <f>5_sz_melléklet!C127</f>
        <v>41271</v>
      </c>
      <c r="F12" s="176">
        <f t="shared" si="0"/>
        <v>2372708</v>
      </c>
    </row>
    <row r="13" spans="1:6" ht="12.75">
      <c r="A13" s="449" t="s">
        <v>453</v>
      </c>
      <c r="B13" s="265" t="s">
        <v>556</v>
      </c>
      <c r="C13" s="9">
        <f>3_sz_melléklet!F12</f>
        <v>0</v>
      </c>
      <c r="D13" s="32">
        <f>'4_sz_ melléklet'!E610</f>
        <v>-66791</v>
      </c>
      <c r="E13" s="209">
        <f>5_sz_melléklet!C128</f>
        <v>0</v>
      </c>
      <c r="F13" s="176">
        <f t="shared" si="0"/>
        <v>-66791</v>
      </c>
    </row>
    <row r="14" spans="1:6" ht="12.75">
      <c r="A14" s="449" t="s">
        <v>454</v>
      </c>
      <c r="B14" s="265" t="s">
        <v>555</v>
      </c>
      <c r="C14" s="9">
        <f>3_sz_melléklet!F13</f>
        <v>0</v>
      </c>
      <c r="D14" s="32">
        <f>'4_sz_ melléklet'!E611</f>
        <v>12995</v>
      </c>
      <c r="E14" s="209">
        <f>5_sz_melléklet!C129</f>
        <v>0</v>
      </c>
      <c r="F14" s="176">
        <f t="shared" si="0"/>
        <v>12995</v>
      </c>
    </row>
    <row r="15" spans="1:6" ht="12.75">
      <c r="A15" s="449" t="s">
        <v>455</v>
      </c>
      <c r="B15" s="265" t="s">
        <v>770</v>
      </c>
      <c r="C15" s="9">
        <f>C16+C17+C18+C19+C20+C21</f>
        <v>0</v>
      </c>
      <c r="D15" s="9">
        <f>D16+D17+D18+D19+D20+D21</f>
        <v>542769</v>
      </c>
      <c r="E15" s="9">
        <f>E16+E17+E18+E19+E20+E21</f>
        <v>0</v>
      </c>
      <c r="F15" s="9">
        <f>F16+F17+F18+F19+F20+F21</f>
        <v>542769</v>
      </c>
    </row>
    <row r="16" spans="1:6" ht="12.75">
      <c r="A16" s="449" t="s">
        <v>456</v>
      </c>
      <c r="B16" s="265" t="s">
        <v>771</v>
      </c>
      <c r="C16" s="9">
        <f>3_sz_melléklet!F15</f>
        <v>0</v>
      </c>
      <c r="D16" s="32">
        <f>'4_sz_ melléklet'!E613</f>
        <v>164407</v>
      </c>
      <c r="E16" s="209">
        <f>5_sz_melléklet!C131</f>
        <v>0</v>
      </c>
      <c r="F16" s="176">
        <f aca="true" t="shared" si="1" ref="F16:F21">SUM(C16:E16)</f>
        <v>164407</v>
      </c>
    </row>
    <row r="17" spans="1:6" ht="12.75">
      <c r="A17" s="449" t="s">
        <v>457</v>
      </c>
      <c r="B17" s="265" t="s">
        <v>772</v>
      </c>
      <c r="C17" s="9">
        <f>3_sz_melléklet!F16</f>
        <v>0</v>
      </c>
      <c r="D17" s="32">
        <f>'4_sz_ melléklet'!E614</f>
        <v>0</v>
      </c>
      <c r="E17" s="209">
        <f>5_sz_melléklet!C132</f>
        <v>0</v>
      </c>
      <c r="F17" s="176">
        <f t="shared" si="1"/>
        <v>0</v>
      </c>
    </row>
    <row r="18" spans="1:6" ht="12.75">
      <c r="A18" s="449" t="s">
        <v>458</v>
      </c>
      <c r="B18" s="265" t="s">
        <v>773</v>
      </c>
      <c r="C18" s="9">
        <f>3_sz_melléklet!F17</f>
        <v>0</v>
      </c>
      <c r="D18" s="32">
        <f>'4_sz_ melléklet'!E615</f>
        <v>0</v>
      </c>
      <c r="E18" s="209">
        <f>5_sz_melléklet!C133</f>
        <v>0</v>
      </c>
      <c r="F18" s="176">
        <f t="shared" si="1"/>
        <v>0</v>
      </c>
    </row>
    <row r="19" spans="1:6" ht="12.75">
      <c r="A19" s="449" t="s">
        <v>459</v>
      </c>
      <c r="B19" s="458" t="s">
        <v>774</v>
      </c>
      <c r="C19" s="9">
        <f>3_sz_melléklet!F18</f>
        <v>0</v>
      </c>
      <c r="D19" s="32">
        <f>'4_sz_ melléklet'!E616</f>
        <v>326704</v>
      </c>
      <c r="E19" s="209">
        <f>5_sz_melléklet!C134</f>
        <v>0</v>
      </c>
      <c r="F19" s="176">
        <f t="shared" si="1"/>
        <v>326704</v>
      </c>
    </row>
    <row r="20" spans="1:6" ht="12.75">
      <c r="A20" s="449" t="s">
        <v>460</v>
      </c>
      <c r="B20" s="1085" t="s">
        <v>789</v>
      </c>
      <c r="C20" s="9">
        <f>3_sz_melléklet!F19</f>
        <v>0</v>
      </c>
      <c r="D20" s="32">
        <f>'4_sz_ melléklet'!E617</f>
        <v>0</v>
      </c>
      <c r="E20" s="209">
        <f>5_sz_melléklet!C135</f>
        <v>0</v>
      </c>
      <c r="F20" s="176">
        <f t="shared" si="1"/>
        <v>0</v>
      </c>
    </row>
    <row r="21" spans="1:6" ht="12.75">
      <c r="A21" s="449" t="s">
        <v>461</v>
      </c>
      <c r="B21" s="1086" t="s">
        <v>782</v>
      </c>
      <c r="C21" s="9">
        <f>3_sz_melléklet!F20</f>
        <v>0</v>
      </c>
      <c r="D21" s="32">
        <f>'4_sz_ melléklet'!E618</f>
        <v>51658</v>
      </c>
      <c r="E21" s="209">
        <f>5_sz_melléklet!C136</f>
        <v>0</v>
      </c>
      <c r="F21" s="176">
        <f t="shared" si="1"/>
        <v>51658</v>
      </c>
    </row>
    <row r="22" spans="1:6" ht="13.5" thickBot="1">
      <c r="A22" s="449" t="s">
        <v>462</v>
      </c>
      <c r="B22" s="267" t="s">
        <v>317</v>
      </c>
      <c r="C22" s="9">
        <f>3_sz_melléklet!F21</f>
        <v>0</v>
      </c>
      <c r="D22" s="32">
        <f>'4_sz_ melléklet'!E619</f>
        <v>80689</v>
      </c>
      <c r="E22" s="209">
        <f>5_sz_melléklet!C137</f>
        <v>189100</v>
      </c>
      <c r="F22" s="176">
        <f t="shared" si="0"/>
        <v>269789</v>
      </c>
    </row>
    <row r="23" spans="1:6" ht="13.5" thickBot="1">
      <c r="A23" s="777" t="s">
        <v>463</v>
      </c>
      <c r="B23" s="778" t="s">
        <v>9</v>
      </c>
      <c r="C23" s="779">
        <f>C10+C11+C12+C13+C15+C22</f>
        <v>1154537</v>
      </c>
      <c r="D23" s="780">
        <f>D10+D11+D12+D13+D15+D22</f>
        <v>2556619</v>
      </c>
      <c r="E23" s="793">
        <f>E10+E11+E12+E13+E15+E22</f>
        <v>464557</v>
      </c>
      <c r="F23" s="793">
        <f>SUM(C23:E23)</f>
        <v>4175713</v>
      </c>
    </row>
    <row r="24" spans="1:6" ht="13.5" thickTop="1">
      <c r="A24" s="766"/>
      <c r="B24" s="457"/>
      <c r="C24" s="1100"/>
      <c r="D24" s="1065"/>
      <c r="E24" s="321"/>
      <c r="F24" s="184"/>
    </row>
    <row r="25" spans="1:6" ht="12.75">
      <c r="A25" s="450" t="s">
        <v>464</v>
      </c>
      <c r="B25" s="459" t="s">
        <v>322</v>
      </c>
      <c r="C25" s="25"/>
      <c r="D25" s="30"/>
      <c r="E25" s="526"/>
      <c r="F25" s="179"/>
    </row>
    <row r="26" spans="1:6" ht="12.75">
      <c r="A26" s="449" t="s">
        <v>465</v>
      </c>
      <c r="B26" s="265" t="s">
        <v>557</v>
      </c>
      <c r="C26" s="25">
        <f>3_sz_melléklet!F25</f>
        <v>4820</v>
      </c>
      <c r="D26" s="32">
        <f>'4_sz_ melléklet'!E623</f>
        <v>3620656</v>
      </c>
      <c r="E26" s="209">
        <f>5_sz_melléklet!C141</f>
        <v>283</v>
      </c>
      <c r="F26" s="176">
        <f>E26+D26+C26</f>
        <v>3625759</v>
      </c>
    </row>
    <row r="27" spans="1:6" ht="12.75">
      <c r="A27" s="449" t="s">
        <v>464</v>
      </c>
      <c r="B27" s="265" t="s">
        <v>558</v>
      </c>
      <c r="C27" s="25">
        <f>3_sz_melléklet!F26</f>
        <v>0</v>
      </c>
      <c r="D27" s="32">
        <f>'4_sz_ melléklet'!E624</f>
        <v>84470</v>
      </c>
      <c r="E27" s="209">
        <v>0</v>
      </c>
      <c r="F27" s="176">
        <f aca="true" t="shared" si="2" ref="F27:F37">E27+D27+C27</f>
        <v>84470</v>
      </c>
    </row>
    <row r="28" spans="1:6" ht="12.75">
      <c r="A28" s="449" t="s">
        <v>465</v>
      </c>
      <c r="B28" s="265" t="s">
        <v>318</v>
      </c>
      <c r="C28" s="25">
        <f>3_sz_melléklet!F27</f>
        <v>0</v>
      </c>
      <c r="D28" s="32">
        <f>D29+D30+D31+D32+D33+D34+D35</f>
        <v>1114599</v>
      </c>
      <c r="E28" s="209">
        <f>5_sz_melléklet!C142</f>
        <v>0</v>
      </c>
      <c r="F28" s="176">
        <f t="shared" si="2"/>
        <v>1114599</v>
      </c>
    </row>
    <row r="29" spans="1:6" ht="12.75">
      <c r="A29" s="449" t="s">
        <v>466</v>
      </c>
      <c r="B29" s="458" t="s">
        <v>775</v>
      </c>
      <c r="C29" s="25">
        <f>3_sz_melléklet!F28</f>
        <v>0</v>
      </c>
      <c r="D29" s="32">
        <f>'4_sz_ melléklet'!E626</f>
        <v>0</v>
      </c>
      <c r="E29" s="209">
        <f>5_sz_melléklet!C143</f>
        <v>0</v>
      </c>
      <c r="F29" s="176">
        <f t="shared" si="2"/>
        <v>0</v>
      </c>
    </row>
    <row r="30" spans="1:6" ht="12.75">
      <c r="A30" s="449" t="s">
        <v>467</v>
      </c>
      <c r="B30" s="458" t="s">
        <v>777</v>
      </c>
      <c r="C30" s="25"/>
      <c r="D30" s="32">
        <f>'4_sz_ melléklet'!E627</f>
        <v>0</v>
      </c>
      <c r="E30" s="209">
        <f>5_sz_melléklet!C144</f>
        <v>0</v>
      </c>
      <c r="F30" s="176">
        <f t="shared" si="2"/>
        <v>0</v>
      </c>
    </row>
    <row r="31" spans="1:6" ht="12.75">
      <c r="A31" s="449" t="s">
        <v>469</v>
      </c>
      <c r="B31" s="458" t="s">
        <v>776</v>
      </c>
      <c r="C31" s="25"/>
      <c r="D31" s="32">
        <f>'4_sz_ melléklet'!E628</f>
        <v>0</v>
      </c>
      <c r="E31" s="209">
        <f>5_sz_melléklet!C145</f>
        <v>0</v>
      </c>
      <c r="F31" s="176">
        <f t="shared" si="2"/>
        <v>0</v>
      </c>
    </row>
    <row r="32" spans="1:6" ht="12.75">
      <c r="A32" s="449" t="s">
        <v>470</v>
      </c>
      <c r="B32" s="458" t="s">
        <v>778</v>
      </c>
      <c r="C32" s="25">
        <f>3_sz_melléklet!F29</f>
        <v>0</v>
      </c>
      <c r="D32" s="32">
        <f>'4_sz_ melléklet'!E629</f>
        <v>342276</v>
      </c>
      <c r="E32" s="209">
        <f>5_sz_melléklet!C146</f>
        <v>0</v>
      </c>
      <c r="F32" s="176">
        <f t="shared" si="2"/>
        <v>342276</v>
      </c>
    </row>
    <row r="33" spans="1:6" ht="12.75">
      <c r="A33" s="449" t="s">
        <v>471</v>
      </c>
      <c r="B33" s="1085" t="s">
        <v>779</v>
      </c>
      <c r="C33" s="25"/>
      <c r="D33" s="32">
        <f>'4_sz_ melléklet'!E630</f>
        <v>5023</v>
      </c>
      <c r="E33" s="209">
        <f>5_sz_melléklet!C147</f>
        <v>0</v>
      </c>
      <c r="F33" s="176">
        <f t="shared" si="2"/>
        <v>5023</v>
      </c>
    </row>
    <row r="34" spans="1:6" ht="12.75">
      <c r="A34" s="449" t="s">
        <v>472</v>
      </c>
      <c r="B34" s="370" t="s">
        <v>780</v>
      </c>
      <c r="C34" s="25"/>
      <c r="D34" s="32">
        <f>'4_sz_ melléklet'!E631</f>
        <v>0</v>
      </c>
      <c r="E34" s="209">
        <f>5_sz_melléklet!C148</f>
        <v>0</v>
      </c>
      <c r="F34" s="176">
        <f t="shared" si="2"/>
        <v>0</v>
      </c>
    </row>
    <row r="35" spans="1:6" ht="12.75">
      <c r="A35" s="449" t="s">
        <v>473</v>
      </c>
      <c r="B35" s="1086" t="s">
        <v>797</v>
      </c>
      <c r="C35" s="25"/>
      <c r="D35" s="32">
        <f>'4_sz_ melléklet'!E632</f>
        <v>767300</v>
      </c>
      <c r="E35" s="209">
        <f>5_sz_melléklet!C149</f>
        <v>0</v>
      </c>
      <c r="F35" s="176">
        <f t="shared" si="2"/>
        <v>767300</v>
      </c>
    </row>
    <row r="36" spans="1:6" ht="12.75" customHeight="1">
      <c r="A36" s="449" t="s">
        <v>474</v>
      </c>
      <c r="B36" s="265" t="s">
        <v>783</v>
      </c>
      <c r="C36" s="25">
        <f>3_sz_melléklet!F35</f>
        <v>0</v>
      </c>
      <c r="D36" s="32">
        <f>'4_sz_ melléklet'!E633</f>
        <v>1278</v>
      </c>
      <c r="E36" s="209">
        <f>5_sz_melléklet!C150</f>
        <v>0</v>
      </c>
      <c r="F36" s="176">
        <f t="shared" si="2"/>
        <v>1278</v>
      </c>
    </row>
    <row r="37" spans="1:6" ht="13.5" thickBot="1">
      <c r="A37" s="449" t="s">
        <v>475</v>
      </c>
      <c r="B37" s="267" t="s">
        <v>320</v>
      </c>
      <c r="C37" s="25">
        <f>3_sz_melléklet!F36</f>
        <v>0</v>
      </c>
      <c r="D37" s="32">
        <f>'4_sz_ melléklet'!E634</f>
        <v>66791</v>
      </c>
      <c r="E37" s="209">
        <f>5_sz_melléklet!C151</f>
        <v>0</v>
      </c>
      <c r="F37" s="176">
        <f t="shared" si="2"/>
        <v>66791</v>
      </c>
    </row>
    <row r="38" spans="1:6" ht="13.5" thickBot="1">
      <c r="A38" s="777" t="s">
        <v>476</v>
      </c>
      <c r="B38" s="778" t="s">
        <v>10</v>
      </c>
      <c r="C38" s="779">
        <f>SUM(C26:C28)+C36+C37</f>
        <v>4820</v>
      </c>
      <c r="D38" s="780">
        <f>SUM(D26:D28)+D36+D37</f>
        <v>4887794</v>
      </c>
      <c r="E38" s="793">
        <f>SUM(E26:E28)+E36+E37</f>
        <v>283</v>
      </c>
      <c r="F38" s="793">
        <f>SUM(C38:E38)</f>
        <v>4892897</v>
      </c>
    </row>
    <row r="39" spans="1:6" ht="32.25" customHeight="1" thickBot="1" thickTop="1">
      <c r="A39" s="777" t="s">
        <v>477</v>
      </c>
      <c r="B39" s="782" t="s">
        <v>784</v>
      </c>
      <c r="C39" s="781">
        <f>C38+C23</f>
        <v>1159357</v>
      </c>
      <c r="D39" s="781">
        <f>D38+D23</f>
        <v>7444413</v>
      </c>
      <c r="E39" s="781">
        <f>E38+E23</f>
        <v>464840</v>
      </c>
      <c r="F39" s="781">
        <f>F38+F23</f>
        <v>9068610</v>
      </c>
    </row>
    <row r="40" spans="1:6" ht="14.25" customHeight="1" thickTop="1">
      <c r="A40" s="766"/>
      <c r="B40" s="1101"/>
      <c r="C40" s="1102"/>
      <c r="D40" s="865"/>
      <c r="E40" s="864"/>
      <c r="F40" s="864"/>
    </row>
    <row r="41" spans="1:6" ht="12.75" customHeight="1">
      <c r="A41" s="450" t="s">
        <v>552</v>
      </c>
      <c r="B41" s="579" t="s">
        <v>786</v>
      </c>
      <c r="C41" s="25"/>
      <c r="D41" s="30"/>
      <c r="E41" s="317"/>
      <c r="F41" s="179"/>
    </row>
    <row r="42" spans="1:6" s="17" customFormat="1" ht="12.75">
      <c r="A42" s="449" t="s">
        <v>479</v>
      </c>
      <c r="B42" s="266" t="s">
        <v>785</v>
      </c>
      <c r="C42" s="25">
        <f>3_sz_melléklet!F41</f>
        <v>0</v>
      </c>
      <c r="D42" s="32">
        <f>'4_sz_ melléklet'!E639</f>
        <v>0</v>
      </c>
      <c r="E42" s="209">
        <f>5_sz_melléklet!C157</f>
        <v>0</v>
      </c>
      <c r="F42" s="176">
        <f>E42+D42+C42</f>
        <v>0</v>
      </c>
    </row>
    <row r="43" spans="1:6" s="17" customFormat="1" ht="12.75">
      <c r="A43" s="449" t="s">
        <v>480</v>
      </c>
      <c r="B43" s="867" t="s">
        <v>790</v>
      </c>
      <c r="C43" s="25">
        <f>3_sz_melléklet!F42</f>
        <v>0</v>
      </c>
      <c r="D43" s="32">
        <f>'4_sz_ melléklet'!E640</f>
        <v>0</v>
      </c>
      <c r="E43" s="209">
        <f>5_sz_melléklet!C158</f>
        <v>0</v>
      </c>
      <c r="F43" s="176">
        <f aca="true" t="shared" si="3" ref="F43:F49">E43+D43+C43</f>
        <v>0</v>
      </c>
    </row>
    <row r="44" spans="1:6" s="17" customFormat="1" ht="12.75">
      <c r="A44" s="449" t="s">
        <v>481</v>
      </c>
      <c r="B44" s="867" t="s">
        <v>791</v>
      </c>
      <c r="C44" s="25">
        <f>3_sz_melléklet!F43</f>
        <v>0</v>
      </c>
      <c r="D44" s="32">
        <f>'4_sz_ melléklet'!E641</f>
        <v>1148253</v>
      </c>
      <c r="E44" s="209">
        <f>5_sz_melléklet!C159</f>
        <v>0</v>
      </c>
      <c r="F44" s="176">
        <f t="shared" si="3"/>
        <v>1148253</v>
      </c>
    </row>
    <row r="45" spans="1:6" s="17" customFormat="1" ht="12.75">
      <c r="A45" s="449" t="s">
        <v>482</v>
      </c>
      <c r="B45" s="867" t="s">
        <v>792</v>
      </c>
      <c r="C45" s="25">
        <f>3_sz_melléklet!F44</f>
        <v>0</v>
      </c>
      <c r="D45" s="32">
        <f>'4_sz_ melléklet'!E642</f>
        <v>0</v>
      </c>
      <c r="E45" s="209">
        <f>5_sz_melléklet!C160</f>
        <v>0</v>
      </c>
      <c r="F45" s="176">
        <f t="shared" si="3"/>
        <v>0</v>
      </c>
    </row>
    <row r="46" spans="1:6" ht="12.75">
      <c r="A46" s="449" t="s">
        <v>483</v>
      </c>
      <c r="B46" s="1087" t="s">
        <v>793</v>
      </c>
      <c r="C46" s="25">
        <f>3_sz_melléklet!F45</f>
        <v>0</v>
      </c>
      <c r="D46" s="32">
        <f>'4_sz_ melléklet'!E643</f>
        <v>0</v>
      </c>
      <c r="E46" s="209">
        <f>5_sz_melléklet!C161</f>
        <v>0</v>
      </c>
      <c r="F46" s="176">
        <f t="shared" si="3"/>
        <v>0</v>
      </c>
    </row>
    <row r="47" spans="1:6" ht="12.75">
      <c r="A47" s="449" t="s">
        <v>484</v>
      </c>
      <c r="B47" s="1088" t="s">
        <v>794</v>
      </c>
      <c r="C47" s="25">
        <f>3_sz_melléklet!F46</f>
        <v>0</v>
      </c>
      <c r="D47" s="32">
        <f>'4_sz_ melléklet'!E644</f>
        <v>30678</v>
      </c>
      <c r="E47" s="209">
        <f>5_sz_melléklet!C162</f>
        <v>0</v>
      </c>
      <c r="F47" s="176">
        <f t="shared" si="3"/>
        <v>30678</v>
      </c>
    </row>
    <row r="48" spans="1:6" ht="12.75">
      <c r="A48" s="449" t="s">
        <v>485</v>
      </c>
      <c r="B48" s="1089" t="s">
        <v>795</v>
      </c>
      <c r="C48" s="25">
        <f>3_sz_melléklet!F47</f>
        <v>0</v>
      </c>
      <c r="D48" s="32">
        <f>'4_sz_ melléklet'!E645</f>
        <v>404261</v>
      </c>
      <c r="E48" s="209">
        <f>5_sz_melléklet!C163</f>
        <v>0</v>
      </c>
      <c r="F48" s="176">
        <f t="shared" si="3"/>
        <v>404261</v>
      </c>
    </row>
    <row r="49" spans="1:6" s="17" customFormat="1" ht="13.5" thickBot="1">
      <c r="A49" s="449" t="s">
        <v>486</v>
      </c>
      <c r="B49" s="460" t="s">
        <v>796</v>
      </c>
      <c r="C49" s="25">
        <f>3_sz_melléklet!F48</f>
        <v>0</v>
      </c>
      <c r="D49" s="32">
        <f>'4_sz_ melléklet'!E646</f>
        <v>236431</v>
      </c>
      <c r="E49" s="209">
        <f>5_sz_melléklet!C164</f>
        <v>0</v>
      </c>
      <c r="F49" s="176">
        <f t="shared" si="3"/>
        <v>236431</v>
      </c>
    </row>
    <row r="50" spans="1:6" s="17" customFormat="1" ht="13.5" thickBot="1">
      <c r="A50" s="473" t="s">
        <v>487</v>
      </c>
      <c r="B50" s="380" t="s">
        <v>787</v>
      </c>
      <c r="C50" s="137">
        <f>SUM(C42:C49)</f>
        <v>0</v>
      </c>
      <c r="D50" s="137">
        <f>SUM(D42:D49)</f>
        <v>1819623</v>
      </c>
      <c r="E50" s="137">
        <f>SUM(E42:E49)</f>
        <v>0</v>
      </c>
      <c r="F50" s="137">
        <f>SUM(F42:F49)</f>
        <v>1819623</v>
      </c>
    </row>
    <row r="51" spans="1:6" s="17" customFormat="1" ht="12.75">
      <c r="A51" s="766"/>
      <c r="B51" s="45"/>
      <c r="C51" s="1100"/>
      <c r="D51" s="285"/>
      <c r="E51" s="321"/>
      <c r="F51" s="184"/>
    </row>
    <row r="52" spans="1:6" ht="18.75" customHeight="1" thickBot="1">
      <c r="A52" s="794" t="s">
        <v>488</v>
      </c>
      <c r="B52" s="1090" t="s">
        <v>788</v>
      </c>
      <c r="C52" s="1091">
        <f>C39+C50</f>
        <v>1159357</v>
      </c>
      <c r="D52" s="1103">
        <f>D39+D50</f>
        <v>9264036</v>
      </c>
      <c r="E52" s="1106">
        <f>E39+E50</f>
        <v>464840</v>
      </c>
      <c r="F52" s="1106">
        <f>F39+F50</f>
        <v>10888233</v>
      </c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439" t="s">
        <v>1155</v>
      </c>
      <c r="B1" s="1439"/>
      <c r="C1" s="1439"/>
      <c r="D1" s="462"/>
      <c r="E1" s="462"/>
    </row>
    <row r="2" spans="1:5" ht="12.75">
      <c r="A2" s="462"/>
      <c r="B2" s="462"/>
      <c r="C2" s="462"/>
      <c r="D2" s="462"/>
      <c r="E2" s="462"/>
    </row>
    <row r="3" spans="2:3" ht="15.75">
      <c r="B3" s="1486" t="s">
        <v>78</v>
      </c>
      <c r="C3" s="1486"/>
    </row>
    <row r="4" spans="2:3" ht="15.75">
      <c r="B4" s="1486" t="s">
        <v>79</v>
      </c>
      <c r="C4" s="1486"/>
    </row>
    <row r="5" spans="2:3" ht="15.75">
      <c r="B5" s="1486" t="s">
        <v>562</v>
      </c>
      <c r="C5" s="1486"/>
    </row>
    <row r="6" spans="2:3" ht="15.75">
      <c r="B6" s="1062"/>
      <c r="C6" s="1062"/>
    </row>
    <row r="7" spans="2:3" ht="13.5" thickBot="1">
      <c r="B7" s="42"/>
      <c r="C7" s="44" t="s">
        <v>4</v>
      </c>
    </row>
    <row r="8" spans="1:3" ht="26.25" thickBot="1">
      <c r="A8" s="530" t="s">
        <v>444</v>
      </c>
      <c r="B8" s="588" t="s">
        <v>80</v>
      </c>
      <c r="C8" s="589" t="s">
        <v>661</v>
      </c>
    </row>
    <row r="9" spans="1:3" ht="13.5" thickBot="1">
      <c r="A9" s="580" t="s">
        <v>445</v>
      </c>
      <c r="B9" s="1341" t="s">
        <v>446</v>
      </c>
      <c r="C9" s="563" t="s">
        <v>447</v>
      </c>
    </row>
    <row r="10" spans="1:3" ht="12.75" customHeight="1" thickBot="1">
      <c r="A10" s="473" t="s">
        <v>449</v>
      </c>
      <c r="B10" s="1342" t="s">
        <v>81</v>
      </c>
      <c r="C10" s="593"/>
    </row>
    <row r="11" spans="1:3" ht="12.75" customHeight="1" thickBot="1">
      <c r="A11" s="584" t="s">
        <v>450</v>
      </c>
      <c r="B11" s="1343" t="s">
        <v>536</v>
      </c>
      <c r="C11" s="1328">
        <v>340</v>
      </c>
    </row>
    <row r="12" spans="1:3" ht="12.75" customHeight="1" thickBot="1">
      <c r="A12" s="584" t="s">
        <v>451</v>
      </c>
      <c r="B12" s="1340" t="s">
        <v>1040</v>
      </c>
      <c r="C12" s="1327">
        <v>450</v>
      </c>
    </row>
    <row r="13" spans="1:3" ht="12.75" customHeight="1" thickBot="1">
      <c r="A13" s="473" t="s">
        <v>452</v>
      </c>
      <c r="B13" s="492" t="s">
        <v>53</v>
      </c>
      <c r="C13" s="594">
        <f>SUM(C11:C12)</f>
        <v>790</v>
      </c>
    </row>
    <row r="14" spans="1:3" ht="12.75" customHeight="1">
      <c r="A14" s="450" t="s">
        <v>453</v>
      </c>
      <c r="B14" s="1344"/>
      <c r="C14" s="595"/>
    </row>
    <row r="15" spans="1:3" ht="12.75">
      <c r="A15" s="450" t="s">
        <v>454</v>
      </c>
      <c r="B15" s="1345" t="s">
        <v>90</v>
      </c>
      <c r="C15" s="596"/>
    </row>
    <row r="16" spans="1:3" ht="12.75">
      <c r="A16" s="450" t="s">
        <v>455</v>
      </c>
      <c r="B16" s="5" t="s">
        <v>738</v>
      </c>
      <c r="C16" s="597">
        <f>1430+198+150</f>
        <v>1778</v>
      </c>
    </row>
    <row r="17" spans="1:3" ht="12.75">
      <c r="A17" s="450" t="s">
        <v>456</v>
      </c>
      <c r="B17" s="5" t="s">
        <v>739</v>
      </c>
      <c r="C17" s="597">
        <f>300-102-198</f>
        <v>0</v>
      </c>
    </row>
    <row r="18" spans="1:3" ht="12.75" customHeight="1" thickBot="1">
      <c r="A18" s="450" t="s">
        <v>457</v>
      </c>
      <c r="B18" s="5" t="s">
        <v>1071</v>
      </c>
      <c r="C18" s="597">
        <f>2000+102</f>
        <v>2102</v>
      </c>
    </row>
    <row r="19" spans="1:3" ht="13.5" thickBot="1">
      <c r="A19" s="450" t="s">
        <v>458</v>
      </c>
      <c r="B19" s="492" t="s">
        <v>53</v>
      </c>
      <c r="C19" s="598">
        <f>SUM(C16:C18)</f>
        <v>3880</v>
      </c>
    </row>
    <row r="20" spans="1:3" ht="12.75">
      <c r="A20" s="450" t="s">
        <v>459</v>
      </c>
      <c r="B20" s="1377"/>
      <c r="C20" s="1378"/>
    </row>
    <row r="21" spans="1:3" ht="12.75">
      <c r="A21" s="450" t="s">
        <v>460</v>
      </c>
      <c r="B21" s="1379" t="s">
        <v>1068</v>
      </c>
      <c r="C21" s="1383"/>
    </row>
    <row r="22" spans="1:3" ht="13.5" thickBot="1">
      <c r="A22" s="450" t="s">
        <v>461</v>
      </c>
      <c r="B22" s="1382" t="s">
        <v>1069</v>
      </c>
      <c r="C22" s="1384">
        <v>150</v>
      </c>
    </row>
    <row r="23" spans="1:3" ht="13.5" thickBot="1">
      <c r="A23" s="450" t="s">
        <v>462</v>
      </c>
      <c r="B23" s="1380" t="s">
        <v>53</v>
      </c>
      <c r="C23" s="1381">
        <f>SUM(C22)</f>
        <v>150</v>
      </c>
    </row>
    <row r="24" spans="1:3" ht="13.5" thickBot="1">
      <c r="A24" s="450" t="s">
        <v>463</v>
      </c>
      <c r="B24" s="579"/>
      <c r="C24" s="599"/>
    </row>
    <row r="25" spans="1:3" ht="13.5" thickBot="1">
      <c r="A25" s="450" t="s">
        <v>464</v>
      </c>
      <c r="B25" s="492" t="s">
        <v>46</v>
      </c>
      <c r="C25" s="600">
        <f>C19+C13+C23</f>
        <v>4820</v>
      </c>
    </row>
    <row r="26" spans="1:3" ht="12.75">
      <c r="A26" s="450" t="s">
        <v>465</v>
      </c>
      <c r="B26" s="955"/>
      <c r="C26" s="956"/>
    </row>
    <row r="27" spans="1:3" ht="12.75">
      <c r="A27" s="450" t="s">
        <v>466</v>
      </c>
      <c r="B27" s="958" t="s">
        <v>671</v>
      </c>
      <c r="C27" s="957"/>
    </row>
    <row r="28" spans="1:3" ht="12.75">
      <c r="A28" s="450" t="s">
        <v>467</v>
      </c>
      <c r="B28" s="958"/>
      <c r="C28" s="957"/>
    </row>
    <row r="29" spans="1:3" ht="13.5" thickBot="1">
      <c r="A29" s="450" t="s">
        <v>470</v>
      </c>
      <c r="B29" s="150" t="s">
        <v>626</v>
      </c>
      <c r="C29" s="960">
        <v>283</v>
      </c>
    </row>
    <row r="30" spans="1:3" ht="13.5" thickBot="1">
      <c r="A30" s="450" t="s">
        <v>471</v>
      </c>
      <c r="B30" s="913" t="s">
        <v>1093</v>
      </c>
      <c r="C30" s="298">
        <f>SUM(C29:C29)</f>
        <v>283</v>
      </c>
    </row>
    <row r="31" spans="1:3" ht="12.75">
      <c r="A31" s="450" t="s">
        <v>472</v>
      </c>
      <c r="B31" s="35"/>
      <c r="C31" s="603"/>
    </row>
    <row r="32" spans="1:3" ht="12.75">
      <c r="A32" s="450" t="s">
        <v>473</v>
      </c>
      <c r="B32" s="437"/>
      <c r="C32" s="601"/>
    </row>
    <row r="33" spans="1:3" ht="12.75">
      <c r="A33" s="450" t="s">
        <v>474</v>
      </c>
      <c r="B33" s="439" t="s">
        <v>84</v>
      </c>
      <c r="C33" s="602">
        <f>SUM(C32:C32)</f>
        <v>0</v>
      </c>
    </row>
    <row r="34" spans="1:3" ht="12.75">
      <c r="A34" s="450" t="s">
        <v>475</v>
      </c>
      <c r="B34" s="440"/>
      <c r="C34" s="601"/>
    </row>
    <row r="35" spans="1:3" ht="12.75">
      <c r="A35" s="450" t="s">
        <v>476</v>
      </c>
      <c r="B35" s="441" t="s">
        <v>748</v>
      </c>
      <c r="C35" s="601">
        <v>206133</v>
      </c>
    </row>
    <row r="36" spans="1:3" ht="12.75">
      <c r="A36" s="450" t="s">
        <v>477</v>
      </c>
      <c r="B36" s="442" t="s">
        <v>749</v>
      </c>
      <c r="C36" s="602">
        <f>SUM(C35)</f>
        <v>206133</v>
      </c>
    </row>
    <row r="37" spans="1:3" ht="12.75">
      <c r="A37" s="450" t="s">
        <v>478</v>
      </c>
      <c r="B37" s="443"/>
      <c r="C37" s="601"/>
    </row>
    <row r="38" spans="1:3" ht="12.75">
      <c r="A38" s="450" t="s">
        <v>479</v>
      </c>
      <c r="B38" s="161" t="s">
        <v>747</v>
      </c>
      <c r="C38" s="601">
        <v>10944</v>
      </c>
    </row>
    <row r="39" spans="1:3" ht="12.75">
      <c r="A39" s="450" t="s">
        <v>480</v>
      </c>
      <c r="B39" s="161" t="s">
        <v>765</v>
      </c>
      <c r="C39" s="603">
        <f>7000+900</f>
        <v>7900</v>
      </c>
    </row>
    <row r="40" spans="1:3" ht="12.75">
      <c r="A40" s="450" t="s">
        <v>481</v>
      </c>
      <c r="B40" s="161" t="s">
        <v>1094</v>
      </c>
      <c r="C40" s="603">
        <v>2076</v>
      </c>
    </row>
    <row r="41" spans="1:3" ht="12.75">
      <c r="A41" s="450" t="s">
        <v>482</v>
      </c>
      <c r="B41" s="161" t="s">
        <v>1095</v>
      </c>
      <c r="C41" s="603">
        <v>610</v>
      </c>
    </row>
    <row r="42" spans="1:3" ht="12.75">
      <c r="A42" s="450" t="s">
        <v>483</v>
      </c>
      <c r="B42" s="161" t="s">
        <v>1096</v>
      </c>
      <c r="C42" s="603">
        <v>1900</v>
      </c>
    </row>
    <row r="43" spans="1:3" ht="12.75">
      <c r="A43" s="450" t="s">
        <v>481</v>
      </c>
      <c r="B43" s="161" t="s">
        <v>441</v>
      </c>
      <c r="C43" s="603">
        <v>810</v>
      </c>
    </row>
    <row r="44" spans="1:3" ht="12.75">
      <c r="A44" s="450" t="s">
        <v>482</v>
      </c>
      <c r="B44" s="4" t="s">
        <v>640</v>
      </c>
      <c r="C44" s="602">
        <f>SUM(C38:C43)</f>
        <v>24240</v>
      </c>
    </row>
    <row r="45" spans="1:3" ht="12.75">
      <c r="A45" s="450" t="s">
        <v>483</v>
      </c>
      <c r="B45" s="7"/>
      <c r="C45" s="601"/>
    </row>
    <row r="46" spans="1:3" ht="12.75">
      <c r="A46" s="450" t="s">
        <v>484</v>
      </c>
      <c r="B46" s="7" t="s">
        <v>443</v>
      </c>
      <c r="C46" s="601">
        <v>1534</v>
      </c>
    </row>
    <row r="47" spans="1:3" ht="12.75">
      <c r="A47" s="450" t="s">
        <v>485</v>
      </c>
      <c r="B47" s="4" t="s">
        <v>82</v>
      </c>
      <c r="C47" s="602">
        <f>SUM(C46)</f>
        <v>1534</v>
      </c>
    </row>
    <row r="48" spans="1:3" ht="12.75">
      <c r="A48" s="450" t="s">
        <v>486</v>
      </c>
      <c r="B48" s="74"/>
      <c r="C48" s="601"/>
    </row>
    <row r="49" spans="1:3" ht="12.75">
      <c r="A49" s="450" t="s">
        <v>487</v>
      </c>
      <c r="B49" s="1417"/>
      <c r="C49" s="601"/>
    </row>
    <row r="50" spans="1:3" ht="12.75">
      <c r="A50" s="450" t="s">
        <v>488</v>
      </c>
      <c r="B50" s="438"/>
      <c r="C50" s="601"/>
    </row>
    <row r="51" spans="1:3" ht="12.75">
      <c r="A51" s="450" t="s">
        <v>489</v>
      </c>
      <c r="B51" s="217" t="s">
        <v>642</v>
      </c>
      <c r="C51" s="602">
        <f>SUM(C50:C50)</f>
        <v>0</v>
      </c>
    </row>
    <row r="52" spans="1:3" ht="12.75">
      <c r="A52" s="450" t="s">
        <v>490</v>
      </c>
      <c r="B52" s="218"/>
      <c r="C52" s="603"/>
    </row>
    <row r="53" spans="1:3" ht="12.75">
      <c r="A53" s="450" t="s">
        <v>491</v>
      </c>
      <c r="B53" s="967" t="s">
        <v>643</v>
      </c>
      <c r="C53" s="603">
        <v>77247</v>
      </c>
    </row>
    <row r="54" spans="1:11" s="18" customFormat="1" ht="12.75">
      <c r="A54" s="450" t="s">
        <v>492</v>
      </c>
      <c r="B54" s="967" t="s">
        <v>644</v>
      </c>
      <c r="C54" s="603">
        <v>240706</v>
      </c>
      <c r="K54"/>
    </row>
    <row r="55" spans="1:11" ht="12.75">
      <c r="A55" s="450" t="s">
        <v>508</v>
      </c>
      <c r="B55" s="1432" t="s">
        <v>641</v>
      </c>
      <c r="C55" s="961">
        <f>SUM(C53:C54)</f>
        <v>317953</v>
      </c>
      <c r="K55" s="18"/>
    </row>
    <row r="56" spans="1:3" ht="12.75">
      <c r="A56" s="471"/>
      <c r="B56" s="1423"/>
      <c r="C56" s="1431"/>
    </row>
    <row r="57" spans="1:3" ht="12.75">
      <c r="A57" s="1487">
        <v>2</v>
      </c>
      <c r="B57" s="1460"/>
      <c r="C57" s="1460"/>
    </row>
    <row r="58" spans="1:3" ht="12.75">
      <c r="A58" s="1439" t="s">
        <v>1155</v>
      </c>
      <c r="B58" s="1439"/>
      <c r="C58" s="1439"/>
    </row>
    <row r="59" spans="1:3" ht="12.75">
      <c r="A59" s="462"/>
      <c r="B59" s="462"/>
      <c r="C59" s="462"/>
    </row>
    <row r="60" spans="2:3" ht="15.75">
      <c r="B60" s="1486" t="s">
        <v>78</v>
      </c>
      <c r="C60" s="1486"/>
    </row>
    <row r="61" spans="2:3" ht="15.75">
      <c r="B61" s="1486" t="s">
        <v>79</v>
      </c>
      <c r="C61" s="1486"/>
    </row>
    <row r="62" spans="2:3" ht="15.75">
      <c r="B62" s="1486" t="s">
        <v>562</v>
      </c>
      <c r="C62" s="1486"/>
    </row>
    <row r="63" spans="2:3" ht="13.5" thickBot="1">
      <c r="B63" s="42"/>
      <c r="C63" s="44" t="s">
        <v>4</v>
      </c>
    </row>
    <row r="64" spans="1:3" ht="26.25" thickBot="1">
      <c r="A64" s="530" t="s">
        <v>444</v>
      </c>
      <c r="B64" s="588" t="s">
        <v>80</v>
      </c>
      <c r="C64" s="589" t="s">
        <v>661</v>
      </c>
    </row>
    <row r="65" spans="1:3" ht="13.5" thickBot="1">
      <c r="A65" s="533" t="s">
        <v>445</v>
      </c>
      <c r="B65" s="557" t="s">
        <v>446</v>
      </c>
      <c r="C65" s="563" t="s">
        <v>447</v>
      </c>
    </row>
    <row r="66" spans="1:11" s="18" customFormat="1" ht="12.75">
      <c r="A66" s="450" t="s">
        <v>509</v>
      </c>
      <c r="B66" s="437" t="s">
        <v>442</v>
      </c>
      <c r="C66" s="603">
        <v>172228</v>
      </c>
      <c r="K66"/>
    </row>
    <row r="67" spans="1:11" ht="12.75">
      <c r="A67" s="450" t="s">
        <v>510</v>
      </c>
      <c r="B67" s="437" t="s">
        <v>440</v>
      </c>
      <c r="C67" s="603">
        <v>2587874</v>
      </c>
      <c r="K67" s="18"/>
    </row>
    <row r="68" spans="1:3" ht="12.75">
      <c r="A68" s="450" t="s">
        <v>511</v>
      </c>
      <c r="B68" s="1433" t="s">
        <v>83</v>
      </c>
      <c r="C68" s="1434">
        <f>SUM(C56:C67)</f>
        <v>2760102</v>
      </c>
    </row>
    <row r="69" spans="1:3" ht="12.75">
      <c r="A69" s="450" t="s">
        <v>512</v>
      </c>
      <c r="B69" s="709"/>
      <c r="C69" s="912"/>
    </row>
    <row r="70" spans="1:11" s="18" customFormat="1" ht="12.75">
      <c r="A70" s="450" t="s">
        <v>513</v>
      </c>
      <c r="B70" s="967" t="s">
        <v>630</v>
      </c>
      <c r="C70" s="959"/>
      <c r="K70"/>
    </row>
    <row r="71" spans="1:11" s="18" customFormat="1" ht="12.75">
      <c r="A71" s="450" t="s">
        <v>514</v>
      </c>
      <c r="B71" s="440" t="s">
        <v>84</v>
      </c>
      <c r="C71" s="590">
        <f>SUM(C70)</f>
        <v>0</v>
      </c>
      <c r="D71" s="462"/>
      <c r="E71" s="462"/>
      <c r="K71"/>
    </row>
    <row r="72" spans="1:11" s="18" customFormat="1" ht="12.75">
      <c r="A72" s="450" t="s">
        <v>515</v>
      </c>
      <c r="B72" s="964"/>
      <c r="C72" s="961"/>
      <c r="D72" s="462"/>
      <c r="E72" s="462"/>
      <c r="K72"/>
    </row>
    <row r="73" spans="1:11" s="18" customFormat="1" ht="12.75">
      <c r="A73" s="450" t="s">
        <v>516</v>
      </c>
      <c r="B73" s="967"/>
      <c r="C73" s="959"/>
      <c r="D73"/>
      <c r="E73"/>
      <c r="K73"/>
    </row>
    <row r="74" spans="1:11" s="412" customFormat="1" ht="12.75">
      <c r="A74" s="450" t="s">
        <v>517</v>
      </c>
      <c r="B74" s="442" t="s">
        <v>629</v>
      </c>
      <c r="C74" s="957">
        <f>SUM(C73)</f>
        <v>0</v>
      </c>
      <c r="D74"/>
      <c r="E74"/>
      <c r="K74" s="18"/>
    </row>
    <row r="75" spans="1:11" s="412" customFormat="1" ht="12.75">
      <c r="A75" s="450" t="s">
        <v>518</v>
      </c>
      <c r="B75" s="709"/>
      <c r="C75" s="912"/>
      <c r="D75"/>
      <c r="E75"/>
      <c r="K75" s="18"/>
    </row>
    <row r="76" spans="1:5" s="412" customFormat="1" ht="12.75">
      <c r="A76" s="450" t="s">
        <v>519</v>
      </c>
      <c r="B76" s="967" t="s">
        <v>746</v>
      </c>
      <c r="C76" s="959">
        <f>100000+39690</f>
        <v>139690</v>
      </c>
      <c r="D76"/>
      <c r="E76"/>
    </row>
    <row r="77" spans="1:5" s="412" customFormat="1" ht="12.75">
      <c r="A77" s="450" t="s">
        <v>520</v>
      </c>
      <c r="B77" s="967" t="s">
        <v>1102</v>
      </c>
      <c r="C77" s="959">
        <v>14230</v>
      </c>
      <c r="D77"/>
      <c r="E77"/>
    </row>
    <row r="78" spans="1:5" s="412" customFormat="1" ht="12.75">
      <c r="A78" s="450" t="s">
        <v>521</v>
      </c>
      <c r="B78" s="967" t="s">
        <v>1103</v>
      </c>
      <c r="C78" s="959">
        <v>15323</v>
      </c>
      <c r="D78"/>
      <c r="E78"/>
    </row>
    <row r="79" spans="1:5" s="412" customFormat="1" ht="12.75">
      <c r="A79" s="450" t="s">
        <v>522</v>
      </c>
      <c r="B79" s="967" t="s">
        <v>634</v>
      </c>
      <c r="C79" s="959">
        <v>130363</v>
      </c>
      <c r="D79"/>
      <c r="E79"/>
    </row>
    <row r="80" spans="1:5" s="412" customFormat="1" ht="12.75">
      <c r="A80" s="450" t="s">
        <v>523</v>
      </c>
      <c r="B80" s="967" t="s">
        <v>1029</v>
      </c>
      <c r="C80" s="959">
        <v>0</v>
      </c>
      <c r="D80"/>
      <c r="E80"/>
    </row>
    <row r="81" spans="1:5" s="412" customFormat="1" ht="12.75">
      <c r="A81" s="450" t="s">
        <v>524</v>
      </c>
      <c r="B81" s="965" t="s">
        <v>638</v>
      </c>
      <c r="C81" s="957">
        <f>SUM(C76:C80)</f>
        <v>299606</v>
      </c>
      <c r="D81"/>
      <c r="E81"/>
    </row>
    <row r="82" spans="1:3" s="412" customFormat="1" ht="12.75">
      <c r="A82" s="450" t="s">
        <v>525</v>
      </c>
      <c r="B82" s="965"/>
      <c r="C82" s="957"/>
    </row>
    <row r="83" spans="1:3" s="412" customFormat="1" ht="12.75">
      <c r="A83" s="450" t="s">
        <v>526</v>
      </c>
      <c r="B83" s="967" t="s">
        <v>1104</v>
      </c>
      <c r="C83" s="959">
        <v>3500</v>
      </c>
    </row>
    <row r="84" spans="1:3" s="412" customFormat="1" ht="12.75">
      <c r="A84" s="450" t="s">
        <v>740</v>
      </c>
      <c r="B84" s="967" t="s">
        <v>1039</v>
      </c>
      <c r="C84" s="959">
        <v>2000</v>
      </c>
    </row>
    <row r="85" spans="1:3" s="412" customFormat="1" ht="12.75">
      <c r="A85" s="450" t="s">
        <v>741</v>
      </c>
      <c r="B85" s="965" t="s">
        <v>1038</v>
      </c>
      <c r="C85" s="957">
        <f>SUM(C83:C84)</f>
        <v>5500</v>
      </c>
    </row>
    <row r="86" spans="1:3" s="412" customFormat="1" ht="12.75">
      <c r="A86" s="450" t="s">
        <v>1024</v>
      </c>
      <c r="B86" s="965"/>
      <c r="C86" s="957"/>
    </row>
    <row r="87" spans="1:3" s="412" customFormat="1" ht="12.75">
      <c r="A87" s="450" t="s">
        <v>1025</v>
      </c>
      <c r="B87" s="967"/>
      <c r="C87" s="959"/>
    </row>
    <row r="88" spans="1:3" s="412" customFormat="1" ht="12.75">
      <c r="A88" s="450" t="s">
        <v>1026</v>
      </c>
      <c r="B88" s="965" t="s">
        <v>1055</v>
      </c>
      <c r="C88" s="957">
        <f>SUM(C87)</f>
        <v>0</v>
      </c>
    </row>
    <row r="89" spans="1:3" s="412" customFormat="1" ht="12.75">
      <c r="A89" s="450" t="s">
        <v>1027</v>
      </c>
      <c r="B89" s="965"/>
      <c r="C89" s="957"/>
    </row>
    <row r="90" spans="1:3" s="412" customFormat="1" ht="12.75">
      <c r="A90" s="450" t="s">
        <v>1028</v>
      </c>
      <c r="B90" s="967" t="s">
        <v>1106</v>
      </c>
      <c r="C90" s="959">
        <v>5092</v>
      </c>
    </row>
    <row r="91" spans="1:3" s="412" customFormat="1" ht="12.75">
      <c r="A91" s="450" t="s">
        <v>1097</v>
      </c>
      <c r="B91" s="967" t="s">
        <v>1105</v>
      </c>
      <c r="C91" s="959">
        <v>496</v>
      </c>
    </row>
    <row r="92" spans="1:11" ht="13.5" thickBot="1">
      <c r="A92" s="450" t="s">
        <v>1098</v>
      </c>
      <c r="B92" s="970" t="s">
        <v>1059</v>
      </c>
      <c r="C92" s="969">
        <f>SUM(C90:C91)</f>
        <v>5588</v>
      </c>
      <c r="K92" s="412"/>
    </row>
    <row r="93" spans="1:11" ht="13.5" thickBot="1">
      <c r="A93" s="584" t="s">
        <v>1099</v>
      </c>
      <c r="B93" s="962" t="s">
        <v>77</v>
      </c>
      <c r="C93" s="591">
        <f>C44+C47+C51+C55+C68+C33+C36+C74+C71+C81+C92+C85+C88</f>
        <v>3620656</v>
      </c>
      <c r="K93" s="412"/>
    </row>
    <row r="94" spans="1:11" ht="13.5" thickBot="1">
      <c r="A94" s="584" t="s">
        <v>1100</v>
      </c>
      <c r="B94" s="966"/>
      <c r="C94" s="592"/>
      <c r="K94" s="412"/>
    </row>
    <row r="95" spans="1:11" ht="13.5" thickBot="1">
      <c r="A95" s="473" t="s">
        <v>1101</v>
      </c>
      <c r="B95" s="963" t="s">
        <v>603</v>
      </c>
      <c r="C95" s="587">
        <f>C25+C93+C30</f>
        <v>3625759</v>
      </c>
      <c r="K95" s="412"/>
    </row>
    <row r="96" spans="2:11" ht="12.75">
      <c r="B96" s="1"/>
      <c r="C96" s="1"/>
      <c r="K96" s="412"/>
    </row>
    <row r="97" spans="2:11" ht="12.75">
      <c r="B97" s="1"/>
      <c r="C97" s="1"/>
      <c r="K97" s="412"/>
    </row>
    <row r="98" spans="2:11" ht="12.75">
      <c r="B98" s="1"/>
      <c r="C98" s="1"/>
      <c r="K98" s="412"/>
    </row>
    <row r="99" spans="2:11" ht="12.75">
      <c r="B99" s="1"/>
      <c r="C99" s="1"/>
      <c r="K99" s="412"/>
    </row>
    <row r="100" spans="2:11" ht="12.75">
      <c r="B100" s="1"/>
      <c r="C100" s="1"/>
      <c r="K100" s="412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</sheetData>
  <sheetProtection/>
  <mergeCells count="9">
    <mergeCell ref="A58:C58"/>
    <mergeCell ref="B60:C60"/>
    <mergeCell ref="B61:C61"/>
    <mergeCell ref="B62:C62"/>
    <mergeCell ref="A1:C1"/>
    <mergeCell ref="B3:C3"/>
    <mergeCell ref="B4:C4"/>
    <mergeCell ref="B5:C5"/>
    <mergeCell ref="A57:C57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4">
      <selection activeCell="B10" sqref="B10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439" t="s">
        <v>1156</v>
      </c>
      <c r="B1" s="1439"/>
      <c r="C1" s="1439"/>
      <c r="D1" s="462"/>
      <c r="E1" s="462"/>
    </row>
    <row r="2" spans="1:5" ht="12.75">
      <c r="A2" s="462"/>
      <c r="B2" s="462"/>
      <c r="C2" s="462"/>
      <c r="D2" s="462"/>
      <c r="E2" s="462"/>
    </row>
    <row r="3" spans="2:3" ht="15.75">
      <c r="B3" s="1486" t="s">
        <v>845</v>
      </c>
      <c r="C3" s="1486"/>
    </row>
    <row r="4" spans="2:3" ht="15.75">
      <c r="B4" s="1486" t="s">
        <v>562</v>
      </c>
      <c r="C4" s="1486"/>
    </row>
    <row r="5" spans="2:3" ht="15.75">
      <c r="B5" s="216"/>
      <c r="C5" s="216"/>
    </row>
    <row r="6" spans="2:3" ht="13.5" thickBot="1">
      <c r="B6" s="1"/>
      <c r="C6" s="44" t="s">
        <v>4</v>
      </c>
    </row>
    <row r="7" spans="1:3" ht="32.25" thickBot="1">
      <c r="A7" s="530" t="s">
        <v>444</v>
      </c>
      <c r="B7" s="583" t="s">
        <v>85</v>
      </c>
      <c r="C7" s="605" t="s">
        <v>700</v>
      </c>
    </row>
    <row r="8" spans="1:3" ht="13.5" thickBot="1">
      <c r="A8" s="533" t="s">
        <v>445</v>
      </c>
      <c r="B8" s="557" t="s">
        <v>446</v>
      </c>
      <c r="C8" s="563" t="s">
        <v>447</v>
      </c>
    </row>
    <row r="9" spans="1:3" ht="16.5" thickBot="1">
      <c r="A9" s="473" t="s">
        <v>449</v>
      </c>
      <c r="B9" s="219" t="s">
        <v>823</v>
      </c>
      <c r="C9" s="606"/>
    </row>
    <row r="10" spans="1:3" ht="15.75">
      <c r="A10" s="536" t="s">
        <v>450</v>
      </c>
      <c r="B10" s="220" t="s">
        <v>825</v>
      </c>
      <c r="C10" s="607">
        <v>1350</v>
      </c>
    </row>
    <row r="11" spans="1:3" ht="15.75">
      <c r="A11" s="531" t="s">
        <v>451</v>
      </c>
      <c r="B11" s="221" t="s">
        <v>826</v>
      </c>
      <c r="C11" s="608">
        <f>600-272</f>
        <v>328</v>
      </c>
    </row>
    <row r="12" spans="1:3" ht="15" customHeight="1">
      <c r="A12" s="531" t="s">
        <v>452</v>
      </c>
      <c r="B12" s="221" t="s">
        <v>827</v>
      </c>
      <c r="C12" s="609">
        <v>10000</v>
      </c>
    </row>
    <row r="13" spans="1:3" ht="15.75">
      <c r="A13" s="531" t="s">
        <v>453</v>
      </c>
      <c r="B13" s="222" t="s">
        <v>830</v>
      </c>
      <c r="C13" s="609">
        <f>22941-3856</f>
        <v>19085</v>
      </c>
    </row>
    <row r="14" spans="1:3" ht="15.75">
      <c r="A14" s="494" t="s">
        <v>454</v>
      </c>
      <c r="B14" s="221" t="s">
        <v>829</v>
      </c>
      <c r="C14" s="608">
        <v>3000</v>
      </c>
    </row>
    <row r="15" spans="1:3" ht="15.75">
      <c r="A15" s="494" t="s">
        <v>455</v>
      </c>
      <c r="B15" s="223" t="s">
        <v>828</v>
      </c>
      <c r="C15" s="609">
        <v>5000</v>
      </c>
    </row>
    <row r="16" spans="1:3" ht="15.75">
      <c r="A16" s="494" t="s">
        <v>456</v>
      </c>
      <c r="B16" s="221" t="s">
        <v>831</v>
      </c>
      <c r="C16" s="608">
        <f>10564-4277</f>
        <v>6287</v>
      </c>
    </row>
    <row r="17" spans="1:3" ht="15.75">
      <c r="A17" s="496" t="s">
        <v>457</v>
      </c>
      <c r="B17" s="224" t="s">
        <v>832</v>
      </c>
      <c r="C17" s="1148">
        <v>1000</v>
      </c>
    </row>
    <row r="18" spans="1:3" ht="16.5" thickBot="1">
      <c r="A18" s="496" t="s">
        <v>458</v>
      </c>
      <c r="B18" s="1147" t="s">
        <v>848</v>
      </c>
      <c r="C18" s="610">
        <v>5608</v>
      </c>
    </row>
    <row r="19" spans="1:3" ht="26.25" customHeight="1" thickBot="1">
      <c r="A19" s="473" t="s">
        <v>459</v>
      </c>
      <c r="B19" s="604" t="s">
        <v>846</v>
      </c>
      <c r="C19" s="611">
        <f>SUM(C10:C18)</f>
        <v>51658</v>
      </c>
    </row>
    <row r="20" spans="1:3" ht="15.75">
      <c r="A20" s="521"/>
      <c r="B20" s="224"/>
      <c r="C20" s="612"/>
    </row>
    <row r="21" spans="1:3" ht="15.75">
      <c r="A21" s="494" t="s">
        <v>460</v>
      </c>
      <c r="B21" s="225" t="s">
        <v>824</v>
      </c>
      <c r="C21" s="613"/>
    </row>
    <row r="22" spans="1:3" ht="15.75">
      <c r="A22" s="494" t="s">
        <v>461</v>
      </c>
      <c r="B22" s="221" t="s">
        <v>833</v>
      </c>
      <c r="C22" s="608">
        <v>8000</v>
      </c>
    </row>
    <row r="23" spans="1:3" ht="15.75">
      <c r="A23" s="494" t="s">
        <v>462</v>
      </c>
      <c r="B23" s="221" t="s">
        <v>834</v>
      </c>
      <c r="C23" s="608">
        <v>0</v>
      </c>
    </row>
    <row r="24" spans="1:3" ht="15.75">
      <c r="A24" s="494" t="s">
        <v>463</v>
      </c>
      <c r="B24" s="221" t="s">
        <v>835</v>
      </c>
      <c r="C24" s="608">
        <f>25000-300-2000-1500-3500</f>
        <v>17700</v>
      </c>
    </row>
    <row r="25" spans="1:3" ht="15.75">
      <c r="A25" s="494" t="s">
        <v>464</v>
      </c>
      <c r="B25" s="221" t="s">
        <v>836</v>
      </c>
      <c r="C25" s="608">
        <v>5000</v>
      </c>
    </row>
    <row r="26" spans="1:3" ht="15.75">
      <c r="A26" s="494" t="s">
        <v>465</v>
      </c>
      <c r="B26" s="914" t="s">
        <v>837</v>
      </c>
      <c r="C26" s="915">
        <v>300000</v>
      </c>
    </row>
    <row r="27" spans="1:3" ht="16.5" customHeight="1">
      <c r="A27" s="494" t="s">
        <v>466</v>
      </c>
      <c r="B27" s="914" t="s">
        <v>838</v>
      </c>
      <c r="C27" s="915">
        <f>40441-400</f>
        <v>40041</v>
      </c>
    </row>
    <row r="28" spans="1:3" ht="15.75">
      <c r="A28" s="494" t="s">
        <v>467</v>
      </c>
      <c r="B28" s="914" t="s">
        <v>839</v>
      </c>
      <c r="C28" s="915">
        <f>44392-25000-10000</f>
        <v>9392</v>
      </c>
    </row>
    <row r="29" spans="1:3" ht="15.75">
      <c r="A29" s="494" t="s">
        <v>469</v>
      </c>
      <c r="B29" s="914" t="s">
        <v>840</v>
      </c>
      <c r="C29" s="915">
        <v>8382</v>
      </c>
    </row>
    <row r="30" spans="1:3" ht="15.75">
      <c r="A30" s="494" t="s">
        <v>470</v>
      </c>
      <c r="B30" s="914" t="s">
        <v>841</v>
      </c>
      <c r="C30" s="915">
        <v>10763</v>
      </c>
    </row>
    <row r="31" spans="1:3" ht="15.75">
      <c r="A31" s="494" t="s">
        <v>471</v>
      </c>
      <c r="B31" s="914" t="s">
        <v>842</v>
      </c>
      <c r="C31" s="915">
        <v>28194</v>
      </c>
    </row>
    <row r="32" spans="1:3" ht="15.75">
      <c r="A32" s="494" t="s">
        <v>472</v>
      </c>
      <c r="B32" s="914" t="s">
        <v>843</v>
      </c>
      <c r="C32" s="915">
        <v>18098</v>
      </c>
    </row>
    <row r="33" spans="1:3" ht="18" customHeight="1">
      <c r="A33" s="494" t="s">
        <v>473</v>
      </c>
      <c r="B33" s="914" t="s">
        <v>844</v>
      </c>
      <c r="C33" s="915">
        <v>21730</v>
      </c>
    </row>
    <row r="34" spans="1:3" ht="28.5" customHeight="1">
      <c r="A34" s="494" t="s">
        <v>474</v>
      </c>
      <c r="B34" s="914" t="s">
        <v>1107</v>
      </c>
      <c r="C34" s="915">
        <v>300000</v>
      </c>
    </row>
    <row r="35" spans="1:3" ht="15.75">
      <c r="A35" s="494" t="s">
        <v>475</v>
      </c>
      <c r="B35" s="914"/>
      <c r="C35" s="915"/>
    </row>
    <row r="36" spans="1:3" ht="15.75">
      <c r="A36" s="494" t="s">
        <v>476</v>
      </c>
      <c r="B36" s="914"/>
      <c r="C36" s="915"/>
    </row>
    <row r="37" spans="1:3" ht="16.5" thickBot="1">
      <c r="A37" s="496" t="s">
        <v>477</v>
      </c>
      <c r="B37" s="222"/>
      <c r="C37" s="610"/>
    </row>
    <row r="38" spans="1:3" ht="16.5" thickBot="1">
      <c r="A38" s="473" t="s">
        <v>478</v>
      </c>
      <c r="B38" s="992" t="s">
        <v>847</v>
      </c>
      <c r="C38" s="614">
        <f>SUM(C22:C37)</f>
        <v>767300</v>
      </c>
    </row>
    <row r="39" spans="1:3" ht="16.5" thickBot="1">
      <c r="A39" s="473" t="s">
        <v>479</v>
      </c>
      <c r="B39" s="149"/>
      <c r="C39" s="614"/>
    </row>
    <row r="40" spans="1:3" ht="16.5" thickBot="1">
      <c r="A40" s="473" t="s">
        <v>480</v>
      </c>
      <c r="B40" s="615" t="s">
        <v>849</v>
      </c>
      <c r="C40" s="616">
        <f>C19+C38</f>
        <v>818958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5.75">
      <c r="B47" s="480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E22" sqref="E22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62" t="s">
        <v>1157</v>
      </c>
      <c r="B1" s="462"/>
      <c r="C1" s="462"/>
      <c r="D1" s="462"/>
      <c r="E1" s="462"/>
    </row>
    <row r="2" spans="2:3" ht="12.75">
      <c r="B2" s="1"/>
      <c r="C2" s="1"/>
    </row>
    <row r="3" spans="2:3" ht="15.75">
      <c r="B3" s="1486" t="s">
        <v>86</v>
      </c>
      <c r="C3" s="1486"/>
    </row>
    <row r="4" spans="2:3" ht="15.75">
      <c r="B4" s="216"/>
      <c r="C4" s="216"/>
    </row>
    <row r="5" spans="2:3" ht="15.75">
      <c r="B5" s="216"/>
      <c r="C5" s="216"/>
    </row>
    <row r="6" spans="2:3" ht="13.5" thickBot="1">
      <c r="B6" s="1"/>
      <c r="C6" s="1"/>
    </row>
    <row r="7" spans="1:3" ht="26.25" thickBot="1">
      <c r="A7" s="530" t="s">
        <v>444</v>
      </c>
      <c r="B7" s="588" t="s">
        <v>87</v>
      </c>
      <c r="C7" s="617" t="s">
        <v>88</v>
      </c>
    </row>
    <row r="8" spans="1:3" ht="13.5" thickBot="1">
      <c r="A8" s="533" t="s">
        <v>445</v>
      </c>
      <c r="B8" s="557" t="s">
        <v>446</v>
      </c>
      <c r="C8" s="563" t="s">
        <v>447</v>
      </c>
    </row>
    <row r="9" spans="1:3" ht="15.75">
      <c r="A9" s="585" t="s">
        <v>449</v>
      </c>
      <c r="B9" s="226" t="s">
        <v>604</v>
      </c>
      <c r="C9" s="618">
        <v>3</v>
      </c>
    </row>
    <row r="10" spans="1:3" ht="15.75">
      <c r="A10" s="536" t="s">
        <v>450</v>
      </c>
      <c r="B10" s="226" t="s">
        <v>646</v>
      </c>
      <c r="C10" s="618">
        <v>0.3</v>
      </c>
    </row>
    <row r="11" spans="1:3" ht="15.75">
      <c r="A11" s="531" t="s">
        <v>451</v>
      </c>
      <c r="B11" s="226" t="s">
        <v>671</v>
      </c>
      <c r="C11" s="618">
        <v>68</v>
      </c>
    </row>
    <row r="12" spans="1:3" ht="15.75">
      <c r="A12" s="531" t="s">
        <v>452</v>
      </c>
      <c r="B12" s="226" t="s">
        <v>701</v>
      </c>
      <c r="C12" s="618">
        <v>1</v>
      </c>
    </row>
    <row r="13" spans="1:3" ht="15.75">
      <c r="A13" s="531" t="s">
        <v>453</v>
      </c>
      <c r="B13" s="226" t="s">
        <v>89</v>
      </c>
      <c r="C13" s="618">
        <v>75</v>
      </c>
    </row>
    <row r="14" spans="1:3" ht="15.75">
      <c r="A14" s="494" t="s">
        <v>454</v>
      </c>
      <c r="B14" s="226" t="s">
        <v>90</v>
      </c>
      <c r="C14" s="618">
        <v>97</v>
      </c>
    </row>
    <row r="15" spans="1:3" ht="16.5" thickBot="1">
      <c r="A15" s="496" t="s">
        <v>455</v>
      </c>
      <c r="B15" s="226" t="s">
        <v>14</v>
      </c>
      <c r="C15" s="618">
        <v>95</v>
      </c>
    </row>
    <row r="16" spans="1:3" ht="16.5" thickBot="1">
      <c r="A16" s="473" t="s">
        <v>456</v>
      </c>
      <c r="B16" s="620" t="s">
        <v>91</v>
      </c>
      <c r="C16" s="621">
        <f>SUM(C9:C15)</f>
        <v>339.3</v>
      </c>
    </row>
    <row r="17" spans="2:3" ht="15.75">
      <c r="B17" s="1048" t="s">
        <v>1049</v>
      </c>
      <c r="C17" s="227"/>
    </row>
    <row r="18" spans="2:3" ht="15.75">
      <c r="B18" s="37" t="s">
        <v>1048</v>
      </c>
      <c r="C18" s="227"/>
    </row>
    <row r="19" spans="2:3" ht="12.75">
      <c r="B19" s="1"/>
      <c r="C19" s="1"/>
    </row>
    <row r="20" spans="2:3" ht="12.75">
      <c r="B20" s="1"/>
      <c r="C20" s="1"/>
    </row>
    <row r="21" spans="1:5" ht="12.75">
      <c r="A21" s="462" t="s">
        <v>1158</v>
      </c>
      <c r="B21" s="462"/>
      <c r="C21" s="462"/>
      <c r="D21" s="462"/>
      <c r="E21" s="462"/>
    </row>
    <row r="22" spans="2:3" ht="12.75">
      <c r="B22" s="1"/>
      <c r="C22" s="1"/>
    </row>
    <row r="23" spans="2:3" ht="15.75">
      <c r="B23" s="1486" t="s">
        <v>348</v>
      </c>
      <c r="C23" s="1486"/>
    </row>
    <row r="24" spans="2:3" ht="15.75">
      <c r="B24" s="216"/>
      <c r="C24" s="216"/>
    </row>
    <row r="25" spans="2:3" ht="15.75">
      <c r="B25" s="216"/>
      <c r="C25" s="216"/>
    </row>
    <row r="26" spans="2:3" ht="13.5" thickBot="1">
      <c r="B26" s="1"/>
      <c r="C26" s="1"/>
    </row>
    <row r="27" spans="1:3" ht="26.25" thickBot="1">
      <c r="A27" s="530" t="s">
        <v>444</v>
      </c>
      <c r="B27" s="588" t="s">
        <v>87</v>
      </c>
      <c r="C27" s="617" t="s">
        <v>88</v>
      </c>
    </row>
    <row r="28" spans="1:3" ht="13.5" thickBot="1">
      <c r="A28" s="533" t="s">
        <v>445</v>
      </c>
      <c r="B28" s="557" t="s">
        <v>446</v>
      </c>
      <c r="C28" s="563" t="s">
        <v>447</v>
      </c>
    </row>
    <row r="29" spans="1:3" ht="15.75">
      <c r="A29" s="585" t="s">
        <v>449</v>
      </c>
      <c r="B29" s="226" t="s">
        <v>604</v>
      </c>
      <c r="C29" s="618">
        <v>58</v>
      </c>
    </row>
    <row r="30" spans="1:3" ht="15.75">
      <c r="A30" s="494" t="s">
        <v>450</v>
      </c>
      <c r="B30" s="226" t="s">
        <v>671</v>
      </c>
      <c r="C30" s="619"/>
    </row>
    <row r="31" spans="1:3" ht="15.75">
      <c r="A31" s="494" t="s">
        <v>451</v>
      </c>
      <c r="B31" s="226" t="s">
        <v>89</v>
      </c>
      <c r="C31" s="619"/>
    </row>
    <row r="32" spans="1:3" ht="15.75">
      <c r="A32" s="494" t="s">
        <v>452</v>
      </c>
      <c r="B32" s="226" t="s">
        <v>90</v>
      </c>
      <c r="C32" s="619">
        <v>7</v>
      </c>
    </row>
    <row r="33" spans="1:3" ht="15.75">
      <c r="A33" s="494" t="s">
        <v>453</v>
      </c>
      <c r="B33" s="226" t="s">
        <v>14</v>
      </c>
      <c r="C33" s="619">
        <v>1</v>
      </c>
    </row>
    <row r="34" spans="1:3" ht="16.5" thickBot="1">
      <c r="A34" s="509" t="s">
        <v>454</v>
      </c>
      <c r="B34" s="226"/>
      <c r="C34" s="619"/>
    </row>
    <row r="35" spans="1:3" ht="16.5" thickBot="1">
      <c r="A35" s="473" t="s">
        <v>455</v>
      </c>
      <c r="B35" s="620" t="s">
        <v>605</v>
      </c>
      <c r="C35" s="621">
        <f>SUM(C29:C34)</f>
        <v>66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6">
      <selection activeCell="C14" sqref="C14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439" t="s">
        <v>1159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1:5" ht="15.75">
      <c r="A3" s="1488" t="s">
        <v>92</v>
      </c>
      <c r="B3" s="1460"/>
      <c r="C3" s="1460"/>
      <c r="D3" s="1460"/>
      <c r="E3" s="1460"/>
    </row>
    <row r="4" spans="2:5" ht="9" customHeight="1">
      <c r="B4" s="53"/>
      <c r="C4" s="53"/>
      <c r="D4" s="53"/>
      <c r="E4" s="53"/>
    </row>
    <row r="5" spans="2:5" ht="13.5" thickBot="1">
      <c r="B5" s="53"/>
      <c r="C5" s="53"/>
      <c r="D5" s="1491" t="s">
        <v>4</v>
      </c>
      <c r="E5" s="1491"/>
    </row>
    <row r="6" spans="1:5" ht="13.5" thickBot="1">
      <c r="A6" s="1489" t="s">
        <v>444</v>
      </c>
      <c r="B6" s="1492" t="s">
        <v>60</v>
      </c>
      <c r="C6" s="1492"/>
      <c r="D6" s="1492" t="s">
        <v>93</v>
      </c>
      <c r="E6" s="1493"/>
    </row>
    <row r="7" spans="1:5" ht="18" customHeight="1" thickBot="1">
      <c r="A7" s="1490"/>
      <c r="B7" s="54" t="s">
        <v>85</v>
      </c>
      <c r="C7" s="55" t="s">
        <v>702</v>
      </c>
      <c r="D7" s="54" t="s">
        <v>85</v>
      </c>
      <c r="E7" s="633" t="s">
        <v>703</v>
      </c>
    </row>
    <row r="8" spans="1:5" ht="12.75" customHeight="1" thickBot="1">
      <c r="A8" s="580" t="s">
        <v>445</v>
      </c>
      <c r="B8" s="568" t="s">
        <v>446</v>
      </c>
      <c r="C8" s="571" t="s">
        <v>447</v>
      </c>
      <c r="D8" s="571" t="s">
        <v>448</v>
      </c>
      <c r="E8" s="560" t="s">
        <v>468</v>
      </c>
    </row>
    <row r="9" spans="1:5" ht="12.75">
      <c r="A9" s="585" t="s">
        <v>449</v>
      </c>
      <c r="B9" s="56" t="s">
        <v>94</v>
      </c>
      <c r="C9" s="57">
        <f>'13_sz_ melléklet'!F9</f>
        <v>872938</v>
      </c>
      <c r="D9" s="56" t="s">
        <v>95</v>
      </c>
      <c r="E9" s="634">
        <f>'2_sz_ melléklet'!F10</f>
        <v>839098</v>
      </c>
    </row>
    <row r="10" spans="1:5" ht="12.75">
      <c r="A10" s="536" t="s">
        <v>450</v>
      </c>
      <c r="B10" s="56" t="s">
        <v>954</v>
      </c>
      <c r="C10" s="57">
        <f>'13_sz_ melléklet'!F10</f>
        <v>898375</v>
      </c>
      <c r="D10" s="56" t="s">
        <v>96</v>
      </c>
      <c r="E10" s="634">
        <f>'2_sz_ melléklet'!F11</f>
        <v>218140</v>
      </c>
    </row>
    <row r="11" spans="1:5" ht="12.75">
      <c r="A11" s="531" t="s">
        <v>451</v>
      </c>
      <c r="B11" s="56" t="s">
        <v>955</v>
      </c>
      <c r="C11" s="58">
        <f>'13_sz_ melléklet'!F17</f>
        <v>1951888</v>
      </c>
      <c r="D11" s="56" t="s">
        <v>54</v>
      </c>
      <c r="E11" s="634">
        <f>'2_sz_ melléklet'!F12</f>
        <v>2372708</v>
      </c>
    </row>
    <row r="12" spans="1:5" ht="12.75">
      <c r="A12" s="531" t="s">
        <v>452</v>
      </c>
      <c r="B12" s="56"/>
      <c r="C12" s="58"/>
      <c r="D12" s="56" t="s">
        <v>97</v>
      </c>
      <c r="E12" s="634">
        <f>'2_sz_ melléklet'!F14</f>
        <v>12995</v>
      </c>
    </row>
    <row r="13" spans="1:5" ht="12.75">
      <c r="A13" s="531" t="s">
        <v>453</v>
      </c>
      <c r="B13" s="389"/>
      <c r="C13" s="57"/>
      <c r="D13" s="56" t="s">
        <v>98</v>
      </c>
      <c r="E13" s="634">
        <f>'2_sz_ melléklet'!F13</f>
        <v>-66791</v>
      </c>
    </row>
    <row r="14" spans="1:5" ht="12.75">
      <c r="A14" s="494" t="s">
        <v>454</v>
      </c>
      <c r="B14" s="389"/>
      <c r="C14" s="58"/>
      <c r="D14" s="56" t="s">
        <v>99</v>
      </c>
      <c r="E14" s="634"/>
    </row>
    <row r="15" spans="1:5" ht="12.75">
      <c r="A15" s="494" t="s">
        <v>455</v>
      </c>
      <c r="B15" s="59"/>
      <c r="C15" s="57"/>
      <c r="D15" s="56" t="s">
        <v>349</v>
      </c>
      <c r="E15" s="634">
        <f>'2_sz_ melléklet'!F15</f>
        <v>542769</v>
      </c>
    </row>
    <row r="16" spans="1:5" ht="12.75">
      <c r="A16" s="536" t="s">
        <v>456</v>
      </c>
      <c r="B16" s="389"/>
      <c r="C16" s="57"/>
      <c r="D16" s="59" t="s">
        <v>350</v>
      </c>
      <c r="E16" s="634">
        <f>'2_sz_ melléklet'!F22</f>
        <v>269789</v>
      </c>
    </row>
    <row r="17" spans="1:5" ht="12.75">
      <c r="A17" s="531" t="s">
        <v>457</v>
      </c>
      <c r="B17" s="59"/>
      <c r="C17" s="57"/>
      <c r="D17" s="396"/>
      <c r="E17" s="634"/>
    </row>
    <row r="18" spans="1:5" ht="12.75">
      <c r="A18" s="531" t="s">
        <v>458</v>
      </c>
      <c r="B18" s="59"/>
      <c r="C18" s="57"/>
      <c r="D18" s="59"/>
      <c r="E18" s="634"/>
    </row>
    <row r="19" spans="1:5" ht="6" customHeight="1" thickBot="1">
      <c r="A19" s="537"/>
      <c r="B19" s="1244"/>
      <c r="C19" s="1226"/>
      <c r="D19" s="1244"/>
      <c r="E19" s="1227"/>
    </row>
    <row r="20" spans="1:5" ht="13.5" thickBot="1">
      <c r="A20" s="624" t="s">
        <v>459</v>
      </c>
      <c r="B20" s="1247" t="s">
        <v>100</v>
      </c>
      <c r="C20" s="1248">
        <f>SUM(C9:C18)</f>
        <v>3723201</v>
      </c>
      <c r="D20" s="1247" t="s">
        <v>101</v>
      </c>
      <c r="E20" s="1249">
        <f>E9+E10+E11+E13+E14+E15+E16+E17+E18</f>
        <v>4175713</v>
      </c>
    </row>
    <row r="21" spans="1:5" ht="6.75" customHeight="1" thickBot="1">
      <c r="A21" s="541"/>
      <c r="B21" s="1245"/>
      <c r="C21" s="1246"/>
      <c r="D21" s="1245"/>
      <c r="E21" s="1246"/>
    </row>
    <row r="22" spans="1:5" ht="14.25" customHeight="1" thickBot="1">
      <c r="A22" s="1236" t="s">
        <v>460</v>
      </c>
      <c r="B22" s="630" t="s">
        <v>420</v>
      </c>
      <c r="C22" s="917"/>
      <c r="D22" s="390"/>
      <c r="E22" s="917"/>
    </row>
    <row r="23" spans="1:5" ht="12.75" customHeight="1">
      <c r="A23" s="535" t="s">
        <v>461</v>
      </c>
      <c r="B23" s="916" t="s">
        <v>102</v>
      </c>
      <c r="C23" s="918">
        <f>'13_sz_ melléklet'!F46</f>
        <v>938695</v>
      </c>
      <c r="D23" s="920" t="s">
        <v>351</v>
      </c>
      <c r="E23" s="918">
        <f>'2_sz_ melléklet'!F46</f>
        <v>0</v>
      </c>
    </row>
    <row r="24" spans="1:5" ht="12.75" customHeight="1">
      <c r="A24" s="532" t="s">
        <v>462</v>
      </c>
      <c r="B24" s="642" t="s">
        <v>421</v>
      </c>
      <c r="C24" s="919"/>
      <c r="D24" s="921"/>
      <c r="E24" s="919"/>
    </row>
    <row r="25" spans="1:5" ht="12.75" customHeight="1">
      <c r="A25" s="532" t="s">
        <v>463</v>
      </c>
      <c r="B25" s="631" t="s">
        <v>422</v>
      </c>
      <c r="C25" s="919">
        <f>'13_sz_ melléklet'!F49</f>
        <v>0</v>
      </c>
      <c r="D25" s="921"/>
      <c r="E25" s="919"/>
    </row>
    <row r="26" spans="1:5" ht="13.5" thickBot="1">
      <c r="A26" s="1237" t="s">
        <v>464</v>
      </c>
      <c r="B26" s="1238" t="s">
        <v>423</v>
      </c>
      <c r="C26" s="1235">
        <v>504785</v>
      </c>
      <c r="D26" s="1239" t="s">
        <v>103</v>
      </c>
      <c r="E26" s="1240">
        <f>'2_sz_ melléklet'!F48</f>
        <v>404261</v>
      </c>
    </row>
    <row r="27" spans="1:8" ht="13.5" thickBot="1">
      <c r="A27" s="1236" t="s">
        <v>465</v>
      </c>
      <c r="B27" s="1241" t="s">
        <v>104</v>
      </c>
      <c r="C27" s="1242">
        <f>C20+C26+C23</f>
        <v>5166681</v>
      </c>
      <c r="D27" s="1243" t="s">
        <v>105</v>
      </c>
      <c r="E27" s="1242">
        <f>E20+E23+E26</f>
        <v>4579974</v>
      </c>
      <c r="H27" s="91"/>
    </row>
    <row r="28" spans="2:5" ht="8.25" customHeight="1">
      <c r="B28" s="53"/>
      <c r="C28" s="53"/>
      <c r="D28" s="53"/>
      <c r="E28" s="53"/>
    </row>
    <row r="29" spans="2:5" ht="15.75">
      <c r="B29" s="1488" t="s">
        <v>106</v>
      </c>
      <c r="C29" s="1488"/>
      <c r="D29" s="1488"/>
      <c r="E29" s="1488"/>
    </row>
    <row r="30" spans="2:5" ht="9.75" customHeight="1">
      <c r="B30" s="53"/>
      <c r="C30" s="53"/>
      <c r="D30" s="53"/>
      <c r="E30" s="53"/>
    </row>
    <row r="31" spans="2:5" ht="13.5" thickBot="1">
      <c r="B31" s="53"/>
      <c r="C31" s="53"/>
      <c r="D31" s="1491" t="s">
        <v>4</v>
      </c>
      <c r="E31" s="1491"/>
    </row>
    <row r="32" spans="1:5" ht="13.5" thickBot="1">
      <c r="A32" s="1489" t="s">
        <v>444</v>
      </c>
      <c r="B32" s="1492" t="s">
        <v>60</v>
      </c>
      <c r="C32" s="1492"/>
      <c r="D32" s="1492" t="s">
        <v>93</v>
      </c>
      <c r="E32" s="1493"/>
    </row>
    <row r="33" spans="1:5" ht="19.5" customHeight="1" thickBot="1">
      <c r="A33" s="1490"/>
      <c r="B33" s="60" t="s">
        <v>85</v>
      </c>
      <c r="C33" s="61" t="s">
        <v>702</v>
      </c>
      <c r="D33" s="60" t="s">
        <v>85</v>
      </c>
      <c r="E33" s="648" t="s">
        <v>703</v>
      </c>
    </row>
    <row r="34" spans="1:5" ht="13.5" thickBot="1">
      <c r="A34" s="533" t="s">
        <v>445</v>
      </c>
      <c r="B34" s="568" t="s">
        <v>446</v>
      </c>
      <c r="C34" s="571" t="s">
        <v>447</v>
      </c>
      <c r="D34" s="571" t="s">
        <v>448</v>
      </c>
      <c r="E34" s="560" t="s">
        <v>468</v>
      </c>
    </row>
    <row r="35" spans="1:5" ht="12.75">
      <c r="A35" s="536" t="s">
        <v>466</v>
      </c>
      <c r="B35" s="62" t="s">
        <v>107</v>
      </c>
      <c r="C35" s="58">
        <f>'13_sz_ melléklet'!F30</f>
        <v>1080098</v>
      </c>
      <c r="D35" s="62" t="s">
        <v>108</v>
      </c>
      <c r="E35" s="634">
        <f>'33_sz_ melléklet'!C95</f>
        <v>3625759</v>
      </c>
    </row>
    <row r="36" spans="1:5" ht="12.75">
      <c r="A36" s="536" t="s">
        <v>467</v>
      </c>
      <c r="B36" s="62" t="s">
        <v>424</v>
      </c>
      <c r="C36" s="57">
        <f>'13_sz_ melléklet'!F35</f>
        <v>2672239</v>
      </c>
      <c r="D36" s="62" t="s">
        <v>109</v>
      </c>
      <c r="E36" s="634">
        <f>'32_sz_ melléklet'!C48</f>
        <v>84470</v>
      </c>
    </row>
    <row r="37" spans="1:5" ht="12.75">
      <c r="A37" s="536" t="s">
        <v>469</v>
      </c>
      <c r="B37" s="637"/>
      <c r="C37" s="57"/>
      <c r="D37" s="63" t="s">
        <v>352</v>
      </c>
      <c r="E37" s="635">
        <f>'2_sz_ melléklet'!F28</f>
        <v>1114599</v>
      </c>
    </row>
    <row r="38" spans="1:5" ht="12.75">
      <c r="A38" s="536" t="s">
        <v>470</v>
      </c>
      <c r="B38" s="63"/>
      <c r="C38" s="57"/>
      <c r="D38" s="63" t="s">
        <v>353</v>
      </c>
      <c r="E38" s="635">
        <f>'2_sz_ melléklet'!F36</f>
        <v>1278</v>
      </c>
    </row>
    <row r="39" spans="1:5" ht="12.75">
      <c r="A39" s="536" t="s">
        <v>471</v>
      </c>
      <c r="B39" s="63"/>
      <c r="C39" s="57"/>
      <c r="D39" s="63" t="s">
        <v>110</v>
      </c>
      <c r="E39" s="635">
        <f>-E13</f>
        <v>66791</v>
      </c>
    </row>
    <row r="40" spans="1:5" ht="12.75">
      <c r="A40" s="536" t="s">
        <v>472</v>
      </c>
      <c r="B40" s="63"/>
      <c r="C40" s="57"/>
      <c r="D40" s="63"/>
      <c r="E40" s="635"/>
    </row>
    <row r="41" spans="1:5" ht="12.75">
      <c r="A41" s="536" t="s">
        <v>473</v>
      </c>
      <c r="B41" s="638"/>
      <c r="C41" s="57"/>
      <c r="D41" s="64"/>
      <c r="E41" s="635"/>
    </row>
    <row r="42" spans="1:5" ht="12.75">
      <c r="A42" s="536" t="s">
        <v>474</v>
      </c>
      <c r="B42" s="63"/>
      <c r="C42" s="9"/>
      <c r="D42" s="59"/>
      <c r="E42" s="635"/>
    </row>
    <row r="43" spans="1:5" ht="15.75" customHeight="1" thickBot="1">
      <c r="A43" s="581" t="s">
        <v>475</v>
      </c>
      <c r="B43" s="638"/>
      <c r="C43" s="57"/>
      <c r="D43" s="63"/>
      <c r="E43" s="635"/>
    </row>
    <row r="44" spans="1:5" ht="13.5" thickBot="1">
      <c r="A44" s="473" t="s">
        <v>476</v>
      </c>
      <c r="B44" s="639" t="s">
        <v>111</v>
      </c>
      <c r="C44" s="65">
        <f>C35+C36+C37+C38+C39+C40+C42+C43</f>
        <v>3752337</v>
      </c>
      <c r="D44" s="66" t="s">
        <v>112</v>
      </c>
      <c r="E44" s="636">
        <f>E35+E36+E37+E38+E39+E40+E41+E42</f>
        <v>4892897</v>
      </c>
    </row>
    <row r="45" spans="1:5" ht="12.75">
      <c r="A45" s="536" t="s">
        <v>477</v>
      </c>
      <c r="B45" s="640" t="s">
        <v>420</v>
      </c>
      <c r="C45" s="392"/>
      <c r="D45" s="393"/>
      <c r="E45" s="649"/>
    </row>
    <row r="46" spans="1:5" ht="15" customHeight="1">
      <c r="A46" s="536" t="s">
        <v>478</v>
      </c>
      <c r="B46" s="641" t="s">
        <v>102</v>
      </c>
      <c r="C46" s="1225">
        <f>'13_sz_ melléklet'!F47</f>
        <v>779990</v>
      </c>
      <c r="D46" s="1438" t="s">
        <v>1120</v>
      </c>
      <c r="E46" s="1437">
        <f>'2_sz_ melléklet'!F47</f>
        <v>30678</v>
      </c>
    </row>
    <row r="47" spans="1:8" ht="15" customHeight="1">
      <c r="A47" s="536" t="s">
        <v>479</v>
      </c>
      <c r="B47" s="642" t="s">
        <v>421</v>
      </c>
      <c r="C47" s="397"/>
      <c r="D47" s="398"/>
      <c r="E47" s="651"/>
      <c r="H47" s="91"/>
    </row>
    <row r="48" spans="1:5" ht="15" customHeight="1">
      <c r="A48" s="536" t="s">
        <v>480</v>
      </c>
      <c r="B48" s="643" t="s">
        <v>422</v>
      </c>
      <c r="C48" s="394"/>
      <c r="D48" s="395"/>
      <c r="E48" s="650"/>
    </row>
    <row r="49" spans="1:5" ht="12" customHeight="1" thickBot="1">
      <c r="A49" s="581" t="s">
        <v>481</v>
      </c>
      <c r="B49" s="644" t="s">
        <v>425</v>
      </c>
      <c r="C49" s="67">
        <f>'13_sz_ melléklet'!F52</f>
        <v>40972</v>
      </c>
      <c r="D49" s="391" t="s">
        <v>103</v>
      </c>
      <c r="E49" s="652">
        <v>236431</v>
      </c>
    </row>
    <row r="50" spans="1:5" ht="13.5" thickBot="1">
      <c r="A50" s="473" t="s">
        <v>482</v>
      </c>
      <c r="B50" s="639" t="s">
        <v>114</v>
      </c>
      <c r="C50" s="65">
        <f>SUM(C44:C49)</f>
        <v>4573299</v>
      </c>
      <c r="D50" s="66" t="s">
        <v>115</v>
      </c>
      <c r="E50" s="636">
        <f>SUM(E44:E49)</f>
        <v>5160006</v>
      </c>
    </row>
    <row r="51" spans="1:5" ht="7.5" customHeight="1" thickBot="1">
      <c r="A51" s="473"/>
      <c r="B51" s="645"/>
      <c r="C51" s="68"/>
      <c r="D51" s="69"/>
      <c r="E51" s="1231"/>
    </row>
    <row r="52" spans="1:5" ht="15.75" customHeight="1">
      <c r="A52" s="536" t="s">
        <v>483</v>
      </c>
      <c r="B52" s="646" t="s">
        <v>116</v>
      </c>
      <c r="C52" s="70">
        <f>C20+C44</f>
        <v>7475538</v>
      </c>
      <c r="D52" s="1228" t="s">
        <v>117</v>
      </c>
      <c r="E52" s="1232">
        <f>E20+E44</f>
        <v>9068610</v>
      </c>
    </row>
    <row r="53" spans="1:5" ht="12.75">
      <c r="A53" s="531" t="s">
        <v>484</v>
      </c>
      <c r="B53" s="647" t="s">
        <v>118</v>
      </c>
      <c r="C53" s="70">
        <f>C23+C46</f>
        <v>1718685</v>
      </c>
      <c r="D53" s="1229" t="s">
        <v>354</v>
      </c>
      <c r="E53" s="1233">
        <f>E46+E23</f>
        <v>30678</v>
      </c>
    </row>
    <row r="54" spans="1:5" ht="12.75">
      <c r="A54" s="531" t="s">
        <v>485</v>
      </c>
      <c r="B54" s="643" t="s">
        <v>422</v>
      </c>
      <c r="C54" s="70">
        <f>C25+C48</f>
        <v>0</v>
      </c>
      <c r="D54" s="1229"/>
      <c r="E54" s="1233"/>
    </row>
    <row r="55" spans="1:5" ht="12.75">
      <c r="A55" s="531" t="s">
        <v>486</v>
      </c>
      <c r="B55" s="644" t="s">
        <v>425</v>
      </c>
      <c r="C55" s="71">
        <f>C26+C49</f>
        <v>545757</v>
      </c>
      <c r="D55" s="1230" t="s">
        <v>119</v>
      </c>
      <c r="E55" s="1234">
        <f>E26+E49</f>
        <v>640692</v>
      </c>
    </row>
    <row r="56" spans="1:5" ht="13.5" thickBot="1">
      <c r="A56" s="537" t="s">
        <v>487</v>
      </c>
      <c r="B56" s="37" t="s">
        <v>956</v>
      </c>
      <c r="C56" s="1226">
        <f>'13_sz_ melléklet'!F48</f>
        <v>1148253</v>
      </c>
      <c r="D56" s="1250" t="s">
        <v>956</v>
      </c>
      <c r="E56" s="1235">
        <f>'2_sz_ melléklet'!F44</f>
        <v>1148253</v>
      </c>
    </row>
    <row r="57" spans="1:5" ht="13.5" thickBot="1">
      <c r="A57" s="473">
        <v>39</v>
      </c>
      <c r="B57" s="1241" t="s">
        <v>120</v>
      </c>
      <c r="C57" s="1248">
        <f>SUM(C52:C56)</f>
        <v>10888233</v>
      </c>
      <c r="D57" s="1251" t="s">
        <v>121</v>
      </c>
      <c r="E57" s="1242">
        <f>SUM(E52:E56)</f>
        <v>10888233</v>
      </c>
    </row>
    <row r="58" spans="2:5" ht="12.75">
      <c r="B58" s="1"/>
      <c r="C58" s="1"/>
      <c r="D58" s="1"/>
      <c r="E58" s="1"/>
    </row>
  </sheetData>
  <sheetProtection/>
  <mergeCells count="11">
    <mergeCell ref="D6:E6"/>
    <mergeCell ref="B29:E29"/>
    <mergeCell ref="A6:A7"/>
    <mergeCell ref="A32:A33"/>
    <mergeCell ref="A1:E1"/>
    <mergeCell ref="A3:E3"/>
    <mergeCell ref="D31:E31"/>
    <mergeCell ref="B32:C32"/>
    <mergeCell ref="D32:E32"/>
    <mergeCell ref="D5:E5"/>
    <mergeCell ref="B6:C6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8"/>
  <sheetViews>
    <sheetView zoomScalePageLayoutView="0" workbookViewId="0" topLeftCell="A238">
      <selection activeCell="D156" sqref="D156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439" t="s">
        <v>1160</v>
      </c>
      <c r="B1" s="1439"/>
      <c r="C1" s="1439"/>
      <c r="D1" s="1439"/>
      <c r="E1" s="1439"/>
      <c r="H1" s="23"/>
      <c r="I1" s="191"/>
      <c r="J1" s="191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521" t="s">
        <v>364</v>
      </c>
      <c r="B3" s="1460"/>
      <c r="C3" s="1460"/>
      <c r="D3" s="1460"/>
      <c r="E3" s="1460"/>
      <c r="F3" s="373"/>
      <c r="G3" s="373"/>
      <c r="H3" s="43"/>
    </row>
    <row r="4" spans="1:8" s="1" customFormat="1" ht="15.75">
      <c r="A4" s="1521" t="s">
        <v>365</v>
      </c>
      <c r="B4" s="1463"/>
      <c r="C4" s="1463"/>
      <c r="D4" s="1463"/>
      <c r="E4" s="1463"/>
      <c r="F4"/>
      <c r="G4"/>
      <c r="H4" s="43"/>
    </row>
    <row r="5" spans="1:8" s="1" customFormat="1" ht="15.75">
      <c r="A5" s="1521" t="s">
        <v>1121</v>
      </c>
      <c r="B5" s="1460"/>
      <c r="C5" s="1460"/>
      <c r="D5" s="1460"/>
      <c r="E5" s="1460"/>
      <c r="F5"/>
      <c r="G5"/>
      <c r="H5" s="43"/>
    </row>
    <row r="7" spans="1:8" ht="14.25" customHeight="1">
      <c r="A7" s="1502" t="s">
        <v>366</v>
      </c>
      <c r="B7" s="1496"/>
      <c r="C7" s="1496"/>
      <c r="D7" s="1496"/>
      <c r="E7" s="1496"/>
      <c r="H7" s="374"/>
    </row>
    <row r="8" spans="1:5" ht="31.5" customHeight="1">
      <c r="A8" s="1497" t="s">
        <v>434</v>
      </c>
      <c r="B8" s="1463"/>
      <c r="C8" s="1463"/>
      <c r="D8" s="1463"/>
      <c r="E8" s="1463"/>
    </row>
    <row r="9" spans="1:5" ht="15.75">
      <c r="A9" s="1497" t="s">
        <v>432</v>
      </c>
      <c r="B9" s="1463"/>
      <c r="C9" s="1463"/>
      <c r="D9" s="373"/>
      <c r="E9" s="373"/>
    </row>
    <row r="10" spans="2:5" ht="15.75" thickBot="1">
      <c r="B10" s="231"/>
      <c r="C10" s="231"/>
      <c r="D10" s="231"/>
      <c r="E10" s="231" t="s">
        <v>288</v>
      </c>
    </row>
    <row r="11" spans="1:5" ht="27" thickBot="1">
      <c r="A11" s="632" t="s">
        <v>444</v>
      </c>
      <c r="B11" s="246" t="s">
        <v>367</v>
      </c>
      <c r="C11" s="659" t="s">
        <v>266</v>
      </c>
      <c r="D11" s="659" t="s">
        <v>267</v>
      </c>
      <c r="E11" s="654" t="s">
        <v>5</v>
      </c>
    </row>
    <row r="12" spans="1:5" ht="13.5" thickBot="1">
      <c r="A12" s="580" t="s">
        <v>445</v>
      </c>
      <c r="B12" s="568" t="s">
        <v>446</v>
      </c>
      <c r="C12" s="571" t="s">
        <v>447</v>
      </c>
      <c r="D12" s="571" t="s">
        <v>448</v>
      </c>
      <c r="E12" s="560" t="s">
        <v>468</v>
      </c>
    </row>
    <row r="13" spans="1:5" ht="15">
      <c r="A13" s="585" t="s">
        <v>449</v>
      </c>
      <c r="B13" s="247" t="s">
        <v>368</v>
      </c>
      <c r="C13" s="984">
        <v>32158</v>
      </c>
      <c r="D13" s="660"/>
      <c r="E13" s="655">
        <f aca="true" t="shared" si="0" ref="E13:E18">SUM(C13:D13)</f>
        <v>32158</v>
      </c>
    </row>
    <row r="14" spans="1:5" ht="15">
      <c r="A14" s="536" t="s">
        <v>450</v>
      </c>
      <c r="B14" s="248" t="s">
        <v>369</v>
      </c>
      <c r="C14" s="666">
        <v>32158</v>
      </c>
      <c r="D14" s="666"/>
      <c r="E14" s="658">
        <f t="shared" si="0"/>
        <v>32158</v>
      </c>
    </row>
    <row r="15" spans="1:5" ht="15">
      <c r="A15" s="531" t="s">
        <v>451</v>
      </c>
      <c r="B15" s="247" t="s">
        <v>370</v>
      </c>
      <c r="C15" s="664"/>
      <c r="D15" s="664"/>
      <c r="E15" s="658">
        <f t="shared" si="0"/>
        <v>0</v>
      </c>
    </row>
    <row r="16" spans="1:5" s="17" customFormat="1" ht="15">
      <c r="A16" s="531" t="s">
        <v>452</v>
      </c>
      <c r="B16" s="249" t="s">
        <v>371</v>
      </c>
      <c r="C16" s="666">
        <v>0</v>
      </c>
      <c r="D16" s="666"/>
      <c r="E16" s="658">
        <f t="shared" si="0"/>
        <v>0</v>
      </c>
    </row>
    <row r="17" spans="1:5" ht="15">
      <c r="A17" s="531" t="s">
        <v>453</v>
      </c>
      <c r="B17" s="250" t="s">
        <v>356</v>
      </c>
      <c r="C17" s="664">
        <v>0</v>
      </c>
      <c r="D17" s="664"/>
      <c r="E17" s="658">
        <f t="shared" si="0"/>
        <v>0</v>
      </c>
    </row>
    <row r="18" spans="1:5" ht="15.75" thickBot="1">
      <c r="A18" s="496" t="s">
        <v>454</v>
      </c>
      <c r="B18" s="428" t="s">
        <v>372</v>
      </c>
      <c r="C18" s="1332">
        <v>0</v>
      </c>
      <c r="D18" s="1332"/>
      <c r="E18" s="1333">
        <f t="shared" si="0"/>
        <v>0</v>
      </c>
    </row>
    <row r="19" spans="1:5" ht="15" thickBot="1">
      <c r="A19" s="473" t="s">
        <v>455</v>
      </c>
      <c r="B19" s="243" t="s">
        <v>373</v>
      </c>
      <c r="C19" s="985">
        <f>SUM(C13:C18)-C14</f>
        <v>32158</v>
      </c>
      <c r="D19" s="985">
        <f>SUM(D13:D18)-D14</f>
        <v>0</v>
      </c>
      <c r="E19" s="985">
        <f>SUM(E13:E18)-E14</f>
        <v>32158</v>
      </c>
    </row>
    <row r="20" spans="1:5" ht="13.5" thickBot="1">
      <c r="A20" s="534" t="s">
        <v>456</v>
      </c>
      <c r="B20" s="16"/>
      <c r="C20" s="1334"/>
      <c r="D20" s="1334"/>
      <c r="E20" s="1335"/>
    </row>
    <row r="21" spans="1:5" ht="15.75" thickBot="1">
      <c r="A21" s="473" t="s">
        <v>457</v>
      </c>
      <c r="B21" s="246" t="s">
        <v>374</v>
      </c>
      <c r="C21" s="1336" t="s">
        <v>266</v>
      </c>
      <c r="D21" s="1336" t="s">
        <v>267</v>
      </c>
      <c r="E21" s="1337" t="s">
        <v>31</v>
      </c>
    </row>
    <row r="22" spans="1:5" ht="15.75">
      <c r="A22" s="509" t="s">
        <v>458</v>
      </c>
      <c r="B22" s="430" t="s">
        <v>415</v>
      </c>
      <c r="C22" s="1338">
        <v>0</v>
      </c>
      <c r="D22" s="664"/>
      <c r="E22" s="1190">
        <f>SUM(C22:D22)</f>
        <v>0</v>
      </c>
    </row>
    <row r="23" spans="1:5" ht="15.75">
      <c r="A23" s="494" t="s">
        <v>459</v>
      </c>
      <c r="B23" s="431" t="s">
        <v>416</v>
      </c>
      <c r="C23" s="666">
        <v>0</v>
      </c>
      <c r="D23" s="666"/>
      <c r="E23" s="658">
        <f>SUM(C23:D23)</f>
        <v>0</v>
      </c>
    </row>
    <row r="24" spans="1:5" ht="15.75">
      <c r="A24" s="494" t="s">
        <v>460</v>
      </c>
      <c r="B24" s="431" t="s">
        <v>417</v>
      </c>
      <c r="C24" s="666">
        <v>0</v>
      </c>
      <c r="D24" s="666"/>
      <c r="E24" s="658">
        <f>SUM(C24:D24)</f>
        <v>0</v>
      </c>
    </row>
    <row r="25" spans="1:5" ht="15.75">
      <c r="A25" s="494" t="s">
        <v>461</v>
      </c>
      <c r="B25" s="431" t="s">
        <v>418</v>
      </c>
      <c r="C25" s="664"/>
      <c r="D25" s="666"/>
      <c r="E25" s="658">
        <f>SUM(C25:D25)</f>
        <v>0</v>
      </c>
    </row>
    <row r="26" spans="1:5" ht="16.5" thickBot="1">
      <c r="A26" s="513" t="s">
        <v>462</v>
      </c>
      <c r="B26" s="653" t="s">
        <v>419</v>
      </c>
      <c r="C26" s="1332">
        <v>0</v>
      </c>
      <c r="D26" s="1332"/>
      <c r="E26" s="1333">
        <f>SUM(C26:D26)</f>
        <v>0</v>
      </c>
    </row>
    <row r="27" spans="1:10" ht="15" thickBot="1">
      <c r="A27" s="473" t="s">
        <v>463</v>
      </c>
      <c r="B27" s="251" t="s">
        <v>377</v>
      </c>
      <c r="C27" s="985">
        <f>SUM(C22:C26)</f>
        <v>0</v>
      </c>
      <c r="D27" s="985">
        <f>SUM(D22:D26)</f>
        <v>0</v>
      </c>
      <c r="E27" s="985">
        <f>SUM(E22:E26)</f>
        <v>0</v>
      </c>
      <c r="F27" s="17"/>
      <c r="G27" s="17"/>
      <c r="H27" s="17"/>
      <c r="I27" s="17"/>
      <c r="J27" s="17"/>
    </row>
    <row r="28" spans="2:10" ht="14.25">
      <c r="B28" s="379"/>
      <c r="C28" s="110"/>
      <c r="D28" s="110"/>
      <c r="E28" s="110"/>
      <c r="F28" s="17"/>
      <c r="G28" s="17"/>
      <c r="H28" s="17"/>
      <c r="I28" s="17"/>
      <c r="J28" s="17"/>
    </row>
    <row r="29" spans="1:8" ht="18.75" customHeight="1">
      <c r="A29" s="1502" t="s">
        <v>366</v>
      </c>
      <c r="B29" s="1496"/>
      <c r="C29" s="1496"/>
      <c r="D29" s="1496"/>
      <c r="E29" s="1496"/>
      <c r="H29" s="374"/>
    </row>
    <row r="30" spans="1:5" ht="32.25" customHeight="1">
      <c r="A30" s="1495" t="s">
        <v>649</v>
      </c>
      <c r="B30" s="1496"/>
      <c r="C30" s="1496"/>
      <c r="D30" s="1496"/>
      <c r="E30" s="1496"/>
    </row>
    <row r="31" spans="1:5" ht="15.75">
      <c r="A31" s="1494" t="s">
        <v>438</v>
      </c>
      <c r="B31" s="1463"/>
      <c r="C31" s="1463"/>
      <c r="D31" s="1463"/>
      <c r="E31" s="1463"/>
    </row>
    <row r="32" spans="2:5" ht="12.75" customHeight="1" thickBot="1">
      <c r="B32" s="231"/>
      <c r="C32" s="231"/>
      <c r="D32" s="1339"/>
      <c r="E32" s="231" t="s">
        <v>288</v>
      </c>
    </row>
    <row r="33" spans="1:5" ht="27" thickBot="1">
      <c r="A33" s="632" t="s">
        <v>444</v>
      </c>
      <c r="B33" s="246" t="s">
        <v>367</v>
      </c>
      <c r="C33" s="659" t="s">
        <v>266</v>
      </c>
      <c r="D33" s="659" t="s">
        <v>267</v>
      </c>
      <c r="E33" s="654" t="s">
        <v>5</v>
      </c>
    </row>
    <row r="34" spans="1:5" ht="13.5" thickBot="1">
      <c r="A34" s="580" t="s">
        <v>445</v>
      </c>
      <c r="B34" s="568" t="s">
        <v>446</v>
      </c>
      <c r="C34" s="571" t="s">
        <v>447</v>
      </c>
      <c r="D34" s="571" t="s">
        <v>448</v>
      </c>
      <c r="E34" s="560" t="s">
        <v>468</v>
      </c>
    </row>
    <row r="35" spans="1:5" ht="15">
      <c r="A35" s="585" t="s">
        <v>449</v>
      </c>
      <c r="B35" s="247" t="s">
        <v>368</v>
      </c>
      <c r="C35" s="664">
        <v>365305</v>
      </c>
      <c r="D35" s="660"/>
      <c r="E35" s="1190">
        <f aca="true" t="shared" si="1" ref="E35:E40">SUM(C35:D35)</f>
        <v>365305</v>
      </c>
    </row>
    <row r="36" spans="1:5" ht="15">
      <c r="A36" s="536" t="s">
        <v>450</v>
      </c>
      <c r="B36" s="248" t="s">
        <v>369</v>
      </c>
      <c r="C36" s="666">
        <v>0</v>
      </c>
      <c r="D36" s="666"/>
      <c r="E36" s="658">
        <f t="shared" si="1"/>
        <v>0</v>
      </c>
    </row>
    <row r="37" spans="1:5" ht="15">
      <c r="A37" s="531" t="s">
        <v>451</v>
      </c>
      <c r="B37" s="247" t="s">
        <v>370</v>
      </c>
      <c r="C37" s="666">
        <f>' 27 28 sz. melléklet'!E22</f>
        <v>1685204</v>
      </c>
      <c r="D37" s="660"/>
      <c r="E37" s="658">
        <f t="shared" si="1"/>
        <v>1685204</v>
      </c>
    </row>
    <row r="38" spans="1:5" s="17" customFormat="1" ht="15">
      <c r="A38" s="531" t="s">
        <v>452</v>
      </c>
      <c r="B38" s="249" t="s">
        <v>371</v>
      </c>
      <c r="C38" s="666">
        <v>0</v>
      </c>
      <c r="D38" s="661"/>
      <c r="E38" s="658">
        <f t="shared" si="1"/>
        <v>0</v>
      </c>
    </row>
    <row r="39" spans="1:5" ht="15">
      <c r="A39" s="531" t="s">
        <v>453</v>
      </c>
      <c r="B39" s="250" t="s">
        <v>356</v>
      </c>
      <c r="C39" s="664">
        <v>0</v>
      </c>
      <c r="D39" s="660"/>
      <c r="E39" s="658">
        <f t="shared" si="1"/>
        <v>0</v>
      </c>
    </row>
    <row r="40" spans="1:5" ht="15.75" thickBot="1">
      <c r="A40" s="496" t="s">
        <v>454</v>
      </c>
      <c r="B40" s="249" t="s">
        <v>372</v>
      </c>
      <c r="C40" s="666">
        <v>533365</v>
      </c>
      <c r="D40" s="661"/>
      <c r="E40" s="658">
        <f t="shared" si="1"/>
        <v>533365</v>
      </c>
    </row>
    <row r="41" spans="1:5" ht="15" thickBot="1">
      <c r="A41" s="473" t="s">
        <v>455</v>
      </c>
      <c r="B41" s="243" t="s">
        <v>373</v>
      </c>
      <c r="C41" s="985">
        <f>SUM(C35:C40)</f>
        <v>2583874</v>
      </c>
      <c r="D41" s="985">
        <f>SUM(D35:D40)</f>
        <v>0</v>
      </c>
      <c r="E41" s="1191">
        <f>SUM(E35:E40)</f>
        <v>2583874</v>
      </c>
    </row>
    <row r="42" spans="1:5" ht="15" thickBot="1">
      <c r="A42" s="534" t="s">
        <v>456</v>
      </c>
      <c r="B42" s="110"/>
      <c r="C42" s="110"/>
      <c r="D42" s="110"/>
      <c r="E42" s="726"/>
    </row>
    <row r="43" spans="1:5" ht="15.75" thickBot="1">
      <c r="A43" s="473" t="s">
        <v>457</v>
      </c>
      <c r="B43" s="246" t="s">
        <v>374</v>
      </c>
      <c r="C43" s="659" t="s">
        <v>266</v>
      </c>
      <c r="D43" s="659" t="s">
        <v>267</v>
      </c>
      <c r="E43" s="654" t="s">
        <v>31</v>
      </c>
    </row>
    <row r="44" spans="1:5" ht="15.75">
      <c r="A44" s="509" t="s">
        <v>458</v>
      </c>
      <c r="B44" s="430" t="s">
        <v>415</v>
      </c>
      <c r="C44" s="663">
        <v>0</v>
      </c>
      <c r="D44" s="660"/>
      <c r="E44" s="657">
        <f>SUM(C44:D44)</f>
        <v>0</v>
      </c>
    </row>
    <row r="45" spans="1:5" ht="15.75">
      <c r="A45" s="494" t="s">
        <v>459</v>
      </c>
      <c r="B45" s="431" t="s">
        <v>416</v>
      </c>
      <c r="C45" s="661">
        <v>0</v>
      </c>
      <c r="D45" s="661"/>
      <c r="E45" s="656">
        <f>SUM(C45:D45)</f>
        <v>0</v>
      </c>
    </row>
    <row r="46" spans="1:5" ht="15.75">
      <c r="A46" s="494" t="s">
        <v>460</v>
      </c>
      <c r="B46" s="431" t="s">
        <v>417</v>
      </c>
      <c r="C46" s="661">
        <v>0</v>
      </c>
      <c r="D46" s="661"/>
      <c r="E46" s="656">
        <f>SUM(C46:D46)</f>
        <v>0</v>
      </c>
    </row>
    <row r="47" spans="1:5" ht="15.75">
      <c r="A47" s="494" t="s">
        <v>461</v>
      </c>
      <c r="B47" s="431" t="s">
        <v>418</v>
      </c>
      <c r="C47" s="664">
        <f>'33_sz_ melléklet'!C67</f>
        <v>2587874</v>
      </c>
      <c r="D47" s="661"/>
      <c r="E47" s="658">
        <f>SUM(C47:D47)</f>
        <v>2587874</v>
      </c>
    </row>
    <row r="48" spans="1:5" ht="16.5" thickBot="1">
      <c r="A48" s="513" t="s">
        <v>462</v>
      </c>
      <c r="B48" s="431" t="s">
        <v>419</v>
      </c>
      <c r="C48" s="662">
        <v>0</v>
      </c>
      <c r="D48" s="661"/>
      <c r="E48" s="656">
        <f>SUM(C48:D48)</f>
        <v>0</v>
      </c>
    </row>
    <row r="49" spans="1:10" ht="15" thickBot="1">
      <c r="A49" s="473" t="s">
        <v>463</v>
      </c>
      <c r="B49" s="251" t="s">
        <v>377</v>
      </c>
      <c r="C49" s="985">
        <f>SUM(C44:C48)</f>
        <v>2587874</v>
      </c>
      <c r="D49" s="985">
        <f>SUM(D44:D48)</f>
        <v>0</v>
      </c>
      <c r="E49" s="1191">
        <f>SUM(E44:E48)</f>
        <v>2587874</v>
      </c>
      <c r="F49" s="17"/>
      <c r="G49" s="17"/>
      <c r="H49" s="17"/>
      <c r="I49" s="17"/>
      <c r="J49" s="17"/>
    </row>
    <row r="50" spans="2:10" ht="14.25">
      <c r="B50" s="379"/>
      <c r="C50" s="110"/>
      <c r="D50" s="110"/>
      <c r="E50" s="110"/>
      <c r="F50" s="17"/>
      <c r="G50" s="17"/>
      <c r="H50" s="17"/>
      <c r="I50" s="17"/>
      <c r="J50" s="17"/>
    </row>
    <row r="51" spans="1:10" ht="12.75">
      <c r="A51" s="1439" t="s">
        <v>1160</v>
      </c>
      <c r="B51" s="1439"/>
      <c r="C51" s="1439"/>
      <c r="D51" s="1439"/>
      <c r="E51" s="1439"/>
      <c r="F51" s="17"/>
      <c r="G51" s="17"/>
      <c r="H51" s="17"/>
      <c r="I51" s="17"/>
      <c r="J51" s="17"/>
    </row>
    <row r="52" spans="1:10" ht="12.75">
      <c r="A52" s="1460">
        <v>2</v>
      </c>
      <c r="B52" s="1460"/>
      <c r="C52" s="1460"/>
      <c r="D52" s="1460"/>
      <c r="E52" s="1460"/>
      <c r="F52" s="17"/>
      <c r="G52" s="17"/>
      <c r="H52" s="17"/>
      <c r="I52" s="17"/>
      <c r="J52" s="17"/>
    </row>
    <row r="53" spans="1:8" ht="17.25" customHeight="1">
      <c r="A53" s="1497" t="s">
        <v>761</v>
      </c>
      <c r="B53" s="1463"/>
      <c r="C53" s="1463"/>
      <c r="D53" s="1463"/>
      <c r="E53" s="1463"/>
      <c r="H53" s="374"/>
    </row>
    <row r="54" spans="1:5" ht="13.5" customHeight="1">
      <c r="A54" s="1497" t="s">
        <v>762</v>
      </c>
      <c r="B54" s="1463"/>
      <c r="C54" s="1463"/>
      <c r="D54" s="1463"/>
      <c r="E54" s="1463"/>
    </row>
    <row r="55" spans="2:5" ht="15.75" thickBot="1">
      <c r="B55" s="231"/>
      <c r="C55" s="231"/>
      <c r="D55" s="231"/>
      <c r="E55" s="231" t="s">
        <v>288</v>
      </c>
    </row>
    <row r="56" spans="1:5" ht="27" thickBot="1">
      <c r="A56" s="632" t="s">
        <v>444</v>
      </c>
      <c r="B56" s="246" t="s">
        <v>367</v>
      </c>
      <c r="C56" s="659" t="s">
        <v>266</v>
      </c>
      <c r="D56" s="659" t="s">
        <v>267</v>
      </c>
      <c r="E56" s="429" t="s">
        <v>5</v>
      </c>
    </row>
    <row r="57" spans="1:5" ht="13.5" thickBot="1">
      <c r="A57" s="580" t="s">
        <v>445</v>
      </c>
      <c r="B57" s="568" t="s">
        <v>446</v>
      </c>
      <c r="C57" s="568" t="s">
        <v>447</v>
      </c>
      <c r="D57" s="571" t="s">
        <v>448</v>
      </c>
      <c r="E57" s="560" t="s">
        <v>468</v>
      </c>
    </row>
    <row r="58" spans="1:5" ht="15">
      <c r="A58" s="585" t="s">
        <v>449</v>
      </c>
      <c r="B58" s="247" t="s">
        <v>368</v>
      </c>
      <c r="C58" s="414">
        <v>46617</v>
      </c>
      <c r="D58" s="241"/>
      <c r="E58" s="433">
        <f aca="true" t="shared" si="2" ref="E58:E63">SUM(C58:D58)</f>
        <v>46617</v>
      </c>
    </row>
    <row r="59" spans="1:5" ht="15">
      <c r="A59" s="536" t="s">
        <v>450</v>
      </c>
      <c r="B59" s="248" t="s">
        <v>369</v>
      </c>
      <c r="C59" s="252">
        <v>4211</v>
      </c>
      <c r="D59" s="242"/>
      <c r="E59" s="432">
        <f t="shared" si="2"/>
        <v>4211</v>
      </c>
    </row>
    <row r="60" spans="1:5" ht="15">
      <c r="A60" s="531" t="s">
        <v>451</v>
      </c>
      <c r="B60" s="247" t="s">
        <v>370</v>
      </c>
      <c r="C60" s="414">
        <f>' 27 28 sz. melléklet'!E26</f>
        <v>200000</v>
      </c>
      <c r="D60" s="241"/>
      <c r="E60" s="432">
        <f t="shared" si="2"/>
        <v>200000</v>
      </c>
    </row>
    <row r="61" spans="1:5" ht="15">
      <c r="A61" s="531" t="s">
        <v>452</v>
      </c>
      <c r="B61" s="249" t="s">
        <v>371</v>
      </c>
      <c r="C61" s="252">
        <v>0</v>
      </c>
      <c r="D61" s="242"/>
      <c r="E61" s="432">
        <f t="shared" si="2"/>
        <v>0</v>
      </c>
    </row>
    <row r="62" spans="1:5" s="17" customFormat="1" ht="15">
      <c r="A62" s="531" t="s">
        <v>453</v>
      </c>
      <c r="B62" s="250" t="s">
        <v>356</v>
      </c>
      <c r="C62" s="414">
        <v>0</v>
      </c>
      <c r="D62" s="241"/>
      <c r="E62" s="432">
        <f t="shared" si="2"/>
        <v>0</v>
      </c>
    </row>
    <row r="63" spans="1:5" ht="15.75" thickBot="1">
      <c r="A63" s="496" t="s">
        <v>454</v>
      </c>
      <c r="B63" s="249" t="s">
        <v>372</v>
      </c>
      <c r="C63" s="252">
        <v>0</v>
      </c>
      <c r="D63" s="242"/>
      <c r="E63" s="432">
        <f t="shared" si="2"/>
        <v>0</v>
      </c>
    </row>
    <row r="64" spans="1:5" ht="15" thickBot="1">
      <c r="A64" s="623" t="s">
        <v>455</v>
      </c>
      <c r="B64" s="243" t="s">
        <v>373</v>
      </c>
      <c r="C64" s="415">
        <f>SUM(C58:C63)-C59</f>
        <v>246617</v>
      </c>
      <c r="D64" s="415">
        <f>SUM(D58:D63)-D59</f>
        <v>0</v>
      </c>
      <c r="E64" s="415">
        <f>SUM(E58:E63)-E59</f>
        <v>246617</v>
      </c>
    </row>
    <row r="65" spans="1:5" ht="13.5" thickBot="1">
      <c r="A65" s="531" t="s">
        <v>456</v>
      </c>
      <c r="B65" s="16"/>
      <c r="C65" s="16"/>
      <c r="D65" s="16"/>
      <c r="E65" s="404"/>
    </row>
    <row r="66" spans="1:5" ht="15.75" thickBot="1">
      <c r="A66" s="531" t="s">
        <v>457</v>
      </c>
      <c r="B66" s="246" t="s">
        <v>374</v>
      </c>
      <c r="C66" s="238" t="s">
        <v>266</v>
      </c>
      <c r="D66" s="239" t="s">
        <v>267</v>
      </c>
      <c r="E66" s="429" t="s">
        <v>31</v>
      </c>
    </row>
    <row r="67" spans="1:5" ht="15.75">
      <c r="A67" s="531" t="s">
        <v>458</v>
      </c>
      <c r="B67" s="416" t="s">
        <v>415</v>
      </c>
      <c r="C67" s="417">
        <v>0</v>
      </c>
      <c r="D67" s="417"/>
      <c r="E67" s="433">
        <f>SUM(C67:D67)</f>
        <v>0</v>
      </c>
    </row>
    <row r="68" spans="1:5" ht="15.75">
      <c r="A68" s="531" t="s">
        <v>459</v>
      </c>
      <c r="B68" s="418" t="s">
        <v>416</v>
      </c>
      <c r="C68" s="419">
        <v>0</v>
      </c>
      <c r="D68" s="419"/>
      <c r="E68" s="432">
        <f>SUM(C68:D68)</f>
        <v>0</v>
      </c>
    </row>
    <row r="69" spans="1:5" ht="15.75">
      <c r="A69" s="531" t="s">
        <v>460</v>
      </c>
      <c r="B69" s="418" t="s">
        <v>417</v>
      </c>
      <c r="C69" s="419">
        <v>0</v>
      </c>
      <c r="D69" s="419"/>
      <c r="E69" s="432">
        <f>SUM(C69:D69)</f>
        <v>0</v>
      </c>
    </row>
    <row r="70" spans="1:5" ht="15.75">
      <c r="A70" s="531" t="s">
        <v>461</v>
      </c>
      <c r="B70" s="418" t="s">
        <v>418</v>
      </c>
      <c r="C70" s="419">
        <v>206133</v>
      </c>
      <c r="D70" s="419"/>
      <c r="E70" s="432">
        <f>SUM(C70:D70)</f>
        <v>206133</v>
      </c>
    </row>
    <row r="71" spans="1:5" ht="16.5" thickBot="1">
      <c r="A71" s="531" t="s">
        <v>462</v>
      </c>
      <c r="B71" s="420" t="s">
        <v>419</v>
      </c>
      <c r="C71" s="419">
        <v>40484</v>
      </c>
      <c r="D71" s="419"/>
      <c r="E71" s="432">
        <f>SUM(C71:D71)</f>
        <v>40484</v>
      </c>
    </row>
    <row r="72" spans="1:5" ht="15" thickBot="1">
      <c r="A72" s="725" t="s">
        <v>463</v>
      </c>
      <c r="B72" s="251" t="s">
        <v>377</v>
      </c>
      <c r="C72" s="415">
        <f>SUM(C67:C71)</f>
        <v>246617</v>
      </c>
      <c r="D72" s="421"/>
      <c r="E72" s="665">
        <f>SUM(E67:E71)</f>
        <v>246617</v>
      </c>
    </row>
    <row r="73" spans="2:10" ht="14.25">
      <c r="B73" s="379"/>
      <c r="C73" s="422"/>
      <c r="D73" s="422"/>
      <c r="E73" s="422"/>
      <c r="F73" s="17"/>
      <c r="G73" s="17"/>
      <c r="H73" s="17"/>
      <c r="I73" s="17"/>
      <c r="J73" s="17"/>
    </row>
    <row r="74" spans="2:10" ht="14.25">
      <c r="B74" s="379"/>
      <c r="C74" s="422"/>
      <c r="D74" s="422"/>
      <c r="E74" s="422"/>
      <c r="F74" s="17"/>
      <c r="G74" s="17"/>
      <c r="H74" s="17"/>
      <c r="I74" s="17"/>
      <c r="J74" s="17"/>
    </row>
    <row r="75" spans="1:10" ht="14.25">
      <c r="A75" s="17"/>
      <c r="B75" s="379"/>
      <c r="C75" s="422"/>
      <c r="D75" s="422"/>
      <c r="E75" s="422"/>
      <c r="F75" s="17"/>
      <c r="G75" s="17"/>
      <c r="H75" s="17"/>
      <c r="I75" s="17"/>
      <c r="J75" s="17"/>
    </row>
    <row r="76" spans="6:10" ht="12.75">
      <c r="F76" s="17"/>
      <c r="G76" s="17"/>
      <c r="H76" s="17"/>
      <c r="I76" s="17"/>
      <c r="J76" s="17"/>
    </row>
    <row r="77" spans="1:5" ht="15.75" customHeight="1">
      <c r="A77" s="1497" t="s">
        <v>433</v>
      </c>
      <c r="B77" s="1463"/>
      <c r="C77" s="1463"/>
      <c r="D77" s="1463"/>
      <c r="E77" s="1463"/>
    </row>
    <row r="78" spans="1:5" ht="15.75">
      <c r="A78" s="1497" t="s">
        <v>431</v>
      </c>
      <c r="B78" s="1463"/>
      <c r="C78" s="1463"/>
      <c r="D78" s="1463"/>
      <c r="E78" s="1463"/>
    </row>
    <row r="79" spans="2:5" ht="15.75" thickBot="1">
      <c r="B79" s="231"/>
      <c r="C79" s="231"/>
      <c r="D79" s="231"/>
      <c r="E79" s="231" t="s">
        <v>288</v>
      </c>
    </row>
    <row r="80" spans="1:5" ht="27" thickBot="1">
      <c r="A80" s="632" t="s">
        <v>444</v>
      </c>
      <c r="B80" s="246" t="s">
        <v>367</v>
      </c>
      <c r="C80" s="659" t="s">
        <v>266</v>
      </c>
      <c r="D80" s="659" t="s">
        <v>267</v>
      </c>
      <c r="E80" s="429" t="s">
        <v>5</v>
      </c>
    </row>
    <row r="81" spans="1:5" ht="13.5" thickBot="1">
      <c r="A81" s="580" t="s">
        <v>445</v>
      </c>
      <c r="B81" s="568" t="s">
        <v>446</v>
      </c>
      <c r="C81" s="568" t="s">
        <v>447</v>
      </c>
      <c r="D81" s="571" t="s">
        <v>448</v>
      </c>
      <c r="E81" s="560" t="s">
        <v>468</v>
      </c>
    </row>
    <row r="82" spans="1:5" ht="15">
      <c r="A82" s="585" t="s">
        <v>449</v>
      </c>
      <c r="B82" s="247" t="s">
        <v>368</v>
      </c>
      <c r="C82" s="987">
        <v>10725</v>
      </c>
      <c r="D82" s="241"/>
      <c r="E82" s="433">
        <f aca="true" t="shared" si="3" ref="E82:E87">SUM(C82:D82)</f>
        <v>10725</v>
      </c>
    </row>
    <row r="83" spans="1:5" ht="15">
      <c r="A83" s="536" t="s">
        <v>450</v>
      </c>
      <c r="B83" s="248" t="s">
        <v>369</v>
      </c>
      <c r="C83" s="986">
        <v>10725</v>
      </c>
      <c r="D83" s="242"/>
      <c r="E83" s="432">
        <f t="shared" si="3"/>
        <v>10725</v>
      </c>
    </row>
    <row r="84" spans="1:5" ht="15">
      <c r="A84" s="531" t="s">
        <v>451</v>
      </c>
      <c r="B84" s="247" t="s">
        <v>370</v>
      </c>
      <c r="C84" s="414">
        <v>5180</v>
      </c>
      <c r="D84" s="241"/>
      <c r="E84" s="432">
        <f t="shared" si="3"/>
        <v>5180</v>
      </c>
    </row>
    <row r="85" spans="1:5" s="17" customFormat="1" ht="15">
      <c r="A85" s="531" t="s">
        <v>452</v>
      </c>
      <c r="B85" s="249" t="s">
        <v>371</v>
      </c>
      <c r="C85" s="252">
        <v>0</v>
      </c>
      <c r="D85" s="242"/>
      <c r="E85" s="432">
        <f t="shared" si="3"/>
        <v>0</v>
      </c>
    </row>
    <row r="86" spans="1:5" ht="15">
      <c r="A86" s="531" t="s">
        <v>453</v>
      </c>
      <c r="B86" s="250" t="s">
        <v>356</v>
      </c>
      <c r="C86" s="414">
        <v>0</v>
      </c>
      <c r="D86" s="241"/>
      <c r="E86" s="432">
        <f t="shared" si="3"/>
        <v>0</v>
      </c>
    </row>
    <row r="87" spans="1:5" ht="15.75" thickBot="1">
      <c r="A87" s="496" t="s">
        <v>454</v>
      </c>
      <c r="B87" s="249" t="s">
        <v>372</v>
      </c>
      <c r="C87" s="252">
        <v>0</v>
      </c>
      <c r="D87" s="242"/>
      <c r="E87" s="432">
        <f t="shared" si="3"/>
        <v>0</v>
      </c>
    </row>
    <row r="88" spans="1:5" ht="15" thickBot="1">
      <c r="A88" s="623" t="s">
        <v>455</v>
      </c>
      <c r="B88" s="243" t="s">
        <v>373</v>
      </c>
      <c r="C88" s="415">
        <f>SUM(C82:C87)-C83</f>
        <v>15905</v>
      </c>
      <c r="D88" s="415">
        <f>SUM(D82:D87)-D83</f>
        <v>0</v>
      </c>
      <c r="E88" s="415">
        <f>SUM(E82:E87)-E83</f>
        <v>15905</v>
      </c>
    </row>
    <row r="89" spans="1:5" ht="13.5" thickBot="1">
      <c r="A89" s="531" t="s">
        <v>456</v>
      </c>
      <c r="B89" s="16"/>
      <c r="C89" s="16"/>
      <c r="D89" s="16"/>
      <c r="E89" s="404"/>
    </row>
    <row r="90" spans="1:5" ht="15.75" thickBot="1">
      <c r="A90" s="531" t="s">
        <v>457</v>
      </c>
      <c r="B90" s="246" t="s">
        <v>374</v>
      </c>
      <c r="C90" s="659" t="s">
        <v>266</v>
      </c>
      <c r="D90" s="659" t="s">
        <v>267</v>
      </c>
      <c r="E90" s="429" t="s">
        <v>31</v>
      </c>
    </row>
    <row r="91" spans="1:5" ht="15.75">
      <c r="A91" s="531" t="s">
        <v>458</v>
      </c>
      <c r="B91" s="416" t="s">
        <v>415</v>
      </c>
      <c r="C91" s="417">
        <v>0</v>
      </c>
      <c r="D91" s="417"/>
      <c r="E91" s="433">
        <f>SUM(C91:D91)</f>
        <v>0</v>
      </c>
    </row>
    <row r="92" spans="1:5" ht="15.75">
      <c r="A92" s="531" t="s">
        <v>459</v>
      </c>
      <c r="B92" s="418" t="s">
        <v>416</v>
      </c>
      <c r="C92" s="419">
        <v>0</v>
      </c>
      <c r="D92" s="419"/>
      <c r="E92" s="432">
        <f>SUM(C92:D92)</f>
        <v>0</v>
      </c>
    </row>
    <row r="93" spans="1:5" ht="15.75">
      <c r="A93" s="531" t="s">
        <v>460</v>
      </c>
      <c r="B93" s="418" t="s">
        <v>417</v>
      </c>
      <c r="C93" s="419">
        <v>0</v>
      </c>
      <c r="D93" s="419"/>
      <c r="E93" s="432">
        <f>SUM(C93:D93)</f>
        <v>0</v>
      </c>
    </row>
    <row r="94" spans="1:5" ht="15.75">
      <c r="A94" s="531" t="s">
        <v>461</v>
      </c>
      <c r="B94" s="418" t="s">
        <v>418</v>
      </c>
      <c r="C94" s="419"/>
      <c r="D94" s="419"/>
      <c r="E94" s="432">
        <f>SUM(C94:D94)</f>
        <v>0</v>
      </c>
    </row>
    <row r="95" spans="1:5" ht="16.5" thickBot="1">
      <c r="A95" s="531" t="s">
        <v>462</v>
      </c>
      <c r="B95" s="420" t="s">
        <v>419</v>
      </c>
      <c r="C95" s="419">
        <v>0</v>
      </c>
      <c r="D95" s="419"/>
      <c r="E95" s="432">
        <f>SUM(C95:D95)</f>
        <v>0</v>
      </c>
    </row>
    <row r="96" spans="1:10" ht="15" thickBot="1">
      <c r="A96" s="725" t="s">
        <v>463</v>
      </c>
      <c r="B96" s="251" t="s">
        <v>377</v>
      </c>
      <c r="C96" s="415">
        <f>SUM(C91:C95)</f>
        <v>0</v>
      </c>
      <c r="D96" s="421"/>
      <c r="E96" s="665">
        <f>SUM(E91:E95)</f>
        <v>0</v>
      </c>
      <c r="F96" s="17"/>
      <c r="G96" s="17"/>
      <c r="H96" s="17"/>
      <c r="I96" s="17"/>
      <c r="J96" s="17"/>
    </row>
    <row r="97" spans="2:10" ht="35.25" customHeight="1">
      <c r="B97" s="379"/>
      <c r="C97" s="422"/>
      <c r="D97" s="422"/>
      <c r="E97" s="422"/>
      <c r="F97" s="17"/>
      <c r="G97" s="17"/>
      <c r="H97" s="17"/>
      <c r="I97" s="17"/>
      <c r="J97" s="17"/>
    </row>
    <row r="98" spans="2:10" ht="14.25">
      <c r="B98" s="379"/>
      <c r="C98" s="422"/>
      <c r="D98" s="422"/>
      <c r="E98" s="422"/>
      <c r="F98" s="17"/>
      <c r="G98" s="17"/>
      <c r="H98" s="17"/>
      <c r="I98" s="17"/>
      <c r="J98" s="17"/>
    </row>
    <row r="99" spans="2:10" ht="14.25">
      <c r="B99" s="379"/>
      <c r="C99" s="422"/>
      <c r="D99" s="422"/>
      <c r="E99" s="422"/>
      <c r="F99" s="17"/>
      <c r="G99" s="17"/>
      <c r="H99" s="17"/>
      <c r="I99" s="17"/>
      <c r="J99" s="17"/>
    </row>
    <row r="100" spans="2:10" ht="14.25">
      <c r="B100" s="379"/>
      <c r="C100" s="422"/>
      <c r="D100" s="422"/>
      <c r="E100" s="422"/>
      <c r="F100" s="17"/>
      <c r="G100" s="17"/>
      <c r="H100" s="17"/>
      <c r="I100" s="17"/>
      <c r="J100" s="17"/>
    </row>
    <row r="101" spans="2:10" ht="14.25">
      <c r="B101" s="379"/>
      <c r="C101" s="422"/>
      <c r="D101" s="422"/>
      <c r="E101" s="422"/>
      <c r="F101" s="17"/>
      <c r="G101" s="17"/>
      <c r="H101" s="17"/>
      <c r="I101" s="17"/>
      <c r="J101" s="17"/>
    </row>
    <row r="102" spans="1:10" ht="14.25">
      <c r="A102" s="471"/>
      <c r="B102" s="379"/>
      <c r="C102" s="422"/>
      <c r="D102" s="422"/>
      <c r="E102" s="422"/>
      <c r="F102" s="17"/>
      <c r="G102" s="17"/>
      <c r="H102" s="17"/>
      <c r="I102" s="17"/>
      <c r="J102" s="17"/>
    </row>
    <row r="103" spans="1:10" ht="12.75">
      <c r="A103" s="1439" t="s">
        <v>1160</v>
      </c>
      <c r="B103" s="1439"/>
      <c r="C103" s="1439"/>
      <c r="D103" s="1439"/>
      <c r="E103" s="1439"/>
      <c r="F103" s="17"/>
      <c r="G103" s="17"/>
      <c r="H103" s="17"/>
      <c r="I103" s="17"/>
      <c r="J103" s="17"/>
    </row>
    <row r="104" spans="1:5" ht="12.75">
      <c r="A104" s="1460">
        <v>3</v>
      </c>
      <c r="B104" s="1460"/>
      <c r="C104" s="1460"/>
      <c r="D104" s="1460"/>
      <c r="E104" s="1460"/>
    </row>
    <row r="105" spans="2:5" ht="14.25">
      <c r="B105" s="379"/>
      <c r="C105" s="422"/>
      <c r="D105" s="422"/>
      <c r="E105" s="422"/>
    </row>
    <row r="106" spans="1:5" ht="15.75" customHeight="1">
      <c r="A106" s="1498" t="s">
        <v>653</v>
      </c>
      <c r="B106" s="1498"/>
      <c r="C106" s="1498"/>
      <c r="D106" s="1498"/>
      <c r="E106" s="1498"/>
    </row>
    <row r="107" spans="1:5" s="1186" customFormat="1" ht="15.75" customHeight="1">
      <c r="A107" s="1499" t="s">
        <v>925</v>
      </c>
      <c r="B107" s="1499"/>
      <c r="C107" s="1499"/>
      <c r="D107" s="1499"/>
      <c r="E107" s="1499"/>
    </row>
    <row r="108" spans="2:5" ht="15.75" thickBot="1">
      <c r="B108" s="231"/>
      <c r="C108" s="231"/>
      <c r="D108" s="231"/>
      <c r="E108" s="231" t="s">
        <v>288</v>
      </c>
    </row>
    <row r="109" spans="1:5" ht="27" thickBot="1">
      <c r="A109" s="632" t="s">
        <v>444</v>
      </c>
      <c r="B109" s="246" t="s">
        <v>367</v>
      </c>
      <c r="C109" s="659" t="s">
        <v>266</v>
      </c>
      <c r="D109" s="659" t="s">
        <v>267</v>
      </c>
      <c r="E109" s="429" t="s">
        <v>5</v>
      </c>
    </row>
    <row r="110" spans="1:5" ht="13.5" thickBot="1">
      <c r="A110" s="580" t="s">
        <v>445</v>
      </c>
      <c r="B110" s="568" t="s">
        <v>446</v>
      </c>
      <c r="C110" s="568" t="s">
        <v>447</v>
      </c>
      <c r="D110" s="571" t="s">
        <v>448</v>
      </c>
      <c r="E110" s="560" t="s">
        <v>468</v>
      </c>
    </row>
    <row r="111" spans="1:5" ht="15">
      <c r="A111" s="585" t="s">
        <v>449</v>
      </c>
      <c r="B111" s="247" t="s">
        <v>368</v>
      </c>
      <c r="C111" s="414">
        <v>39017</v>
      </c>
      <c r="D111" s="241"/>
      <c r="E111" s="433">
        <f aca="true" t="shared" si="4" ref="E111:E116">SUM(C111:D111)</f>
        <v>39017</v>
      </c>
    </row>
    <row r="112" spans="1:5" s="17" customFormat="1" ht="15">
      <c r="A112" s="536" t="s">
        <v>450</v>
      </c>
      <c r="B112" s="248" t="s">
        <v>369</v>
      </c>
      <c r="C112" s="252">
        <v>0</v>
      </c>
      <c r="D112" s="242"/>
      <c r="E112" s="432">
        <f t="shared" si="4"/>
        <v>0</v>
      </c>
    </row>
    <row r="113" spans="1:5" ht="15">
      <c r="A113" s="531" t="s">
        <v>451</v>
      </c>
      <c r="B113" s="247" t="s">
        <v>370</v>
      </c>
      <c r="C113" s="414">
        <v>91346</v>
      </c>
      <c r="D113" s="241"/>
      <c r="E113" s="432">
        <f t="shared" si="4"/>
        <v>91346</v>
      </c>
    </row>
    <row r="114" spans="1:5" ht="15">
      <c r="A114" s="531" t="s">
        <v>452</v>
      </c>
      <c r="B114" s="249" t="s">
        <v>371</v>
      </c>
      <c r="C114" s="252">
        <v>0</v>
      </c>
      <c r="D114" s="242"/>
      <c r="E114" s="432">
        <f t="shared" si="4"/>
        <v>0</v>
      </c>
    </row>
    <row r="115" spans="1:5" ht="15">
      <c r="A115" s="531" t="s">
        <v>453</v>
      </c>
      <c r="B115" s="250" t="s">
        <v>356</v>
      </c>
      <c r="C115" s="414">
        <v>0</v>
      </c>
      <c r="D115" s="241"/>
      <c r="E115" s="432">
        <f t="shared" si="4"/>
        <v>0</v>
      </c>
    </row>
    <row r="116" spans="1:5" ht="15.75" thickBot="1">
      <c r="A116" s="496" t="s">
        <v>454</v>
      </c>
      <c r="B116" s="249" t="s">
        <v>372</v>
      </c>
      <c r="C116" s="252">
        <v>0</v>
      </c>
      <c r="D116" s="242"/>
      <c r="E116" s="432">
        <f t="shared" si="4"/>
        <v>0</v>
      </c>
    </row>
    <row r="117" spans="1:5" ht="15" thickBot="1">
      <c r="A117" s="623" t="s">
        <v>455</v>
      </c>
      <c r="B117" s="243" t="s">
        <v>373</v>
      </c>
      <c r="C117" s="415">
        <f>SUM(C111:C116)</f>
        <v>130363</v>
      </c>
      <c r="D117" s="244">
        <v>0</v>
      </c>
      <c r="E117" s="665">
        <f>SUM(E111:E116)</f>
        <v>130363</v>
      </c>
    </row>
    <row r="118" spans="1:5" ht="13.5" thickBot="1">
      <c r="A118" s="531" t="s">
        <v>456</v>
      </c>
      <c r="B118" s="16"/>
      <c r="C118" s="16"/>
      <c r="D118" s="16"/>
      <c r="E118" s="404"/>
    </row>
    <row r="119" spans="1:5" ht="15.75" thickBot="1">
      <c r="A119" s="531" t="s">
        <v>457</v>
      </c>
      <c r="B119" s="246" t="s">
        <v>374</v>
      </c>
      <c r="C119" s="659" t="s">
        <v>266</v>
      </c>
      <c r="D119" s="659" t="s">
        <v>267</v>
      </c>
      <c r="E119" s="429" t="s">
        <v>31</v>
      </c>
    </row>
    <row r="120" spans="1:5" ht="15.75">
      <c r="A120" s="531" t="s">
        <v>458</v>
      </c>
      <c r="B120" s="416" t="s">
        <v>415</v>
      </c>
      <c r="C120" s="417">
        <v>0</v>
      </c>
      <c r="D120" s="417"/>
      <c r="E120" s="433">
        <f>SUM(C120:D120)</f>
        <v>0</v>
      </c>
    </row>
    <row r="121" spans="1:5" ht="15.75">
      <c r="A121" s="531" t="s">
        <v>459</v>
      </c>
      <c r="B121" s="418" t="s">
        <v>416</v>
      </c>
      <c r="C121" s="419">
        <v>0</v>
      </c>
      <c r="D121" s="419"/>
      <c r="E121" s="432">
        <f>SUM(C121:D121)</f>
        <v>0</v>
      </c>
    </row>
    <row r="122" spans="1:5" ht="15.75">
      <c r="A122" s="531" t="s">
        <v>460</v>
      </c>
      <c r="B122" s="418" t="s">
        <v>417</v>
      </c>
      <c r="C122" s="419">
        <v>0</v>
      </c>
      <c r="D122" s="419"/>
      <c r="E122" s="432">
        <f>SUM(C122:D122)</f>
        <v>0</v>
      </c>
    </row>
    <row r="123" spans="1:10" ht="15.75">
      <c r="A123" s="531" t="s">
        <v>461</v>
      </c>
      <c r="B123" s="418" t="s">
        <v>418</v>
      </c>
      <c r="C123" s="419">
        <f>'33_sz_ melléklet'!C79</f>
        <v>130363</v>
      </c>
      <c r="D123" s="419"/>
      <c r="E123" s="432">
        <f>SUM(C123:D123)</f>
        <v>130363</v>
      </c>
      <c r="F123" s="17"/>
      <c r="G123" s="17"/>
      <c r="H123" s="17"/>
      <c r="I123" s="17"/>
      <c r="J123" s="17"/>
    </row>
    <row r="124" spans="1:10" ht="16.5" thickBot="1">
      <c r="A124" s="531" t="s">
        <v>462</v>
      </c>
      <c r="B124" s="420" t="s">
        <v>419</v>
      </c>
      <c r="C124" s="419">
        <v>0</v>
      </c>
      <c r="D124" s="419"/>
      <c r="E124" s="432">
        <f>SUM(C124:D124)</f>
        <v>0</v>
      </c>
      <c r="F124" s="17"/>
      <c r="G124" s="17"/>
      <c r="H124" s="17"/>
      <c r="I124" s="17"/>
      <c r="J124" s="17"/>
    </row>
    <row r="125" spans="1:10" ht="15" thickBot="1">
      <c r="A125" s="725" t="s">
        <v>463</v>
      </c>
      <c r="B125" s="251" t="s">
        <v>377</v>
      </c>
      <c r="C125" s="415">
        <f>SUM(C120:C124)</f>
        <v>130363</v>
      </c>
      <c r="D125" s="421">
        <v>0</v>
      </c>
      <c r="E125" s="665">
        <f>SUM(E120:E124)</f>
        <v>130363</v>
      </c>
      <c r="F125" s="17"/>
      <c r="G125" s="17"/>
      <c r="H125" s="17"/>
      <c r="I125" s="17"/>
      <c r="J125" s="17"/>
    </row>
    <row r="126" spans="2:10" ht="14.25">
      <c r="B126" s="379"/>
      <c r="C126" s="422"/>
      <c r="D126" s="422"/>
      <c r="E126" s="422"/>
      <c r="F126" s="17"/>
      <c r="G126" s="17"/>
      <c r="H126" s="17"/>
      <c r="I126" s="17"/>
      <c r="J126" s="17"/>
    </row>
    <row r="127" spans="1:5" s="17" customFormat="1" ht="14.25">
      <c r="A127"/>
      <c r="B127" s="379"/>
      <c r="C127" s="422"/>
      <c r="D127" s="422"/>
      <c r="E127" s="422"/>
    </row>
    <row r="128" spans="2:5" ht="14.25">
      <c r="B128" s="379"/>
      <c r="C128" s="422"/>
      <c r="D128" s="422"/>
      <c r="E128" s="422"/>
    </row>
    <row r="129" spans="2:5" ht="14.25">
      <c r="B129" s="379"/>
      <c r="C129" s="422"/>
      <c r="D129" s="422"/>
      <c r="E129" s="422"/>
    </row>
    <row r="130" spans="1:5" ht="15.75">
      <c r="A130" s="1498" t="s">
        <v>655</v>
      </c>
      <c r="B130" s="1498"/>
      <c r="C130" s="1498"/>
      <c r="D130" s="1498"/>
      <c r="E130" s="1498"/>
    </row>
    <row r="131" spans="1:5" ht="15.75">
      <c r="A131" s="1499" t="s">
        <v>926</v>
      </c>
      <c r="B131" s="1499"/>
      <c r="C131" s="1499"/>
      <c r="D131" s="1499"/>
      <c r="E131" s="1499"/>
    </row>
    <row r="132" spans="2:5" ht="15.75" thickBot="1">
      <c r="B132" s="231"/>
      <c r="C132" s="231"/>
      <c r="D132" s="231"/>
      <c r="E132" s="231" t="s">
        <v>288</v>
      </c>
    </row>
    <row r="133" spans="1:5" ht="27" thickBot="1">
      <c r="A133" s="632" t="s">
        <v>444</v>
      </c>
      <c r="B133" s="246" t="s">
        <v>367</v>
      </c>
      <c r="C133" s="659" t="s">
        <v>266</v>
      </c>
      <c r="D133" s="659" t="s">
        <v>267</v>
      </c>
      <c r="E133" s="429" t="s">
        <v>5</v>
      </c>
    </row>
    <row r="134" spans="1:5" ht="13.5" thickBot="1">
      <c r="A134" s="580" t="s">
        <v>445</v>
      </c>
      <c r="B134" s="568" t="s">
        <v>446</v>
      </c>
      <c r="C134" s="568" t="s">
        <v>447</v>
      </c>
      <c r="D134" s="571" t="s">
        <v>448</v>
      </c>
      <c r="E134" s="560" t="s">
        <v>468</v>
      </c>
    </row>
    <row r="135" spans="1:5" ht="15">
      <c r="A135" s="585" t="s">
        <v>449</v>
      </c>
      <c r="B135" s="247" t="s">
        <v>368</v>
      </c>
      <c r="C135" s="414">
        <v>40226</v>
      </c>
      <c r="D135" s="241"/>
      <c r="E135" s="433">
        <f aca="true" t="shared" si="5" ref="E135:E140">SUM(C135:D135)</f>
        <v>40226</v>
      </c>
    </row>
    <row r="136" spans="1:5" s="17" customFormat="1" ht="15">
      <c r="A136" s="536" t="s">
        <v>450</v>
      </c>
      <c r="B136" s="248" t="s">
        <v>369</v>
      </c>
      <c r="C136" s="252">
        <v>0</v>
      </c>
      <c r="D136" s="242"/>
      <c r="E136" s="432">
        <f t="shared" si="5"/>
        <v>0</v>
      </c>
    </row>
    <row r="137" spans="1:5" ht="15">
      <c r="A137" s="531" t="s">
        <v>451</v>
      </c>
      <c r="B137" s="247" t="s">
        <v>370</v>
      </c>
      <c r="C137" s="414">
        <v>39738</v>
      </c>
      <c r="D137" s="241"/>
      <c r="E137" s="433">
        <f t="shared" si="5"/>
        <v>39738</v>
      </c>
    </row>
    <row r="138" spans="1:5" ht="15">
      <c r="A138" s="531" t="s">
        <v>452</v>
      </c>
      <c r="B138" s="249" t="s">
        <v>371</v>
      </c>
      <c r="C138" s="252">
        <v>0</v>
      </c>
      <c r="D138" s="242"/>
      <c r="E138" s="432">
        <f t="shared" si="5"/>
        <v>0</v>
      </c>
    </row>
    <row r="139" spans="1:5" ht="15">
      <c r="A139" s="531" t="s">
        <v>453</v>
      </c>
      <c r="B139" s="250" t="s">
        <v>356</v>
      </c>
      <c r="C139" s="414">
        <v>0</v>
      </c>
      <c r="D139" s="241"/>
      <c r="E139" s="432">
        <f t="shared" si="5"/>
        <v>0</v>
      </c>
    </row>
    <row r="140" spans="1:5" ht="15.75" thickBot="1">
      <c r="A140" s="496" t="s">
        <v>454</v>
      </c>
      <c r="B140" s="249" t="s">
        <v>372</v>
      </c>
      <c r="C140" s="252">
        <v>0</v>
      </c>
      <c r="D140" s="242"/>
      <c r="E140" s="432">
        <f t="shared" si="5"/>
        <v>0</v>
      </c>
    </row>
    <row r="141" spans="1:5" ht="15" thickBot="1">
      <c r="A141" s="623" t="s">
        <v>455</v>
      </c>
      <c r="B141" s="243" t="s">
        <v>373</v>
      </c>
      <c r="C141" s="415">
        <f>SUM(C135:C140)</f>
        <v>79964</v>
      </c>
      <c r="D141" s="244">
        <v>0</v>
      </c>
      <c r="E141" s="665">
        <f>SUM(E135:E140)</f>
        <v>79964</v>
      </c>
    </row>
    <row r="142" spans="1:5" ht="13.5" thickBot="1">
      <c r="A142" s="531" t="s">
        <v>456</v>
      </c>
      <c r="B142" s="16"/>
      <c r="C142" s="16"/>
      <c r="D142" s="16"/>
      <c r="E142" s="404"/>
    </row>
    <row r="143" spans="1:5" ht="15.75" thickBot="1">
      <c r="A143" s="531" t="s">
        <v>457</v>
      </c>
      <c r="B143" s="246" t="s">
        <v>374</v>
      </c>
      <c r="C143" s="659" t="s">
        <v>266</v>
      </c>
      <c r="D143" s="659" t="s">
        <v>267</v>
      </c>
      <c r="E143" s="429" t="s">
        <v>31</v>
      </c>
    </row>
    <row r="144" spans="1:5" ht="15.75">
      <c r="A144" s="531" t="s">
        <v>458</v>
      </c>
      <c r="B144" s="416" t="s">
        <v>415</v>
      </c>
      <c r="C144" s="417"/>
      <c r="D144" s="417"/>
      <c r="E144" s="433">
        <f>SUM(C144:D144)</f>
        <v>0</v>
      </c>
    </row>
    <row r="145" spans="1:5" ht="15.75">
      <c r="A145" s="531" t="s">
        <v>459</v>
      </c>
      <c r="B145" s="418" t="s">
        <v>416</v>
      </c>
      <c r="C145" s="419">
        <v>0</v>
      </c>
      <c r="D145" s="419"/>
      <c r="E145" s="432">
        <f>SUM(C145:D145)</f>
        <v>0</v>
      </c>
    </row>
    <row r="146" spans="1:5" ht="15.75">
      <c r="A146" s="531" t="s">
        <v>460</v>
      </c>
      <c r="B146" s="418" t="s">
        <v>417</v>
      </c>
      <c r="C146" s="419">
        <v>0</v>
      </c>
      <c r="D146" s="419"/>
      <c r="E146" s="432">
        <f>SUM(C146:D146)</f>
        <v>0</v>
      </c>
    </row>
    <row r="147" spans="1:10" ht="15.75">
      <c r="A147" s="531" t="s">
        <v>461</v>
      </c>
      <c r="B147" s="418" t="s">
        <v>418</v>
      </c>
      <c r="C147" s="419">
        <f>'33_sz_ melléklet'!C53</f>
        <v>77247</v>
      </c>
      <c r="D147" s="419"/>
      <c r="E147" s="432">
        <f>SUM(C147:D147)</f>
        <v>77247</v>
      </c>
      <c r="F147" s="17"/>
      <c r="G147" s="17"/>
      <c r="H147" s="17"/>
      <c r="I147" s="17"/>
      <c r="J147" s="17"/>
    </row>
    <row r="148" spans="1:10" ht="16.5" thickBot="1">
      <c r="A148" s="531" t="s">
        <v>462</v>
      </c>
      <c r="B148" s="420" t="s">
        <v>419</v>
      </c>
      <c r="C148" s="419">
        <v>0</v>
      </c>
      <c r="D148" s="419"/>
      <c r="E148" s="432">
        <f>SUM(C148:D148)</f>
        <v>0</v>
      </c>
      <c r="F148" s="17"/>
      <c r="G148" s="17"/>
      <c r="H148" s="17"/>
      <c r="I148" s="17"/>
      <c r="J148" s="17"/>
    </row>
    <row r="149" spans="1:10" ht="15" thickBot="1">
      <c r="A149" s="725" t="s">
        <v>463</v>
      </c>
      <c r="B149" s="251" t="s">
        <v>377</v>
      </c>
      <c r="C149" s="415">
        <f>SUM(C144:C148)</f>
        <v>77247</v>
      </c>
      <c r="D149" s="421">
        <v>0</v>
      </c>
      <c r="E149" s="665">
        <f>SUM(E144:E148)</f>
        <v>77247</v>
      </c>
      <c r="F149" s="17"/>
      <c r="G149" s="17"/>
      <c r="H149" s="17"/>
      <c r="I149" s="17"/>
      <c r="J149" s="17"/>
    </row>
    <row r="150" spans="1:10" ht="14.25">
      <c r="A150" s="471"/>
      <c r="B150" s="379"/>
      <c r="C150" s="422"/>
      <c r="D150" s="422"/>
      <c r="E150" s="422"/>
      <c r="F150" s="17"/>
      <c r="G150" s="17"/>
      <c r="H150" s="17"/>
      <c r="I150" s="17"/>
      <c r="J150" s="17"/>
    </row>
    <row r="151" spans="1:10" ht="14.25">
      <c r="A151" s="471"/>
      <c r="B151" s="379"/>
      <c r="C151" s="422"/>
      <c r="D151" s="422"/>
      <c r="E151" s="422"/>
      <c r="F151" s="17"/>
      <c r="G151" s="17"/>
      <c r="H151" s="17"/>
      <c r="I151" s="17"/>
      <c r="J151" s="17"/>
    </row>
    <row r="152" spans="1:10" ht="14.25">
      <c r="A152" s="471"/>
      <c r="B152" s="379"/>
      <c r="C152" s="422"/>
      <c r="D152" s="422"/>
      <c r="E152" s="422"/>
      <c r="F152" s="17"/>
      <c r="G152" s="17"/>
      <c r="H152" s="17"/>
      <c r="I152" s="17"/>
      <c r="J152" s="17"/>
    </row>
    <row r="153" spans="2:5" ht="14.25">
      <c r="B153" s="379"/>
      <c r="C153" s="422"/>
      <c r="D153" s="422"/>
      <c r="E153" s="422"/>
    </row>
    <row r="154" spans="1:5" ht="12.75">
      <c r="A154" s="1439" t="s">
        <v>1160</v>
      </c>
      <c r="B154" s="1439"/>
      <c r="C154" s="1439"/>
      <c r="D154" s="1439"/>
      <c r="E154" s="1439"/>
    </row>
    <row r="155" spans="1:5" ht="12.75">
      <c r="A155" s="1460">
        <v>4</v>
      </c>
      <c r="B155" s="1460"/>
      <c r="C155" s="1460"/>
      <c r="D155" s="1460"/>
      <c r="E155" s="1460"/>
    </row>
    <row r="156" spans="2:5" ht="14.25">
      <c r="B156" s="379"/>
      <c r="C156" s="422"/>
      <c r="D156" s="422"/>
      <c r="E156" s="422"/>
    </row>
    <row r="157" spans="1:5" ht="15.75">
      <c r="A157" s="1498" t="s">
        <v>654</v>
      </c>
      <c r="B157" s="1498"/>
      <c r="C157" s="1498"/>
      <c r="D157" s="1498"/>
      <c r="E157" s="1498"/>
    </row>
    <row r="158" spans="1:5" s="1186" customFormat="1" ht="15.75">
      <c r="A158" s="1499" t="s">
        <v>927</v>
      </c>
      <c r="B158" s="1499"/>
      <c r="C158" s="1499"/>
      <c r="D158" s="1499"/>
      <c r="E158" s="1499"/>
    </row>
    <row r="159" spans="2:5" ht="15.75" thickBot="1">
      <c r="B159" s="231"/>
      <c r="C159" s="231"/>
      <c r="D159" s="231"/>
      <c r="E159" s="231" t="s">
        <v>288</v>
      </c>
    </row>
    <row r="160" spans="1:5" ht="27" thickBot="1">
      <c r="A160" s="632" t="s">
        <v>444</v>
      </c>
      <c r="B160" s="246" t="s">
        <v>367</v>
      </c>
      <c r="C160" s="659" t="s">
        <v>266</v>
      </c>
      <c r="D160" s="659" t="s">
        <v>267</v>
      </c>
      <c r="E160" s="429" t="s">
        <v>5</v>
      </c>
    </row>
    <row r="161" spans="1:5" s="17" customFormat="1" ht="13.5" thickBot="1">
      <c r="A161" s="580" t="s">
        <v>445</v>
      </c>
      <c r="B161" s="568" t="s">
        <v>446</v>
      </c>
      <c r="C161" s="568" t="s">
        <v>447</v>
      </c>
      <c r="D161" s="571" t="s">
        <v>448</v>
      </c>
      <c r="E161" s="560" t="s">
        <v>468</v>
      </c>
    </row>
    <row r="162" spans="1:5" ht="15">
      <c r="A162" s="585" t="s">
        <v>449</v>
      </c>
      <c r="B162" s="247" t="s">
        <v>368</v>
      </c>
      <c r="C162" s="1187">
        <v>36682</v>
      </c>
      <c r="D162" s="663"/>
      <c r="E162" s="1190">
        <f aca="true" t="shared" si="6" ref="E162:E167">SUM(C162:D162)</f>
        <v>36682</v>
      </c>
    </row>
    <row r="163" spans="1:5" ht="15">
      <c r="A163" s="536" t="s">
        <v>450</v>
      </c>
      <c r="B163" s="248" t="s">
        <v>369</v>
      </c>
      <c r="C163" s="1188">
        <v>0</v>
      </c>
      <c r="D163" s="661"/>
      <c r="E163" s="658">
        <f t="shared" si="6"/>
        <v>0</v>
      </c>
    </row>
    <row r="164" spans="1:5" ht="15">
      <c r="A164" s="531" t="s">
        <v>451</v>
      </c>
      <c r="B164" s="247" t="s">
        <v>370</v>
      </c>
      <c r="C164" s="1187">
        <v>187827</v>
      </c>
      <c r="D164" s="660"/>
      <c r="E164" s="658">
        <f t="shared" si="6"/>
        <v>187827</v>
      </c>
    </row>
    <row r="165" spans="1:5" ht="15">
      <c r="A165" s="531" t="s">
        <v>452</v>
      </c>
      <c r="B165" s="249" t="s">
        <v>371</v>
      </c>
      <c r="C165" s="1188">
        <v>0</v>
      </c>
      <c r="D165" s="661"/>
      <c r="E165" s="658">
        <f t="shared" si="6"/>
        <v>0</v>
      </c>
    </row>
    <row r="166" spans="1:5" ht="15">
      <c r="A166" s="531" t="s">
        <v>453</v>
      </c>
      <c r="B166" s="250" t="s">
        <v>356</v>
      </c>
      <c r="C166" s="1187">
        <v>0</v>
      </c>
      <c r="D166" s="660"/>
      <c r="E166" s="658">
        <f t="shared" si="6"/>
        <v>0</v>
      </c>
    </row>
    <row r="167" spans="1:5" ht="15.75" thickBot="1">
      <c r="A167" s="496" t="s">
        <v>454</v>
      </c>
      <c r="B167" s="249" t="s">
        <v>372</v>
      </c>
      <c r="C167" s="1188">
        <v>0</v>
      </c>
      <c r="D167" s="661"/>
      <c r="E167" s="658">
        <f t="shared" si="6"/>
        <v>0</v>
      </c>
    </row>
    <row r="168" spans="1:5" ht="15" thickBot="1">
      <c r="A168" s="623" t="s">
        <v>455</v>
      </c>
      <c r="B168" s="243" t="s">
        <v>373</v>
      </c>
      <c r="C168" s="1189">
        <f>SUM(C162:C167)</f>
        <v>224509</v>
      </c>
      <c r="D168" s="1192">
        <v>0</v>
      </c>
      <c r="E168" s="1191">
        <f>SUM(E162:E167)</f>
        <v>224509</v>
      </c>
    </row>
    <row r="169" spans="1:5" ht="13.5" thickBot="1">
      <c r="A169" s="531" t="s">
        <v>456</v>
      </c>
      <c r="B169" s="16"/>
      <c r="C169" s="16"/>
      <c r="D169" s="16"/>
      <c r="E169" s="404"/>
    </row>
    <row r="170" spans="1:5" ht="15.75" thickBot="1">
      <c r="A170" s="531" t="s">
        <v>457</v>
      </c>
      <c r="B170" s="246" t="s">
        <v>374</v>
      </c>
      <c r="C170" s="1193" t="s">
        <v>266</v>
      </c>
      <c r="D170" s="659" t="s">
        <v>267</v>
      </c>
      <c r="E170" s="654" t="s">
        <v>31</v>
      </c>
    </row>
    <row r="171" spans="1:5" ht="15.75">
      <c r="A171" s="531" t="s">
        <v>458</v>
      </c>
      <c r="B171" s="416" t="s">
        <v>415</v>
      </c>
      <c r="C171" s="1194">
        <v>0</v>
      </c>
      <c r="D171" s="664"/>
      <c r="E171" s="1190">
        <f>SUM(C171:D171)</f>
        <v>0</v>
      </c>
    </row>
    <row r="172" spans="1:10" ht="15.75">
      <c r="A172" s="531" t="s">
        <v>459</v>
      </c>
      <c r="B172" s="418" t="s">
        <v>416</v>
      </c>
      <c r="C172" s="1195">
        <v>0</v>
      </c>
      <c r="D172" s="666"/>
      <c r="E172" s="658">
        <f>SUM(C172:D172)</f>
        <v>0</v>
      </c>
      <c r="F172" s="17"/>
      <c r="G172" s="17"/>
      <c r="H172" s="17"/>
      <c r="I172" s="17"/>
      <c r="J172" s="17"/>
    </row>
    <row r="173" spans="1:10" ht="15.75">
      <c r="A173" s="531" t="s">
        <v>460</v>
      </c>
      <c r="B173" s="418" t="s">
        <v>417</v>
      </c>
      <c r="C173" s="1195">
        <v>0</v>
      </c>
      <c r="D173" s="666"/>
      <c r="E173" s="658">
        <f>SUM(C173:D173)</f>
        <v>0</v>
      </c>
      <c r="F173" s="17"/>
      <c r="G173" s="17"/>
      <c r="H173" s="17"/>
      <c r="I173" s="17"/>
      <c r="J173" s="17"/>
    </row>
    <row r="174" spans="1:10" ht="15.75">
      <c r="A174" s="531" t="s">
        <v>461</v>
      </c>
      <c r="B174" s="418" t="s">
        <v>418</v>
      </c>
      <c r="C174" s="1195">
        <f>'33_sz_ melléklet'!C54</f>
        <v>240706</v>
      </c>
      <c r="D174" s="666"/>
      <c r="E174" s="658">
        <f>SUM(C174:D174)</f>
        <v>240706</v>
      </c>
      <c r="F174" s="17"/>
      <c r="G174" s="17"/>
      <c r="H174" s="17"/>
      <c r="I174" s="17"/>
      <c r="J174" s="17"/>
    </row>
    <row r="175" spans="1:10" ht="16.5" thickBot="1">
      <c r="A175" s="537" t="s">
        <v>462</v>
      </c>
      <c r="B175" s="420" t="s">
        <v>419</v>
      </c>
      <c r="C175" s="1195">
        <v>0</v>
      </c>
      <c r="D175" s="666"/>
      <c r="E175" s="658">
        <f>SUM(C175:D175)</f>
        <v>0</v>
      </c>
      <c r="F175" s="17"/>
      <c r="G175" s="17"/>
      <c r="H175" s="17"/>
      <c r="I175" s="17"/>
      <c r="J175" s="17"/>
    </row>
    <row r="176" spans="1:10" ht="15" thickBot="1">
      <c r="A176" s="473" t="s">
        <v>463</v>
      </c>
      <c r="B176" s="251" t="s">
        <v>377</v>
      </c>
      <c r="C176" s="1189">
        <f>SUM(C171:C175)</f>
        <v>240706</v>
      </c>
      <c r="D176" s="985">
        <f>SUM(D171:D175)</f>
        <v>0</v>
      </c>
      <c r="E176" s="1191">
        <f>SUM(E171:E175)</f>
        <v>240706</v>
      </c>
      <c r="F176" s="17"/>
      <c r="G176" s="17"/>
      <c r="H176" s="17"/>
      <c r="I176" s="17"/>
      <c r="J176" s="17"/>
    </row>
    <row r="177" spans="2:5" ht="14.25">
      <c r="B177" s="379"/>
      <c r="C177" s="422"/>
      <c r="D177" s="422"/>
      <c r="E177" s="422"/>
    </row>
    <row r="178" spans="2:5" ht="14.25">
      <c r="B178" s="379"/>
      <c r="C178" s="422"/>
      <c r="D178" s="422"/>
      <c r="E178" s="422"/>
    </row>
    <row r="179" spans="2:5" ht="14.25">
      <c r="B179" s="379"/>
      <c r="C179" s="422"/>
      <c r="D179" s="422"/>
      <c r="E179" s="422"/>
    </row>
    <row r="180" spans="2:5" ht="14.25">
      <c r="B180" s="379"/>
      <c r="C180" s="422"/>
      <c r="D180" s="422"/>
      <c r="E180" s="422"/>
    </row>
    <row r="181" spans="1:5" ht="32.25" customHeight="1">
      <c r="A181" s="1498" t="s">
        <v>766</v>
      </c>
      <c r="B181" s="1498"/>
      <c r="C181" s="1498"/>
      <c r="D181" s="1498"/>
      <c r="E181" s="1498"/>
    </row>
    <row r="182" spans="1:5" ht="15.75">
      <c r="A182" s="1498" t="s">
        <v>767</v>
      </c>
      <c r="B182" s="1498"/>
      <c r="C182" s="1498"/>
      <c r="D182" s="1498"/>
      <c r="E182" s="1498"/>
    </row>
    <row r="183" spans="2:5" ht="15.75" thickBot="1">
      <c r="B183" s="231"/>
      <c r="C183" s="231"/>
      <c r="D183" s="231"/>
      <c r="E183" s="231" t="s">
        <v>288</v>
      </c>
    </row>
    <row r="184" spans="1:5" ht="27" thickBot="1">
      <c r="A184" s="632" t="s">
        <v>444</v>
      </c>
      <c r="B184" s="246" t="s">
        <v>367</v>
      </c>
      <c r="C184" s="1193" t="s">
        <v>266</v>
      </c>
      <c r="D184" s="659" t="s">
        <v>267</v>
      </c>
      <c r="E184" s="654" t="s">
        <v>5</v>
      </c>
    </row>
    <row r="185" spans="1:5" ht="13.5" thickBot="1">
      <c r="A185" s="580" t="s">
        <v>445</v>
      </c>
      <c r="B185" s="568" t="s">
        <v>446</v>
      </c>
      <c r="C185" s="568" t="s">
        <v>447</v>
      </c>
      <c r="D185" s="571" t="s">
        <v>448</v>
      </c>
      <c r="E185" s="560" t="s">
        <v>468</v>
      </c>
    </row>
    <row r="186" spans="1:5" ht="15">
      <c r="A186" s="585" t="s">
        <v>449</v>
      </c>
      <c r="B186" s="247" t="s">
        <v>368</v>
      </c>
      <c r="C186" s="1199"/>
      <c r="D186" s="660"/>
      <c r="E186" s="1190">
        <f aca="true" t="shared" si="7" ref="E186:E191">SUM(C186:D186)</f>
        <v>0</v>
      </c>
    </row>
    <row r="187" spans="1:5" ht="15">
      <c r="A187" s="536" t="s">
        <v>450</v>
      </c>
      <c r="B187" s="248" t="s">
        <v>369</v>
      </c>
      <c r="C187" s="1200">
        <v>0</v>
      </c>
      <c r="D187" s="661"/>
      <c r="E187" s="658">
        <f t="shared" si="7"/>
        <v>0</v>
      </c>
    </row>
    <row r="188" spans="1:5" ht="15">
      <c r="A188" s="531" t="s">
        <v>451</v>
      </c>
      <c r="B188" s="247" t="s">
        <v>370</v>
      </c>
      <c r="C188" s="1199">
        <v>9185</v>
      </c>
      <c r="D188" s="660">
        <v>650</v>
      </c>
      <c r="E188" s="658">
        <f t="shared" si="7"/>
        <v>9835</v>
      </c>
    </row>
    <row r="189" spans="1:5" ht="15">
      <c r="A189" s="531" t="s">
        <v>452</v>
      </c>
      <c r="B189" s="249" t="s">
        <v>371</v>
      </c>
      <c r="C189" s="1200">
        <v>0</v>
      </c>
      <c r="D189" s="661"/>
      <c r="E189" s="658">
        <f t="shared" si="7"/>
        <v>0</v>
      </c>
    </row>
    <row r="190" spans="1:5" ht="15">
      <c r="A190" s="531" t="s">
        <v>453</v>
      </c>
      <c r="B190" s="250" t="s">
        <v>356</v>
      </c>
      <c r="C190" s="1199">
        <v>0</v>
      </c>
      <c r="D190" s="660"/>
      <c r="E190" s="658">
        <f t="shared" si="7"/>
        <v>0</v>
      </c>
    </row>
    <row r="191" spans="1:5" ht="15.75" thickBot="1">
      <c r="A191" s="496" t="s">
        <v>454</v>
      </c>
      <c r="B191" s="249" t="s">
        <v>372</v>
      </c>
      <c r="C191" s="1200">
        <v>0</v>
      </c>
      <c r="D191" s="661"/>
      <c r="E191" s="658">
        <f t="shared" si="7"/>
        <v>0</v>
      </c>
    </row>
    <row r="192" spans="1:5" ht="15" thickBot="1">
      <c r="A192" s="623" t="s">
        <v>455</v>
      </c>
      <c r="B192" s="243" t="s">
        <v>373</v>
      </c>
      <c r="C192" s="1201">
        <f>SUM(C186:C191)</f>
        <v>9185</v>
      </c>
      <c r="D192" s="985">
        <f>SUM(D186:D191)</f>
        <v>650</v>
      </c>
      <c r="E192" s="1191">
        <f>SUM(E186:E191)</f>
        <v>9835</v>
      </c>
    </row>
    <row r="193" spans="1:5" ht="13.5" thickBot="1">
      <c r="A193" s="531" t="s">
        <v>456</v>
      </c>
      <c r="B193" s="16"/>
      <c r="C193" s="1198"/>
      <c r="D193" s="16"/>
      <c r="E193" s="404"/>
    </row>
    <row r="194" spans="1:5" ht="15.75" thickBot="1">
      <c r="A194" s="531" t="s">
        <v>457</v>
      </c>
      <c r="B194" s="246" t="s">
        <v>374</v>
      </c>
      <c r="C194" s="1193" t="s">
        <v>266</v>
      </c>
      <c r="D194" s="659" t="s">
        <v>267</v>
      </c>
      <c r="E194" s="654" t="s">
        <v>31</v>
      </c>
    </row>
    <row r="195" spans="1:5" ht="15.75">
      <c r="A195" s="531" t="s">
        <v>458</v>
      </c>
      <c r="B195" s="1196" t="s">
        <v>415</v>
      </c>
      <c r="C195" s="1199">
        <f>1410-880</f>
        <v>530</v>
      </c>
      <c r="D195" s="664">
        <v>72</v>
      </c>
      <c r="E195" s="1190">
        <f>SUM(C195:D195)</f>
        <v>602</v>
      </c>
    </row>
    <row r="196" spans="1:5" ht="15.75">
      <c r="A196" s="531" t="s">
        <v>459</v>
      </c>
      <c r="B196" s="431" t="s">
        <v>416</v>
      </c>
      <c r="C196" s="1200">
        <f>350-207</f>
        <v>143</v>
      </c>
      <c r="D196" s="666">
        <v>19</v>
      </c>
      <c r="E196" s="658">
        <f>SUM(C196:D196)</f>
        <v>162</v>
      </c>
    </row>
    <row r="197" spans="1:5" ht="15.75">
      <c r="A197" s="531" t="s">
        <v>460</v>
      </c>
      <c r="B197" s="431" t="s">
        <v>417</v>
      </c>
      <c r="C197" s="1200">
        <f>7140+922</f>
        <v>8062</v>
      </c>
      <c r="D197" s="666">
        <f>559+165</f>
        <v>724</v>
      </c>
      <c r="E197" s="658">
        <f>SUM(C197:D197)</f>
        <v>8786</v>
      </c>
    </row>
    <row r="198" spans="1:5" ht="15.75">
      <c r="A198" s="531" t="s">
        <v>461</v>
      </c>
      <c r="B198" s="431" t="s">
        <v>418</v>
      </c>
      <c r="C198" s="1200">
        <v>450</v>
      </c>
      <c r="D198" s="666"/>
      <c r="E198" s="658">
        <f>SUM(C198:D198)</f>
        <v>450</v>
      </c>
    </row>
    <row r="199" spans="1:5" ht="16.5" thickBot="1">
      <c r="A199" s="537" t="s">
        <v>462</v>
      </c>
      <c r="B199" s="1197" t="s">
        <v>419</v>
      </c>
      <c r="C199" s="1200">
        <v>0</v>
      </c>
      <c r="D199" s="666"/>
      <c r="E199" s="658">
        <f>SUM(C199:D199)</f>
        <v>0</v>
      </c>
    </row>
    <row r="200" spans="1:5" ht="15" thickBot="1">
      <c r="A200" s="473" t="s">
        <v>463</v>
      </c>
      <c r="B200" s="251" t="s">
        <v>377</v>
      </c>
      <c r="C200" s="1201">
        <f>SUM(C195:C199)</f>
        <v>9185</v>
      </c>
      <c r="D200" s="1201">
        <f>SUM(D195:D199)</f>
        <v>815</v>
      </c>
      <c r="E200" s="985">
        <f>SUM(E195:E199)</f>
        <v>10000</v>
      </c>
    </row>
    <row r="201" spans="2:5" ht="14.25">
      <c r="B201" s="379"/>
      <c r="C201" s="422"/>
      <c r="D201" s="422"/>
      <c r="E201" s="422"/>
    </row>
    <row r="202" spans="2:5" ht="14.25">
      <c r="B202" s="379"/>
      <c r="C202" s="422"/>
      <c r="D202" s="422"/>
      <c r="E202" s="422"/>
    </row>
    <row r="203" spans="2:5" ht="14.25">
      <c r="B203" s="379"/>
      <c r="C203" s="422"/>
      <c r="D203" s="422"/>
      <c r="E203" s="422"/>
    </row>
    <row r="204" spans="2:5" ht="14.25">
      <c r="B204" s="379"/>
      <c r="C204" s="422"/>
      <c r="D204" s="422"/>
      <c r="E204" s="422"/>
    </row>
    <row r="205" spans="1:5" ht="12.75" customHeight="1">
      <c r="A205" s="1460">
        <v>5</v>
      </c>
      <c r="B205" s="1460"/>
      <c r="C205" s="1460"/>
      <c r="D205" s="1460"/>
      <c r="E205" s="1460"/>
    </row>
    <row r="206" spans="2:5" ht="14.25">
      <c r="B206" s="379"/>
      <c r="C206" s="422"/>
      <c r="D206" s="422"/>
      <c r="E206" s="422"/>
    </row>
    <row r="207" spans="1:5" ht="31.5" customHeight="1">
      <c r="A207" s="1498" t="s">
        <v>1108</v>
      </c>
      <c r="B207" s="1498"/>
      <c r="C207" s="1498"/>
      <c r="D207" s="1498"/>
      <c r="E207" s="1498"/>
    </row>
    <row r="208" spans="1:5" ht="15.75">
      <c r="A208" s="1498" t="s">
        <v>1109</v>
      </c>
      <c r="B208" s="1498"/>
      <c r="C208" s="1498"/>
      <c r="D208" s="1498"/>
      <c r="E208" s="1498"/>
    </row>
    <row r="209" spans="2:5" ht="15.75" thickBot="1">
      <c r="B209" s="231"/>
      <c r="C209" s="231"/>
      <c r="D209" s="231"/>
      <c r="E209" s="231" t="s">
        <v>288</v>
      </c>
    </row>
    <row r="210" spans="1:5" ht="27" thickBot="1">
      <c r="A210" s="632" t="s">
        <v>444</v>
      </c>
      <c r="B210" s="246" t="s">
        <v>367</v>
      </c>
      <c r="C210" s="1193" t="s">
        <v>266</v>
      </c>
      <c r="D210" s="659" t="s">
        <v>267</v>
      </c>
      <c r="E210" s="654" t="s">
        <v>5</v>
      </c>
    </row>
    <row r="211" spans="1:5" ht="13.5" thickBot="1">
      <c r="A211" s="580" t="s">
        <v>445</v>
      </c>
      <c r="B211" s="568" t="s">
        <v>446</v>
      </c>
      <c r="C211" s="568" t="s">
        <v>447</v>
      </c>
      <c r="D211" s="571" t="s">
        <v>448</v>
      </c>
      <c r="E211" s="560" t="s">
        <v>468</v>
      </c>
    </row>
    <row r="212" spans="1:5" ht="15">
      <c r="A212" s="585" t="s">
        <v>449</v>
      </c>
      <c r="B212" s="247" t="s">
        <v>368</v>
      </c>
      <c r="C212" s="1199"/>
      <c r="D212" s="660"/>
      <c r="E212" s="1190">
        <f aca="true" t="shared" si="8" ref="E212:E217">SUM(C212:D212)</f>
        <v>0</v>
      </c>
    </row>
    <row r="213" spans="1:5" ht="15">
      <c r="A213" s="536" t="s">
        <v>450</v>
      </c>
      <c r="B213" s="248" t="s">
        <v>369</v>
      </c>
      <c r="C213" s="1200">
        <v>0</v>
      </c>
      <c r="D213" s="661"/>
      <c r="E213" s="658">
        <f t="shared" si="8"/>
        <v>0</v>
      </c>
    </row>
    <row r="214" spans="1:5" ht="15">
      <c r="A214" s="531" t="s">
        <v>451</v>
      </c>
      <c r="B214" s="247" t="s">
        <v>370</v>
      </c>
      <c r="C214" s="1199">
        <v>269</v>
      </c>
      <c r="D214" s="660"/>
      <c r="E214" s="658">
        <f t="shared" si="8"/>
        <v>269</v>
      </c>
    </row>
    <row r="215" spans="1:5" ht="15">
      <c r="A215" s="531" t="s">
        <v>452</v>
      </c>
      <c r="B215" s="249" t="s">
        <v>371</v>
      </c>
      <c r="C215" s="1200">
        <v>0</v>
      </c>
      <c r="D215" s="661"/>
      <c r="E215" s="658">
        <f t="shared" si="8"/>
        <v>0</v>
      </c>
    </row>
    <row r="216" spans="1:5" ht="15">
      <c r="A216" s="531" t="s">
        <v>453</v>
      </c>
      <c r="B216" s="250" t="s">
        <v>356</v>
      </c>
      <c r="C216" s="1199">
        <v>0</v>
      </c>
      <c r="D216" s="660"/>
      <c r="E216" s="658">
        <f t="shared" si="8"/>
        <v>0</v>
      </c>
    </row>
    <row r="217" spans="1:5" ht="15.75" thickBot="1">
      <c r="A217" s="496" t="s">
        <v>454</v>
      </c>
      <c r="B217" s="249" t="s">
        <v>372</v>
      </c>
      <c r="C217" s="1200">
        <v>0</v>
      </c>
      <c r="D217" s="661"/>
      <c r="E217" s="658">
        <f t="shared" si="8"/>
        <v>0</v>
      </c>
    </row>
    <row r="218" spans="1:5" ht="15" thickBot="1">
      <c r="A218" s="623" t="s">
        <v>455</v>
      </c>
      <c r="B218" s="243" t="s">
        <v>373</v>
      </c>
      <c r="C218" s="1201">
        <f>SUM(C212:C217)</f>
        <v>269</v>
      </c>
      <c r="D218" s="985">
        <f>SUM(D212:D217)</f>
        <v>0</v>
      </c>
      <c r="E218" s="1191">
        <f>SUM(E212:E217)</f>
        <v>269</v>
      </c>
    </row>
    <row r="219" spans="1:5" ht="13.5" thickBot="1">
      <c r="A219" s="531" t="s">
        <v>456</v>
      </c>
      <c r="B219" s="16"/>
      <c r="C219" s="1198"/>
      <c r="D219" s="16"/>
      <c r="E219" s="404"/>
    </row>
    <row r="220" spans="1:5" ht="15.75" thickBot="1">
      <c r="A220" s="531" t="s">
        <v>457</v>
      </c>
      <c r="B220" s="246" t="s">
        <v>374</v>
      </c>
      <c r="C220" s="1193" t="s">
        <v>266</v>
      </c>
      <c r="D220" s="659" t="s">
        <v>267</v>
      </c>
      <c r="E220" s="654" t="s">
        <v>31</v>
      </c>
    </row>
    <row r="221" spans="1:5" ht="15.75">
      <c r="A221" s="531" t="s">
        <v>458</v>
      </c>
      <c r="B221" s="1196" t="s">
        <v>415</v>
      </c>
      <c r="C221" s="1199">
        <v>269</v>
      </c>
      <c r="D221" s="664"/>
      <c r="E221" s="1190">
        <f>SUM(C221:D221)</f>
        <v>269</v>
      </c>
    </row>
    <row r="222" spans="1:5" ht="15.75">
      <c r="A222" s="531" t="s">
        <v>459</v>
      </c>
      <c r="B222" s="431" t="s">
        <v>416</v>
      </c>
      <c r="C222" s="1200"/>
      <c r="D222" s="666"/>
      <c r="E222" s="658">
        <f>SUM(C222:D222)</f>
        <v>0</v>
      </c>
    </row>
    <row r="223" spans="1:5" ht="15.75">
      <c r="A223" s="531" t="s">
        <v>460</v>
      </c>
      <c r="B223" s="431" t="s">
        <v>417</v>
      </c>
      <c r="C223" s="1200"/>
      <c r="D223" s="666"/>
      <c r="E223" s="658">
        <f>SUM(C223:D223)</f>
        <v>0</v>
      </c>
    </row>
    <row r="224" spans="1:5" ht="15.75">
      <c r="A224" s="531" t="s">
        <v>461</v>
      </c>
      <c r="B224" s="431" t="s">
        <v>418</v>
      </c>
      <c r="C224" s="1200"/>
      <c r="D224" s="666"/>
      <c r="E224" s="658">
        <f>SUM(C224:D224)</f>
        <v>0</v>
      </c>
    </row>
    <row r="225" spans="1:5" ht="16.5" thickBot="1">
      <c r="A225" s="537" t="s">
        <v>462</v>
      </c>
      <c r="B225" s="1197" t="s">
        <v>419</v>
      </c>
      <c r="C225" s="1200">
        <v>0</v>
      </c>
      <c r="D225" s="666"/>
      <c r="E225" s="658">
        <f>SUM(C225:D225)</f>
        <v>0</v>
      </c>
    </row>
    <row r="226" spans="1:5" ht="15" thickBot="1">
      <c r="A226" s="473" t="s">
        <v>463</v>
      </c>
      <c r="B226" s="251" t="s">
        <v>377</v>
      </c>
      <c r="C226" s="1201">
        <f>SUM(C221:C225)</f>
        <v>269</v>
      </c>
      <c r="D226" s="1201">
        <f>SUM(D221:D225)</f>
        <v>0</v>
      </c>
      <c r="E226" s="985">
        <f>SUM(E221:E225)</f>
        <v>269</v>
      </c>
    </row>
    <row r="227" spans="2:5" ht="14.25">
      <c r="B227" s="379"/>
      <c r="C227" s="422"/>
      <c r="D227" s="422"/>
      <c r="E227" s="422"/>
    </row>
    <row r="228" spans="2:5" ht="14.25">
      <c r="B228" s="379"/>
      <c r="C228" s="422"/>
      <c r="D228" s="422"/>
      <c r="E228" s="422"/>
    </row>
    <row r="229" spans="2:5" ht="14.25">
      <c r="B229" s="379"/>
      <c r="C229" s="422"/>
      <c r="D229" s="422"/>
      <c r="E229" s="422"/>
    </row>
    <row r="230" spans="2:5" ht="14.25">
      <c r="B230" s="379"/>
      <c r="C230" s="422"/>
      <c r="D230" s="422"/>
      <c r="E230" s="422"/>
    </row>
    <row r="231" spans="2:5" ht="14.25">
      <c r="B231" s="379"/>
      <c r="C231" s="422"/>
      <c r="D231" s="422"/>
      <c r="E231" s="422"/>
    </row>
    <row r="232" spans="2:5" ht="14.25">
      <c r="B232" s="379"/>
      <c r="C232" s="422"/>
      <c r="D232" s="422"/>
      <c r="E232" s="422"/>
    </row>
    <row r="233" spans="2:5" ht="15.75">
      <c r="B233" s="373" t="s">
        <v>717</v>
      </c>
      <c r="C233" s="373"/>
      <c r="D233" s="373"/>
      <c r="E233" s="373"/>
    </row>
    <row r="234" spans="2:5" ht="15.75">
      <c r="B234" s="373"/>
      <c r="C234" s="373"/>
      <c r="D234" s="373"/>
      <c r="E234" s="373"/>
    </row>
    <row r="235" spans="2:5" ht="16.5" thickBot="1">
      <c r="B235" s="373"/>
      <c r="C235" s="373"/>
      <c r="D235" s="373"/>
      <c r="E235" s="373" t="s">
        <v>288</v>
      </c>
    </row>
    <row r="236" spans="1:5" ht="27" thickBot="1">
      <c r="A236" s="632" t="s">
        <v>444</v>
      </c>
      <c r="B236" s="1519" t="s">
        <v>375</v>
      </c>
      <c r="C236" s="1520"/>
      <c r="D236" s="245" t="s">
        <v>376</v>
      </c>
      <c r="E236" s="240"/>
    </row>
    <row r="237" spans="1:5" s="17" customFormat="1" ht="13.5" thickBot="1">
      <c r="A237" s="580" t="s">
        <v>445</v>
      </c>
      <c r="B237" s="1500" t="s">
        <v>446</v>
      </c>
      <c r="C237" s="1501"/>
      <c r="D237" s="1500" t="s">
        <v>447</v>
      </c>
      <c r="E237" s="1501"/>
    </row>
    <row r="238" spans="1:5" ht="15.75">
      <c r="A238" s="585" t="s">
        <v>449</v>
      </c>
      <c r="B238" s="1507" t="s">
        <v>436</v>
      </c>
      <c r="C238" s="1508"/>
      <c r="D238" s="1509">
        <v>1229</v>
      </c>
      <c r="E238" s="1510"/>
    </row>
    <row r="239" spans="1:5" ht="15.75">
      <c r="A239" s="536" t="s">
        <v>450</v>
      </c>
      <c r="B239" s="1511" t="s">
        <v>435</v>
      </c>
      <c r="C239" s="1512"/>
      <c r="D239" s="1513">
        <v>2000</v>
      </c>
      <c r="E239" s="1514"/>
    </row>
    <row r="240" spans="1:5" ht="16.5" thickBot="1">
      <c r="A240" s="531" t="s">
        <v>451</v>
      </c>
      <c r="B240" s="1515"/>
      <c r="C240" s="1516"/>
      <c r="D240" s="1517"/>
      <c r="E240" s="1518"/>
    </row>
    <row r="241" spans="1:5" ht="16.5" thickBot="1">
      <c r="A241" s="725" t="s">
        <v>452</v>
      </c>
      <c r="B241" s="1503" t="s">
        <v>31</v>
      </c>
      <c r="C241" s="1504"/>
      <c r="D241" s="1505">
        <f>SUM(D238:D240)</f>
        <v>3229</v>
      </c>
      <c r="E241" s="1506"/>
    </row>
    <row r="242" spans="2:5" ht="14.25">
      <c r="B242" s="379"/>
      <c r="C242" s="110"/>
      <c r="D242" s="110"/>
      <c r="E242" s="110"/>
    </row>
    <row r="243" spans="2:5" ht="14.25">
      <c r="B243" s="379"/>
      <c r="C243" s="110"/>
      <c r="D243" s="110"/>
      <c r="E243" s="110"/>
    </row>
    <row r="244" spans="2:5" ht="14.25">
      <c r="B244" s="379"/>
      <c r="C244" s="110"/>
      <c r="D244" s="110"/>
      <c r="E244" s="110"/>
    </row>
    <row r="245" spans="2:5" ht="14.25">
      <c r="B245" s="379"/>
      <c r="C245" s="110"/>
      <c r="D245" s="110"/>
      <c r="E245" s="110"/>
    </row>
    <row r="246" spans="2:5" ht="14.25">
      <c r="B246" s="379"/>
      <c r="C246" s="110"/>
      <c r="D246" s="110"/>
      <c r="E246" s="110"/>
    </row>
    <row r="247" spans="2:5" ht="14.25">
      <c r="B247" s="379"/>
      <c r="C247" s="110"/>
      <c r="D247" s="110"/>
      <c r="E247" s="110"/>
    </row>
    <row r="248" spans="2:10" ht="14.25">
      <c r="B248" s="379"/>
      <c r="C248" s="110"/>
      <c r="D248" s="110"/>
      <c r="E248" s="110"/>
      <c r="F248" s="17"/>
      <c r="G248" s="17"/>
      <c r="H248" s="17"/>
      <c r="I248" s="17"/>
      <c r="J248" s="17"/>
    </row>
    <row r="249" spans="2:10" ht="14.25">
      <c r="B249" s="379"/>
      <c r="C249" s="110"/>
      <c r="D249" s="110"/>
      <c r="E249" s="110"/>
      <c r="F249" s="17"/>
      <c r="G249" s="17"/>
      <c r="H249" s="17"/>
      <c r="I249" s="17"/>
      <c r="J249" s="17"/>
    </row>
    <row r="250" spans="2:10" ht="14.25">
      <c r="B250" s="379"/>
      <c r="C250" s="110"/>
      <c r="D250" s="110"/>
      <c r="E250" s="110"/>
      <c r="F250" s="17"/>
      <c r="G250" s="17"/>
      <c r="H250" s="17"/>
      <c r="I250" s="17"/>
      <c r="J250" s="17"/>
    </row>
    <row r="251" spans="2:10" ht="14.25">
      <c r="B251" s="379"/>
      <c r="C251" s="110"/>
      <c r="D251" s="110"/>
      <c r="E251" s="110"/>
      <c r="F251" s="17"/>
      <c r="G251" s="17"/>
      <c r="H251" s="17"/>
      <c r="I251" s="17"/>
      <c r="J251" s="17"/>
    </row>
    <row r="252" spans="2:10" ht="14.25">
      <c r="B252" s="379"/>
      <c r="C252" s="110"/>
      <c r="D252" s="110"/>
      <c r="E252" s="110"/>
      <c r="F252" s="17"/>
      <c r="G252" s="17"/>
      <c r="H252" s="17"/>
      <c r="I252" s="17"/>
      <c r="J252" s="17"/>
    </row>
    <row r="253" spans="2:10" ht="14.25">
      <c r="B253" s="379"/>
      <c r="C253" s="110"/>
      <c r="D253" s="110"/>
      <c r="E253" s="110"/>
      <c r="F253" s="17"/>
      <c r="G253" s="17"/>
      <c r="H253" s="17"/>
      <c r="I253" s="17"/>
      <c r="J253" s="17"/>
    </row>
    <row r="254" spans="2:10" ht="14.25">
      <c r="B254" s="379"/>
      <c r="C254" s="110"/>
      <c r="D254" s="110"/>
      <c r="E254" s="110"/>
      <c r="F254" s="17"/>
      <c r="G254" s="17"/>
      <c r="H254" s="17"/>
      <c r="I254" s="17"/>
      <c r="J254" s="17"/>
    </row>
    <row r="255" spans="2:10" ht="14.25">
      <c r="B255" s="379"/>
      <c r="C255" s="110"/>
      <c r="D255" s="110"/>
      <c r="E255" s="110"/>
      <c r="F255" s="17"/>
      <c r="G255" s="17"/>
      <c r="H255" s="17"/>
      <c r="I255" s="17"/>
      <c r="J255" s="17"/>
    </row>
    <row r="256" spans="2:10" ht="14.25">
      <c r="B256" s="379"/>
      <c r="C256" s="110"/>
      <c r="D256" s="110"/>
      <c r="E256" s="110"/>
      <c r="F256" s="17"/>
      <c r="G256" s="17"/>
      <c r="H256" s="17"/>
      <c r="I256" s="17"/>
      <c r="J256" s="17"/>
    </row>
    <row r="257" spans="2:10" ht="15.75" customHeight="1">
      <c r="B257" s="379"/>
      <c r="C257" s="110"/>
      <c r="D257" s="110"/>
      <c r="E257" s="110"/>
      <c r="F257" s="17"/>
      <c r="G257" s="17"/>
      <c r="H257" s="17"/>
      <c r="I257" s="17"/>
      <c r="J257" s="17"/>
    </row>
    <row r="258" spans="2:10" ht="15.75" customHeight="1">
      <c r="B258" s="379"/>
      <c r="C258" s="110"/>
      <c r="D258" s="110"/>
      <c r="E258" s="110"/>
      <c r="F258" s="17"/>
      <c r="G258" s="17"/>
      <c r="H258" s="17"/>
      <c r="I258" s="17"/>
      <c r="J258" s="17"/>
    </row>
    <row r="259" spans="2:10" ht="14.25">
      <c r="B259" s="379"/>
      <c r="C259" s="110"/>
      <c r="D259" s="110"/>
      <c r="E259" s="110"/>
      <c r="F259" s="17"/>
      <c r="G259" s="17"/>
      <c r="H259" s="17"/>
      <c r="I259" s="17"/>
      <c r="J259" s="17"/>
    </row>
    <row r="260" spans="2:10" ht="14.25">
      <c r="B260" s="379"/>
      <c r="C260" s="110"/>
      <c r="D260" s="110"/>
      <c r="E260" s="110"/>
      <c r="F260" s="17"/>
      <c r="G260" s="17"/>
      <c r="H260" s="17"/>
      <c r="I260" s="17"/>
      <c r="J260" s="17"/>
    </row>
    <row r="261" spans="2:10" ht="14.25">
      <c r="B261" s="379"/>
      <c r="C261" s="110"/>
      <c r="D261" s="110"/>
      <c r="E261" s="110"/>
      <c r="F261" s="17"/>
      <c r="G261" s="17"/>
      <c r="H261" s="17"/>
      <c r="I261" s="17"/>
      <c r="J261" s="17"/>
    </row>
    <row r="262" spans="2:10" ht="14.25">
      <c r="B262" s="379"/>
      <c r="C262" s="110"/>
      <c r="D262" s="110"/>
      <c r="E262" s="110"/>
      <c r="F262" s="17"/>
      <c r="G262" s="17"/>
      <c r="H262" s="17"/>
      <c r="I262" s="17"/>
      <c r="J262" s="17"/>
    </row>
    <row r="263" spans="2:10" ht="14.25">
      <c r="B263" s="379"/>
      <c r="C263" s="110"/>
      <c r="D263" s="110"/>
      <c r="E263" s="110"/>
      <c r="F263" s="17"/>
      <c r="G263" s="17"/>
      <c r="H263" s="17"/>
      <c r="I263" s="17"/>
      <c r="J263" s="17"/>
    </row>
    <row r="264" spans="2:10" ht="14.25">
      <c r="B264" s="379"/>
      <c r="C264" s="110"/>
      <c r="D264" s="110"/>
      <c r="E264" s="110"/>
      <c r="F264" s="17"/>
      <c r="G264" s="17"/>
      <c r="H264" s="17"/>
      <c r="I264" s="17"/>
      <c r="J264" s="17"/>
    </row>
    <row r="265" spans="2:10" ht="14.25">
      <c r="B265" s="379"/>
      <c r="C265" s="110"/>
      <c r="D265" s="110"/>
      <c r="E265" s="110"/>
      <c r="F265" s="17"/>
      <c r="G265" s="17"/>
      <c r="H265" s="17"/>
      <c r="I265" s="17"/>
      <c r="J265" s="17"/>
    </row>
    <row r="266" spans="2:10" ht="14.25">
      <c r="B266" s="379"/>
      <c r="C266" s="110"/>
      <c r="D266" s="110"/>
      <c r="E266" s="110"/>
      <c r="F266" s="17"/>
      <c r="G266" s="17"/>
      <c r="H266" s="17"/>
      <c r="I266" s="17"/>
      <c r="J266" s="17"/>
    </row>
    <row r="267" spans="2:10" ht="14.25">
      <c r="B267" s="379"/>
      <c r="C267" s="110"/>
      <c r="D267" s="110"/>
      <c r="E267" s="110"/>
      <c r="F267" s="17"/>
      <c r="G267" s="17"/>
      <c r="H267" s="17"/>
      <c r="I267" s="17"/>
      <c r="J267" s="17"/>
    </row>
    <row r="268" spans="6:10" ht="12.75">
      <c r="F268" s="17"/>
      <c r="G268" s="17"/>
      <c r="H268" s="17"/>
      <c r="I268" s="17"/>
      <c r="J268" s="17"/>
    </row>
    <row r="269" spans="6:10" ht="12.75">
      <c r="F269" s="17"/>
      <c r="G269" s="17"/>
      <c r="H269" s="17"/>
      <c r="I269" s="17"/>
      <c r="J269" s="17"/>
    </row>
    <row r="270" spans="6:10" ht="12.75">
      <c r="F270" s="17"/>
      <c r="G270" s="17"/>
      <c r="H270" s="17"/>
      <c r="I270" s="17"/>
      <c r="J270" s="17"/>
    </row>
    <row r="271" spans="6:10" ht="12.75">
      <c r="F271" s="17"/>
      <c r="G271" s="17"/>
      <c r="H271" s="17"/>
      <c r="I271" s="17"/>
      <c r="J271" s="17"/>
    </row>
    <row r="272" spans="1:10" ht="12.75">
      <c r="A272" s="17"/>
      <c r="F272" s="17"/>
      <c r="G272" s="17"/>
      <c r="H272" s="17"/>
      <c r="I272" s="17"/>
      <c r="J272" s="17"/>
    </row>
    <row r="273" spans="1:1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2:10" ht="12.75"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6:10" ht="12.75">
      <c r="F276" s="17"/>
      <c r="G276" s="17"/>
      <c r="H276" s="17"/>
      <c r="I276" s="17"/>
      <c r="J276" s="17"/>
    </row>
    <row r="277" spans="6:10" ht="12.75">
      <c r="F277" s="17"/>
      <c r="G277" s="17"/>
      <c r="H277" s="17"/>
      <c r="I277" s="17"/>
      <c r="J277" s="17"/>
    </row>
    <row r="278" spans="6:10" ht="12.75">
      <c r="F278" s="17"/>
      <c r="G278" s="17"/>
      <c r="H278" s="17"/>
      <c r="I278" s="17"/>
      <c r="J278" s="17"/>
    </row>
    <row r="279" spans="6:10" ht="12.75">
      <c r="F279" s="17"/>
      <c r="G279" s="17"/>
      <c r="H279" s="17"/>
      <c r="I279" s="17"/>
      <c r="J279" s="17"/>
    </row>
    <row r="280" spans="6:10" ht="12.75">
      <c r="F280" s="17"/>
      <c r="G280" s="17"/>
      <c r="H280" s="17"/>
      <c r="I280" s="17"/>
      <c r="J280" s="17"/>
    </row>
    <row r="281" spans="6:10" ht="12.75">
      <c r="F281" s="17"/>
      <c r="G281" s="17"/>
      <c r="H281" s="17"/>
      <c r="I281" s="17"/>
      <c r="J281" s="17"/>
    </row>
    <row r="282" spans="6:10" ht="12.75">
      <c r="F282" s="17"/>
      <c r="G282" s="17"/>
      <c r="H282" s="17"/>
      <c r="I282" s="17"/>
      <c r="J282" s="17"/>
    </row>
    <row r="283" spans="6:10" ht="12.75">
      <c r="F283" s="17"/>
      <c r="G283" s="17"/>
      <c r="H283" s="17"/>
      <c r="I283" s="17"/>
      <c r="J283" s="17"/>
    </row>
    <row r="284" spans="6:10" ht="12.75">
      <c r="F284" s="17"/>
      <c r="G284" s="17"/>
      <c r="H284" s="17"/>
      <c r="I284" s="17"/>
      <c r="J284" s="17"/>
    </row>
    <row r="285" spans="6:10" ht="12.75">
      <c r="F285" s="17"/>
      <c r="G285" s="17"/>
      <c r="H285" s="17"/>
      <c r="I285" s="17"/>
      <c r="J285" s="17"/>
    </row>
    <row r="286" spans="6:10" ht="12.75">
      <c r="F286" s="17"/>
      <c r="G286" s="17"/>
      <c r="H286" s="17"/>
      <c r="I286" s="17"/>
      <c r="J286" s="17"/>
    </row>
    <row r="287" spans="6:10" ht="12.75">
      <c r="F287" s="17"/>
      <c r="G287" s="17"/>
      <c r="H287" s="17"/>
      <c r="I287" s="17"/>
      <c r="J287" s="17"/>
    </row>
    <row r="288" spans="6:10" ht="12.75">
      <c r="F288" s="17"/>
      <c r="G288" s="17"/>
      <c r="H288" s="17"/>
      <c r="I288" s="17"/>
      <c r="J288" s="17"/>
    </row>
    <row r="289" spans="6:10" ht="12.75">
      <c r="F289" s="17"/>
      <c r="G289" s="17"/>
      <c r="H289" s="17"/>
      <c r="I289" s="17"/>
      <c r="J289" s="17"/>
    </row>
    <row r="290" spans="6:10" ht="12.75">
      <c r="F290" s="17"/>
      <c r="G290" s="17"/>
      <c r="H290" s="17"/>
      <c r="I290" s="17"/>
      <c r="J290" s="17"/>
    </row>
    <row r="291" spans="6:10" ht="12.75">
      <c r="F291" s="17"/>
      <c r="G291" s="17"/>
      <c r="H291" s="17"/>
      <c r="I291" s="17"/>
      <c r="J291" s="17"/>
    </row>
    <row r="292" spans="6:10" ht="12.75">
      <c r="F292" s="17"/>
      <c r="G292" s="17"/>
      <c r="H292" s="17"/>
      <c r="I292" s="17"/>
      <c r="J292" s="17"/>
    </row>
    <row r="293" spans="6:10" ht="12.75">
      <c r="F293" s="17"/>
      <c r="G293" s="17"/>
      <c r="H293" s="17"/>
      <c r="I293" s="17"/>
      <c r="J293" s="17"/>
    </row>
    <row r="294" spans="6:10" ht="12.75">
      <c r="F294" s="17"/>
      <c r="G294" s="17"/>
      <c r="H294" s="17"/>
      <c r="I294" s="17"/>
      <c r="J294" s="17"/>
    </row>
    <row r="295" spans="6:10" ht="12.75">
      <c r="F295" s="17"/>
      <c r="G295" s="17"/>
      <c r="H295" s="17"/>
      <c r="I295" s="17"/>
      <c r="J295" s="17"/>
    </row>
    <row r="296" spans="6:10" ht="12.75">
      <c r="F296" s="17"/>
      <c r="G296" s="17"/>
      <c r="H296" s="17"/>
      <c r="I296" s="17"/>
      <c r="J296" s="17"/>
    </row>
    <row r="297" spans="6:10" ht="12.75">
      <c r="F297" s="17"/>
      <c r="G297" s="17"/>
      <c r="H297" s="17"/>
      <c r="I297" s="17"/>
      <c r="J297" s="17"/>
    </row>
    <row r="298" spans="6:10" ht="12.75">
      <c r="F298" s="17"/>
      <c r="G298" s="17"/>
      <c r="H298" s="17"/>
      <c r="I298" s="17"/>
      <c r="J298" s="17"/>
    </row>
    <row r="299" spans="6:10" ht="12.75">
      <c r="F299" s="17"/>
      <c r="G299" s="17"/>
      <c r="H299" s="17"/>
      <c r="I299" s="17"/>
      <c r="J299" s="17"/>
    </row>
    <row r="300" spans="6:10" ht="12.75">
      <c r="F300" s="17"/>
      <c r="G300" s="17"/>
      <c r="H300" s="17"/>
      <c r="I300" s="17"/>
      <c r="J300" s="17"/>
    </row>
    <row r="301" spans="6:10" ht="12.75">
      <c r="F301" s="17"/>
      <c r="G301" s="17"/>
      <c r="H301" s="17"/>
      <c r="I301" s="17"/>
      <c r="J301" s="17"/>
    </row>
    <row r="302" spans="6:10" ht="12.75">
      <c r="F302" s="17"/>
      <c r="G302" s="17"/>
      <c r="H302" s="17"/>
      <c r="I302" s="17"/>
      <c r="J302" s="17"/>
    </row>
    <row r="303" spans="6:10" ht="12.75">
      <c r="F303" s="17"/>
      <c r="G303" s="17"/>
      <c r="H303" s="17"/>
      <c r="I303" s="17"/>
      <c r="J303" s="17"/>
    </row>
    <row r="304" spans="6:10" ht="12.75">
      <c r="F304" s="17"/>
      <c r="G304" s="17"/>
      <c r="H304" s="17"/>
      <c r="I304" s="17"/>
      <c r="J304" s="17"/>
    </row>
    <row r="305" spans="6:10" ht="12.75">
      <c r="F305" s="17"/>
      <c r="G305" s="17"/>
      <c r="H305" s="17"/>
      <c r="I305" s="17"/>
      <c r="J305" s="17"/>
    </row>
    <row r="306" spans="6:10" ht="12.75">
      <c r="F306" s="17"/>
      <c r="G306" s="17"/>
      <c r="H306" s="17"/>
      <c r="I306" s="17"/>
      <c r="J306" s="17"/>
    </row>
    <row r="307" spans="6:10" ht="12.75">
      <c r="F307" s="17"/>
      <c r="G307" s="17"/>
      <c r="H307" s="17"/>
      <c r="I307" s="17"/>
      <c r="J307" s="17"/>
    </row>
    <row r="308" spans="6:10" ht="12.75">
      <c r="F308" s="17"/>
      <c r="G308" s="17"/>
      <c r="H308" s="17"/>
      <c r="I308" s="17"/>
      <c r="J308" s="17"/>
    </row>
    <row r="309" spans="6:10" ht="12.75">
      <c r="F309" s="17"/>
      <c r="G309" s="17"/>
      <c r="H309" s="17"/>
      <c r="I309" s="17"/>
      <c r="J309" s="17"/>
    </row>
    <row r="310" spans="6:10" ht="12.75">
      <c r="F310" s="17"/>
      <c r="G310" s="17"/>
      <c r="H310" s="17"/>
      <c r="I310" s="17"/>
      <c r="J310" s="17"/>
    </row>
    <row r="311" spans="6:10" ht="12.75">
      <c r="F311" s="17"/>
      <c r="G311" s="17"/>
      <c r="H311" s="17"/>
      <c r="I311" s="17"/>
      <c r="J311" s="17"/>
    </row>
    <row r="320" spans="1:5" s="17" customFormat="1" ht="12.75">
      <c r="A320"/>
      <c r="B320"/>
      <c r="C320"/>
      <c r="D320"/>
      <c r="E320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1" ht="15.75">
      <c r="F336" s="17"/>
      <c r="G336" s="17"/>
      <c r="H336" s="17"/>
      <c r="I336" s="17"/>
      <c r="J336" s="17"/>
      <c r="K336" s="373"/>
    </row>
    <row r="337" spans="6:11" ht="15.75">
      <c r="F337" s="17"/>
      <c r="G337" s="17"/>
      <c r="H337" s="17"/>
      <c r="I337" s="17"/>
      <c r="J337" s="17"/>
      <c r="K337" s="373"/>
    </row>
    <row r="338" spans="6:11" ht="15.75">
      <c r="F338" s="17"/>
      <c r="G338" s="17"/>
      <c r="H338" s="17"/>
      <c r="I338" s="17"/>
      <c r="J338" s="17"/>
      <c r="K338" s="373"/>
    </row>
    <row r="345" spans="6:10" ht="12.75">
      <c r="F345" s="17"/>
      <c r="G345" s="17"/>
      <c r="H345" s="17"/>
      <c r="I345" s="17"/>
      <c r="J345" s="17"/>
    </row>
    <row r="346" spans="6:10" ht="12.75">
      <c r="F346" s="17"/>
      <c r="G346" s="17"/>
      <c r="H346" s="17"/>
      <c r="I346" s="17"/>
      <c r="J346" s="17"/>
    </row>
    <row r="347" spans="6:10" ht="12.75">
      <c r="F347" s="17"/>
      <c r="G347" s="17"/>
      <c r="H347" s="17"/>
      <c r="I347" s="17"/>
      <c r="J347" s="17"/>
    </row>
    <row r="348" spans="6:10" ht="12.75">
      <c r="F348" s="17"/>
      <c r="G348" s="17"/>
      <c r="H348" s="17"/>
      <c r="I348" s="17"/>
      <c r="J348" s="17"/>
    </row>
    <row r="349" spans="6:10" ht="12.75">
      <c r="F349" s="17"/>
      <c r="G349" s="17"/>
      <c r="H349" s="17"/>
      <c r="I349" s="17"/>
      <c r="J349" s="17"/>
    </row>
    <row r="350" spans="6:10" ht="12.75">
      <c r="F350" s="17"/>
      <c r="G350" s="17"/>
      <c r="H350" s="17"/>
      <c r="I350" s="17"/>
      <c r="J350" s="17"/>
    </row>
    <row r="351" spans="6:10" ht="12.75">
      <c r="F351" s="17"/>
      <c r="G351" s="17"/>
      <c r="H351" s="17"/>
      <c r="I351" s="17"/>
      <c r="J351" s="17"/>
    </row>
    <row r="352" spans="6:10" ht="12.75">
      <c r="F352" s="17"/>
      <c r="G352" s="17"/>
      <c r="H352" s="17"/>
      <c r="I352" s="17"/>
      <c r="J352" s="17"/>
    </row>
    <row r="353" spans="6:10" ht="12.75">
      <c r="F353" s="17"/>
      <c r="G353" s="17"/>
      <c r="H353" s="17"/>
      <c r="I353" s="17"/>
      <c r="J353" s="17"/>
    </row>
    <row r="354" spans="6:10" ht="12.75">
      <c r="F354" s="17"/>
      <c r="G354" s="17"/>
      <c r="H354" s="17"/>
      <c r="I354" s="17"/>
      <c r="J354" s="17"/>
    </row>
    <row r="355" spans="6:10" ht="12.75">
      <c r="F355" s="17"/>
      <c r="G355" s="17"/>
      <c r="H355" s="17"/>
      <c r="I355" s="17"/>
      <c r="J355" s="17"/>
    </row>
    <row r="356" spans="6:10" ht="12.75">
      <c r="F356" s="17"/>
      <c r="G356" s="17"/>
      <c r="H356" s="17"/>
      <c r="I356" s="17"/>
      <c r="J356" s="17"/>
    </row>
    <row r="357" spans="6:10" ht="12.75">
      <c r="F357" s="17"/>
      <c r="G357" s="17"/>
      <c r="H357" s="17"/>
      <c r="I357" s="17"/>
      <c r="J357" s="17"/>
    </row>
    <row r="358" spans="6:10" ht="12.75">
      <c r="F358" s="17"/>
      <c r="G358" s="17"/>
      <c r="H358" s="17"/>
      <c r="I358" s="17"/>
      <c r="J358" s="17"/>
    </row>
    <row r="359" spans="6:10" ht="12.75">
      <c r="F359" s="17"/>
      <c r="G359" s="17"/>
      <c r="H359" s="17"/>
      <c r="I359" s="17"/>
      <c r="J359" s="17"/>
    </row>
    <row r="360" spans="6:10" ht="12.75">
      <c r="F360" s="17"/>
      <c r="G360" s="17"/>
      <c r="H360" s="17"/>
      <c r="I360" s="17"/>
      <c r="J360" s="17"/>
    </row>
    <row r="361" spans="6:10" ht="12.75">
      <c r="F361" s="17"/>
      <c r="G361" s="17"/>
      <c r="H361" s="17"/>
      <c r="I361" s="17"/>
      <c r="J361" s="17"/>
    </row>
    <row r="362" spans="6:10" ht="12.75">
      <c r="F362" s="17"/>
      <c r="G362" s="17"/>
      <c r="H362" s="17"/>
      <c r="I362" s="17"/>
      <c r="J362" s="17"/>
    </row>
    <row r="363" spans="6:10" ht="12.75">
      <c r="F363" s="17"/>
      <c r="G363" s="17"/>
      <c r="H363" s="17"/>
      <c r="I363" s="17"/>
      <c r="J363" s="17"/>
    </row>
    <row r="364" spans="6:10" ht="12.75">
      <c r="F364" s="17"/>
      <c r="G364" s="17"/>
      <c r="H364" s="17"/>
      <c r="I364" s="17"/>
      <c r="J364" s="17"/>
    </row>
    <row r="365" spans="6:10" ht="12.75">
      <c r="F365" s="17"/>
      <c r="G365" s="17"/>
      <c r="H365" s="17"/>
      <c r="I365" s="17"/>
      <c r="J365" s="17"/>
    </row>
    <row r="366" spans="6:10" ht="12.75">
      <c r="F366" s="17"/>
      <c r="G366" s="17"/>
      <c r="H366" s="17"/>
      <c r="I366" s="17"/>
      <c r="J366" s="17"/>
    </row>
    <row r="367" spans="6:10" ht="12.75">
      <c r="F367" s="17"/>
      <c r="G367" s="17"/>
      <c r="H367" s="17"/>
      <c r="I367" s="17"/>
      <c r="J367" s="17"/>
    </row>
    <row r="368" spans="6:10" ht="12.75">
      <c r="F368" s="17"/>
      <c r="G368" s="17"/>
      <c r="H368" s="17"/>
      <c r="I368" s="17"/>
      <c r="J368" s="17"/>
    </row>
    <row r="369" spans="6:10" ht="12.75">
      <c r="F369" s="17"/>
      <c r="G369" s="17"/>
      <c r="H369" s="17"/>
      <c r="I369" s="17"/>
      <c r="J369" s="17"/>
    </row>
    <row r="370" spans="6:10" ht="12.75">
      <c r="F370" s="17"/>
      <c r="G370" s="17"/>
      <c r="H370" s="17"/>
      <c r="I370" s="17"/>
      <c r="J370" s="17"/>
    </row>
    <row r="376" spans="1:10" s="17" customFormat="1" ht="12.75">
      <c r="A376"/>
      <c r="B376"/>
      <c r="C376"/>
      <c r="D376"/>
      <c r="E376"/>
      <c r="F376"/>
      <c r="G376"/>
      <c r="H376"/>
      <c r="I376"/>
      <c r="J376"/>
    </row>
    <row r="377" spans="1:10" s="17" customFormat="1" ht="12.75">
      <c r="A377"/>
      <c r="B377"/>
      <c r="C377"/>
      <c r="D377"/>
      <c r="E377"/>
      <c r="F377"/>
      <c r="G377"/>
      <c r="H377"/>
      <c r="I377"/>
      <c r="J377"/>
    </row>
    <row r="378" spans="1:10" s="17" customFormat="1" ht="12.75">
      <c r="A378"/>
      <c r="B378"/>
      <c r="C378"/>
      <c r="D378"/>
      <c r="E378"/>
      <c r="F378"/>
      <c r="G378"/>
      <c r="H378"/>
      <c r="I378"/>
      <c r="J378"/>
    </row>
  </sheetData>
  <sheetProtection/>
  <mergeCells count="42">
    <mergeCell ref="A1:E1"/>
    <mergeCell ref="A3:E3"/>
    <mergeCell ref="A4:E4"/>
    <mergeCell ref="A5:E5"/>
    <mergeCell ref="A7:E7"/>
    <mergeCell ref="A107:E107"/>
    <mergeCell ref="A8:E8"/>
    <mergeCell ref="A207:E207"/>
    <mergeCell ref="A208:E208"/>
    <mergeCell ref="A51:E51"/>
    <mergeCell ref="A130:E130"/>
    <mergeCell ref="A131:E131"/>
    <mergeCell ref="A155:E155"/>
    <mergeCell ref="A157:E157"/>
    <mergeCell ref="A181:E181"/>
    <mergeCell ref="A54:E54"/>
    <mergeCell ref="B241:C241"/>
    <mergeCell ref="D241:E241"/>
    <mergeCell ref="B238:C238"/>
    <mergeCell ref="D238:E238"/>
    <mergeCell ref="B239:C239"/>
    <mergeCell ref="D239:E239"/>
    <mergeCell ref="B240:C240"/>
    <mergeCell ref="D240:E240"/>
    <mergeCell ref="B237:C237"/>
    <mergeCell ref="D237:E237"/>
    <mergeCell ref="A9:C9"/>
    <mergeCell ref="A103:E103"/>
    <mergeCell ref="A104:E104"/>
    <mergeCell ref="A106:E106"/>
    <mergeCell ref="A29:E29"/>
    <mergeCell ref="B236:C236"/>
    <mergeCell ref="A77:E77"/>
    <mergeCell ref="A78:E78"/>
    <mergeCell ref="A31:E31"/>
    <mergeCell ref="A30:E30"/>
    <mergeCell ref="A52:E52"/>
    <mergeCell ref="A53:E53"/>
    <mergeCell ref="A182:E182"/>
    <mergeCell ref="A205:E205"/>
    <mergeCell ref="A158:E158"/>
    <mergeCell ref="A154:E15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37">
      <selection activeCell="E12" sqref="E12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439" t="s">
        <v>1161</v>
      </c>
      <c r="B2" s="1439"/>
      <c r="C2" s="1439"/>
      <c r="D2" s="1439"/>
      <c r="E2" s="1439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34" t="s">
        <v>122</v>
      </c>
      <c r="C5" s="1"/>
      <c r="D5" s="1"/>
      <c r="E5" s="1"/>
      <c r="F5" s="1"/>
      <c r="G5" s="1"/>
    </row>
    <row r="6" spans="1:7" ht="15.75">
      <c r="A6" s="1"/>
      <c r="B6" s="134" t="s">
        <v>123</v>
      </c>
      <c r="C6" s="134"/>
      <c r="D6" s="134"/>
      <c r="E6" s="134"/>
      <c r="F6" s="1"/>
      <c r="G6" s="1"/>
    </row>
    <row r="7" spans="1:7" ht="15.75">
      <c r="A7" s="1"/>
      <c r="B7" s="134"/>
      <c r="C7" s="134"/>
      <c r="D7" s="134"/>
      <c r="E7" s="134"/>
      <c r="F7" s="1"/>
      <c r="G7" s="1"/>
    </row>
    <row r="8" spans="1:7" ht="15.75">
      <c r="A8" s="1"/>
      <c r="B8" s="134"/>
      <c r="C8" s="134"/>
      <c r="D8" s="134" t="s">
        <v>763</v>
      </c>
      <c r="E8" s="134"/>
      <c r="F8" s="1"/>
      <c r="G8" s="1"/>
    </row>
    <row r="9" spans="1:7" ht="15.75">
      <c r="A9" s="1"/>
      <c r="B9" s="134"/>
      <c r="C9" s="134"/>
      <c r="D9" s="134"/>
      <c r="E9" s="134"/>
      <c r="F9" s="1"/>
      <c r="G9" s="1"/>
    </row>
    <row r="10" spans="1:7" ht="15.75">
      <c r="A10" s="1"/>
      <c r="B10" s="134"/>
      <c r="C10" s="134"/>
      <c r="D10" s="134"/>
      <c r="E10" s="134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124</v>
      </c>
      <c r="B12" s="15"/>
      <c r="C12" s="15"/>
      <c r="D12" s="15"/>
    </row>
    <row r="15" spans="1:6" ht="15.75">
      <c r="A15" s="21" t="s">
        <v>125</v>
      </c>
      <c r="B15" s="21"/>
      <c r="C15" s="21"/>
      <c r="D15" s="21"/>
      <c r="E15" s="21"/>
      <c r="F15" s="1"/>
    </row>
    <row r="16" spans="1:6" ht="15.75">
      <c r="A16" s="21" t="s">
        <v>126</v>
      </c>
      <c r="B16" s="21"/>
      <c r="C16" s="21"/>
      <c r="D16" s="21"/>
      <c r="E16" s="21"/>
      <c r="F16" s="1"/>
    </row>
    <row r="17" spans="1:6" ht="12.75">
      <c r="A17" s="499" t="s">
        <v>127</v>
      </c>
      <c r="B17" s="1"/>
      <c r="C17" s="1"/>
      <c r="D17" s="1"/>
      <c r="E17" s="1"/>
      <c r="F17" s="1"/>
    </row>
    <row r="18" spans="1:6" ht="12.75">
      <c r="A18" s="499"/>
      <c r="B18" s="1"/>
      <c r="C18" s="1"/>
      <c r="D18" s="1"/>
      <c r="E18" s="1"/>
      <c r="F18" s="1"/>
    </row>
    <row r="19" spans="1:6" ht="12.75">
      <c r="A19" s="499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500"/>
      <c r="B21" s="501"/>
      <c r="C21" s="502"/>
      <c r="D21" s="503"/>
      <c r="E21" s="504" t="s">
        <v>128</v>
      </c>
      <c r="F21" s="1"/>
    </row>
    <row r="22" spans="1:6" ht="12.75">
      <c r="A22" s="505" t="s">
        <v>129</v>
      </c>
      <c r="B22" s="1522" t="s">
        <v>130</v>
      </c>
      <c r="C22" s="1523"/>
      <c r="D22" s="1524"/>
      <c r="E22" s="505" t="s">
        <v>131</v>
      </c>
      <c r="F22" s="1"/>
    </row>
    <row r="23" spans="1:6" ht="13.5" thickBot="1">
      <c r="A23" s="413"/>
      <c r="B23" s="264"/>
      <c r="C23" s="228"/>
      <c r="D23" s="506"/>
      <c r="E23" s="157" t="s">
        <v>132</v>
      </c>
      <c r="F23" s="1"/>
    </row>
    <row r="24" spans="1:6" ht="12.75">
      <c r="A24" s="500"/>
      <c r="B24" s="37"/>
      <c r="C24" s="37"/>
      <c r="D24" s="37"/>
      <c r="E24" s="504"/>
      <c r="F24" s="1"/>
    </row>
    <row r="25" spans="1:6" ht="12.75">
      <c r="A25" s="507">
        <v>1</v>
      </c>
      <c r="B25" s="266" t="s">
        <v>133</v>
      </c>
      <c r="C25" s="266"/>
      <c r="D25" s="266"/>
      <c r="E25" s="24"/>
      <c r="F25" s="1"/>
    </row>
    <row r="26" spans="1:6" ht="12.75">
      <c r="A26" s="260">
        <v>2</v>
      </c>
      <c r="B26" s="37" t="s">
        <v>134</v>
      </c>
      <c r="C26" s="37"/>
      <c r="D26" s="267"/>
      <c r="E26" s="28"/>
      <c r="F26" s="1"/>
    </row>
    <row r="27" spans="1:6" ht="12.75">
      <c r="A27" s="507"/>
      <c r="B27" s="266" t="s">
        <v>135</v>
      </c>
      <c r="C27" s="266"/>
      <c r="D27" s="265"/>
      <c r="E27" s="24"/>
      <c r="F27" s="1"/>
    </row>
    <row r="28" spans="1:6" ht="12.75">
      <c r="A28" s="260">
        <v>3</v>
      </c>
      <c r="B28" s="37" t="s">
        <v>136</v>
      </c>
      <c r="C28" s="37"/>
      <c r="D28" s="267"/>
      <c r="E28" s="28"/>
      <c r="F28" s="1"/>
    </row>
    <row r="29" spans="1:6" ht="12.75">
      <c r="A29" s="507"/>
      <c r="B29" s="266" t="s">
        <v>137</v>
      </c>
      <c r="C29" s="266"/>
      <c r="D29" s="265"/>
      <c r="E29" s="24"/>
      <c r="F29" s="1"/>
    </row>
    <row r="30" spans="1:6" ht="12.75">
      <c r="A30" s="507">
        <v>4</v>
      </c>
      <c r="B30" s="266" t="s">
        <v>138</v>
      </c>
      <c r="C30" s="266"/>
      <c r="D30" s="265"/>
      <c r="E30" s="24"/>
      <c r="F30" s="1"/>
    </row>
    <row r="31" spans="1:6" ht="12.75">
      <c r="A31" s="260">
        <v>5</v>
      </c>
      <c r="B31" s="37" t="s">
        <v>139</v>
      </c>
      <c r="C31" s="37"/>
      <c r="D31" s="267"/>
      <c r="E31" s="28"/>
      <c r="F31" s="1"/>
    </row>
    <row r="32" spans="1:6" ht="12.75">
      <c r="A32" s="507"/>
      <c r="B32" s="266" t="s">
        <v>140</v>
      </c>
      <c r="C32" s="266"/>
      <c r="D32" s="265"/>
      <c r="E32" s="24"/>
      <c r="F32" s="1"/>
    </row>
    <row r="33" spans="1:6" ht="12.75">
      <c r="A33" s="508">
        <v>6</v>
      </c>
      <c r="B33" s="7" t="s">
        <v>141</v>
      </c>
      <c r="C33" s="5"/>
      <c r="D33" s="230"/>
      <c r="E33" s="26"/>
      <c r="F33" s="1"/>
    </row>
    <row r="34" spans="1:6" ht="13.5" thickBot="1">
      <c r="A34" s="261">
        <v>7</v>
      </c>
      <c r="B34" s="228" t="s">
        <v>142</v>
      </c>
      <c r="C34" s="228"/>
      <c r="D34" s="506"/>
      <c r="E34" s="200"/>
      <c r="F34" s="1"/>
    </row>
    <row r="35" spans="1:6" ht="16.5" thickBot="1">
      <c r="A35" s="1"/>
      <c r="B35" s="149" t="s">
        <v>31</v>
      </c>
      <c r="C35" s="269"/>
      <c r="D35" s="270"/>
      <c r="E35" s="268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525" t="s">
        <v>1050</v>
      </c>
      <c r="B37" s="1463"/>
      <c r="C37" s="1463"/>
      <c r="D37" s="1463"/>
      <c r="E37" s="1463"/>
      <c r="F37" s="1"/>
    </row>
    <row r="38" spans="1:6" ht="12.75">
      <c r="A38" s="1525" t="s">
        <v>143</v>
      </c>
      <c r="B38" s="1463"/>
      <c r="C38" s="1463"/>
      <c r="D38" s="1463"/>
      <c r="E38" s="1463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764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144</v>
      </c>
      <c r="F43" s="1"/>
    </row>
    <row r="44" spans="1:6" ht="12.75">
      <c r="A44" s="1"/>
      <c r="B44" s="1"/>
      <c r="C44" s="1"/>
      <c r="D44" s="1"/>
      <c r="E44" s="1" t="s">
        <v>145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D8" sqref="D8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439" t="s">
        <v>1162</v>
      </c>
      <c r="B1" s="1463"/>
      <c r="C1" s="1463"/>
      <c r="D1" s="1463"/>
      <c r="E1" s="1463"/>
      <c r="F1" s="1463"/>
    </row>
    <row r="2" spans="1:13" ht="12.75">
      <c r="A2" s="1521" t="s">
        <v>639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</row>
    <row r="3" spans="1:13" ht="13.5" thickBot="1">
      <c r="A3" s="1"/>
      <c r="B3" s="1526" t="s">
        <v>68</v>
      </c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</row>
    <row r="4" spans="1:13" ht="38.25">
      <c r="A4" s="202" t="s">
        <v>3</v>
      </c>
      <c r="B4" s="998" t="s">
        <v>562</v>
      </c>
      <c r="C4" s="998" t="s">
        <v>563</v>
      </c>
      <c r="D4" s="998" t="s">
        <v>564</v>
      </c>
      <c r="E4" s="998" t="s">
        <v>565</v>
      </c>
      <c r="F4" s="998" t="s">
        <v>566</v>
      </c>
      <c r="G4" s="998" t="s">
        <v>567</v>
      </c>
      <c r="H4" s="998" t="s">
        <v>568</v>
      </c>
      <c r="I4" s="998" t="s">
        <v>569</v>
      </c>
      <c r="J4" s="998" t="s">
        <v>570</v>
      </c>
      <c r="K4" s="998" t="s">
        <v>571</v>
      </c>
      <c r="L4" s="811" t="s">
        <v>572</v>
      </c>
      <c r="M4" s="812" t="s">
        <v>31</v>
      </c>
    </row>
    <row r="5" spans="1:13" ht="17.25" customHeight="1">
      <c r="A5" s="813" t="s">
        <v>573</v>
      </c>
      <c r="B5" s="996">
        <f>'14 16_sz_ melléklet'!C26</f>
        <v>853000</v>
      </c>
      <c r="C5" s="996">
        <f aca="true" t="shared" si="0" ref="C5:K5">B5*1.005</f>
        <v>857264.9999999999</v>
      </c>
      <c r="D5" s="996">
        <f t="shared" si="0"/>
        <v>861551.3249999998</v>
      </c>
      <c r="E5" s="996">
        <f t="shared" si="0"/>
        <v>865859.0816249998</v>
      </c>
      <c r="F5" s="996">
        <f t="shared" si="0"/>
        <v>870188.3770331247</v>
      </c>
      <c r="G5" s="996">
        <f t="shared" si="0"/>
        <v>874539.3189182902</v>
      </c>
      <c r="H5" s="996">
        <f t="shared" si="0"/>
        <v>878912.0155128816</v>
      </c>
      <c r="I5" s="996">
        <f t="shared" si="0"/>
        <v>883306.5755904459</v>
      </c>
      <c r="J5" s="996">
        <f t="shared" si="0"/>
        <v>887723.108468398</v>
      </c>
      <c r="K5" s="996">
        <f t="shared" si="0"/>
        <v>892161.7240107398</v>
      </c>
      <c r="L5" s="996">
        <v>8895474</v>
      </c>
      <c r="M5" s="1001">
        <f aca="true" t="shared" si="1" ref="M5:M14">SUM(B5:L5)</f>
        <v>17619980.52615888</v>
      </c>
    </row>
    <row r="6" spans="1:13" ht="24.75" customHeight="1">
      <c r="A6" s="813" t="s">
        <v>574</v>
      </c>
      <c r="B6" s="996">
        <f>'22 24  sz. melléklet'!F8</f>
        <v>0</v>
      </c>
      <c r="C6" s="996">
        <f aca="true" t="shared" si="2" ref="C6:K6">B6*1.05</f>
        <v>0</v>
      </c>
      <c r="D6" s="996">
        <f t="shared" si="2"/>
        <v>0</v>
      </c>
      <c r="E6" s="996">
        <f t="shared" si="2"/>
        <v>0</v>
      </c>
      <c r="F6" s="996">
        <f t="shared" si="2"/>
        <v>0</v>
      </c>
      <c r="G6" s="996">
        <f t="shared" si="2"/>
        <v>0</v>
      </c>
      <c r="H6" s="996">
        <f t="shared" si="2"/>
        <v>0</v>
      </c>
      <c r="I6" s="996">
        <f t="shared" si="2"/>
        <v>0</v>
      </c>
      <c r="J6" s="996">
        <f t="shared" si="2"/>
        <v>0</v>
      </c>
      <c r="K6" s="996">
        <f t="shared" si="2"/>
        <v>0</v>
      </c>
      <c r="L6" s="996">
        <v>1500000</v>
      </c>
      <c r="M6" s="1001">
        <f t="shared" si="1"/>
        <v>1500000</v>
      </c>
    </row>
    <row r="7" spans="1:13" ht="25.5" customHeight="1">
      <c r="A7" s="813" t="s">
        <v>575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1001">
        <f t="shared" si="1"/>
        <v>0</v>
      </c>
    </row>
    <row r="8" spans="1:13" ht="49.5" customHeight="1">
      <c r="A8" s="813" t="s">
        <v>576</v>
      </c>
      <c r="B8" s="996"/>
      <c r="C8" s="996"/>
      <c r="D8" s="996"/>
      <c r="E8" s="996"/>
      <c r="F8" s="996"/>
      <c r="G8" s="996"/>
      <c r="H8" s="996"/>
      <c r="I8" s="996"/>
      <c r="J8" s="996"/>
      <c r="K8" s="996"/>
      <c r="L8" s="996"/>
      <c r="M8" s="1001">
        <f t="shared" si="1"/>
        <v>0</v>
      </c>
    </row>
    <row r="9" spans="1:13" ht="18.75" customHeight="1">
      <c r="A9" s="813" t="s">
        <v>577</v>
      </c>
      <c r="B9" s="996">
        <f>'14 16_sz_ melléklet'!C27</f>
        <v>4300</v>
      </c>
      <c r="C9" s="996">
        <f aca="true" t="shared" si="3" ref="C9:K9">B9*1.005</f>
        <v>4321.499999999999</v>
      </c>
      <c r="D9" s="996">
        <f t="shared" si="3"/>
        <v>4343.107499999998</v>
      </c>
      <c r="E9" s="996">
        <f t="shared" si="3"/>
        <v>4364.823037499998</v>
      </c>
      <c r="F9" s="996">
        <f t="shared" si="3"/>
        <v>4386.6471526874975</v>
      </c>
      <c r="G9" s="996">
        <f t="shared" si="3"/>
        <v>4408.580388450934</v>
      </c>
      <c r="H9" s="996">
        <f t="shared" si="3"/>
        <v>4430.623290393189</v>
      </c>
      <c r="I9" s="996">
        <f t="shared" si="3"/>
        <v>4452.776406845154</v>
      </c>
      <c r="J9" s="996">
        <f t="shared" si="3"/>
        <v>4475.04028887938</v>
      </c>
      <c r="K9" s="996">
        <f t="shared" si="3"/>
        <v>4497.415490323776</v>
      </c>
      <c r="L9" s="996">
        <v>63000</v>
      </c>
      <c r="M9" s="1001">
        <f t="shared" si="1"/>
        <v>106980.51355507993</v>
      </c>
    </row>
    <row r="10" spans="1:13" ht="25.5" customHeight="1" thickBot="1">
      <c r="A10" s="813" t="s">
        <v>578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1001">
        <f t="shared" si="1"/>
        <v>0</v>
      </c>
    </row>
    <row r="11" spans="1:13" ht="18" customHeight="1" thickBot="1">
      <c r="A11" s="809" t="s">
        <v>579</v>
      </c>
      <c r="B11" s="169">
        <f aca="true" t="shared" si="4" ref="B11:L11">SUM(B5:B10)</f>
        <v>857300</v>
      </c>
      <c r="C11" s="169">
        <f t="shared" si="4"/>
        <v>861586.4999999999</v>
      </c>
      <c r="D11" s="169">
        <f t="shared" si="4"/>
        <v>865894.4324999999</v>
      </c>
      <c r="E11" s="169">
        <f t="shared" si="4"/>
        <v>870223.9046624998</v>
      </c>
      <c r="F11" s="169">
        <f t="shared" si="4"/>
        <v>874575.0241858122</v>
      </c>
      <c r="G11" s="169">
        <f t="shared" si="4"/>
        <v>878947.8993067411</v>
      </c>
      <c r="H11" s="169">
        <f t="shared" si="4"/>
        <v>883342.6388032747</v>
      </c>
      <c r="I11" s="169">
        <f t="shared" si="4"/>
        <v>887759.3519972911</v>
      </c>
      <c r="J11" s="169">
        <f t="shared" si="4"/>
        <v>892198.1487572774</v>
      </c>
      <c r="K11" s="169">
        <f t="shared" si="4"/>
        <v>896659.1395010636</v>
      </c>
      <c r="L11" s="169">
        <f t="shared" si="4"/>
        <v>10458474</v>
      </c>
      <c r="M11" s="999">
        <f t="shared" si="1"/>
        <v>19226961.039713956</v>
      </c>
    </row>
    <row r="12" spans="1:13" ht="16.5" customHeight="1">
      <c r="A12" s="814" t="s">
        <v>580</v>
      </c>
      <c r="B12" s="796">
        <f>B11/2</f>
        <v>428650</v>
      </c>
      <c r="C12" s="796">
        <f aca="true" t="shared" si="5" ref="C12:L12">C11/2</f>
        <v>430793.24999999994</v>
      </c>
      <c r="D12" s="796">
        <f t="shared" si="5"/>
        <v>432947.21624999994</v>
      </c>
      <c r="E12" s="796">
        <f t="shared" si="5"/>
        <v>435111.9523312499</v>
      </c>
      <c r="F12" s="796">
        <f t="shared" si="5"/>
        <v>437287.5120929061</v>
      </c>
      <c r="G12" s="796">
        <f t="shared" si="5"/>
        <v>439473.94965337054</v>
      </c>
      <c r="H12" s="796">
        <f t="shared" si="5"/>
        <v>441671.31940163736</v>
      </c>
      <c r="I12" s="796">
        <f t="shared" si="5"/>
        <v>443879.67599864554</v>
      </c>
      <c r="J12" s="796">
        <f t="shared" si="5"/>
        <v>446099.0743786387</v>
      </c>
      <c r="K12" s="796">
        <f t="shared" si="5"/>
        <v>448329.5697505318</v>
      </c>
      <c r="L12" s="796">
        <f t="shared" si="5"/>
        <v>5229237</v>
      </c>
      <c r="M12" s="1000">
        <f t="shared" si="1"/>
        <v>9613480.519856978</v>
      </c>
    </row>
    <row r="13" spans="1:13" ht="33.75" customHeight="1">
      <c r="A13" s="815" t="s">
        <v>581</v>
      </c>
      <c r="B13" s="997">
        <f>'42_sz_ melléklet'!D50+'42_sz_ melléklet'!E50+'42_sz_ melléklet'!F50+'42_sz_ melléklet'!G50+'42_sz_ melléklet'!H50</f>
        <v>361520</v>
      </c>
      <c r="C13" s="997">
        <f>'42_sz_ melléklet'!E51+'42_sz_ melléklet'!F51+'42_sz_ melléklet'!G51+'42_sz_ melléklet'!H51</f>
        <v>10557</v>
      </c>
      <c r="D13" s="997">
        <f>'42_sz_ melléklet'!E52+'42_sz_ melléklet'!F52+'42_sz_ melléklet'!G52+'42_sz_ melléklet'!H52</f>
        <v>10557</v>
      </c>
      <c r="E13" s="997">
        <f>'42_sz_ melléklet'!E53+'42_sz_ melléklet'!F53+'42_sz_ melléklet'!G53+'42_sz_ melléklet'!H53+'42_sz_ melléklet'!J53</f>
        <v>18205</v>
      </c>
      <c r="F13" s="997">
        <f>'42_sz_ melléklet'!E54+'42_sz_ melléklet'!F54+'42_sz_ melléklet'!G54+'42_sz_ melléklet'!H54+'42_sz_ melléklet'!J54</f>
        <v>18205</v>
      </c>
      <c r="G13" s="997">
        <f>'42_sz_ melléklet'!E55+'42_sz_ melléklet'!F55+'42_sz_ melléklet'!G55+'42_sz_ melléklet'!H55+'42_sz_ melléklet'!J55</f>
        <v>18205</v>
      </c>
      <c r="H13" s="997">
        <f>'42_sz_ melléklet'!E56+'42_sz_ melléklet'!F56+'42_sz_ melléklet'!G56+'42_sz_ melléklet'!H56+'42_sz_ melléklet'!J56</f>
        <v>18205</v>
      </c>
      <c r="I13" s="997">
        <f>'42_sz_ melléklet'!E57+'42_sz_ melléklet'!F57+'42_sz_ melléklet'!G57+'42_sz_ melléklet'!H57+'42_sz_ melléklet'!J57</f>
        <v>18205</v>
      </c>
      <c r="J13" s="997">
        <f>'42_sz_ melléklet'!E58+'42_sz_ melléklet'!F58+'42_sz_ melléklet'!G58+'42_sz_ melléklet'!H58+'42_sz_ melléklet'!J58</f>
        <v>18205</v>
      </c>
      <c r="K13" s="997">
        <f>'42_sz_ melléklet'!E59+'42_sz_ melléklet'!F59+'42_sz_ melléklet'!G59+'42_sz_ melléklet'!H59+'42_sz_ melléklet'!J59</f>
        <v>18205</v>
      </c>
      <c r="L13" s="997">
        <f>'42_sz_ melléklet'!E60+'42_sz_ melléklet'!E61+'42_sz_ melléklet'!E62+'42_sz_ melléklet'!E63+'42_sz_ melléklet'!E64+'42_sz_ melléklet'!E65+'42_sz_ melléklet'!E66+'42_sz_ melléklet'!E67+'42_sz_ melléklet'!E68+'42_sz_ melléklet'!E69+'42_sz_ melléklet'!F60+'42_sz_ melléklet'!F61+'42_sz_ melléklet'!F62+'42_sz_ melléklet'!G60+'42_sz_ melléklet'!G61+'42_sz_ melléklet'!G62+'42_sz_ melléklet'!H60+'42_sz_ melléklet'!H61+'42_sz_ melléklet'!J60+'42_sz_ melléklet'!J61+'42_sz_ melléklet'!J62+'42_sz_ melléklet'!J63+'42_sz_ melléklet'!J64+'42_sz_ melléklet'!J65+'42_sz_ melléklet'!J66+'42_sz_ melléklet'!J67+'42_sz_ melléklet'!J68+'42_sz_ melléklet'!J69</f>
        <v>106487</v>
      </c>
      <c r="M13" s="925">
        <f t="shared" si="1"/>
        <v>616556</v>
      </c>
    </row>
    <row r="14" spans="1:13" ht="25.5" customHeight="1">
      <c r="A14" s="813" t="s">
        <v>582</v>
      </c>
      <c r="B14" s="996">
        <f>'42_sz_ melléklet'!I50</f>
        <v>30678</v>
      </c>
      <c r="C14" s="996">
        <f>'42_sz_ melléklet'!I51</f>
        <v>30716.800000000003</v>
      </c>
      <c r="D14" s="996">
        <f>'42_sz_ melléklet'!I52</f>
        <v>34318.4</v>
      </c>
      <c r="E14" s="996">
        <f>'42_sz_ melléklet'!I53</f>
        <v>34318.4</v>
      </c>
      <c r="F14" s="996">
        <f>'42_sz_ melléklet'!I54</f>
        <v>35377.200000000004</v>
      </c>
      <c r="G14" s="996">
        <f>'42_sz_ melléklet'!I55</f>
        <v>37919.200000000004</v>
      </c>
      <c r="H14" s="996">
        <f>'42_sz_ melléklet'!I56</f>
        <v>38554.8</v>
      </c>
      <c r="I14" s="996">
        <f>'42_sz_ melléklet'!I57</f>
        <v>38978.4</v>
      </c>
      <c r="J14" s="996">
        <f>'42_sz_ melléklet'!I58</f>
        <v>40885.200000000004</v>
      </c>
      <c r="K14" s="996">
        <f>'42_sz_ melléklet'!I59</f>
        <v>42156</v>
      </c>
      <c r="L14" s="996">
        <f>'42_sz_ melléklet'!I60+'42_sz_ melléklet'!I61+'42_sz_ melléklet'!I62++'42_sz_ melléklet'!I63+'42_sz_ melléklet'!I64+'42_sz_ melléklet'!I65</f>
        <v>688570.4</v>
      </c>
      <c r="M14" s="925">
        <f t="shared" si="1"/>
        <v>1052472.8</v>
      </c>
    </row>
    <row r="15" spans="1:13" ht="16.5" customHeight="1">
      <c r="A15" s="813" t="s">
        <v>583</v>
      </c>
      <c r="B15" s="996"/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78"/>
    </row>
    <row r="16" spans="1:13" ht="24.75" customHeight="1">
      <c r="A16" s="813" t="s">
        <v>584</v>
      </c>
      <c r="B16" s="996"/>
      <c r="C16" s="996"/>
      <c r="D16" s="996"/>
      <c r="E16" s="996"/>
      <c r="F16" s="996"/>
      <c r="G16" s="996"/>
      <c r="H16" s="996"/>
      <c r="I16" s="996"/>
      <c r="J16" s="996"/>
      <c r="K16" s="996"/>
      <c r="L16" s="996"/>
      <c r="M16" s="978"/>
    </row>
    <row r="17" spans="1:13" ht="33" customHeight="1">
      <c r="A17" s="813" t="s">
        <v>585</v>
      </c>
      <c r="B17" s="996"/>
      <c r="C17" s="996"/>
      <c r="D17" s="996"/>
      <c r="E17" s="996"/>
      <c r="F17" s="996"/>
      <c r="G17" s="996"/>
      <c r="H17" s="996"/>
      <c r="I17" s="996"/>
      <c r="J17" s="996"/>
      <c r="K17" s="996"/>
      <c r="L17" s="996"/>
      <c r="M17" s="978"/>
    </row>
    <row r="18" spans="1:13" ht="51" customHeight="1">
      <c r="A18" s="813" t="s">
        <v>586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78"/>
    </row>
    <row r="19" spans="1:13" ht="26.25" customHeight="1" thickBot="1">
      <c r="A19" s="816" t="s">
        <v>587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>
        <f>SUM(B19:L19)</f>
        <v>0</v>
      </c>
    </row>
    <row r="20" spans="1:13" ht="24.75" customHeight="1" thickBot="1">
      <c r="A20" s="810" t="s">
        <v>588</v>
      </c>
      <c r="B20" s="797">
        <f>SUM(B13:B19)</f>
        <v>392198</v>
      </c>
      <c r="C20" s="797">
        <f aca="true" t="shared" si="6" ref="C20:L20">SUM(C13:C19)</f>
        <v>41273.8</v>
      </c>
      <c r="D20" s="797">
        <f t="shared" si="6"/>
        <v>44875.4</v>
      </c>
      <c r="E20" s="797">
        <f t="shared" si="6"/>
        <v>52523.4</v>
      </c>
      <c r="F20" s="797">
        <f t="shared" si="6"/>
        <v>53582.200000000004</v>
      </c>
      <c r="G20" s="797">
        <f t="shared" si="6"/>
        <v>56124.200000000004</v>
      </c>
      <c r="H20" s="797">
        <f t="shared" si="6"/>
        <v>56759.8</v>
      </c>
      <c r="I20" s="797">
        <f t="shared" si="6"/>
        <v>57183.4</v>
      </c>
      <c r="J20" s="797">
        <f t="shared" si="6"/>
        <v>59090.200000000004</v>
      </c>
      <c r="K20" s="797">
        <f t="shared" si="6"/>
        <v>60361</v>
      </c>
      <c r="L20" s="797">
        <f t="shared" si="6"/>
        <v>795057.4</v>
      </c>
      <c r="M20" s="798">
        <f>SUM(B20:L20)</f>
        <v>1669028.7999999998</v>
      </c>
    </row>
    <row r="21" spans="1:13" ht="38.25" customHeight="1" thickBot="1">
      <c r="A21" s="809" t="s">
        <v>589</v>
      </c>
      <c r="B21" s="169">
        <f>B12-B20</f>
        <v>36452</v>
      </c>
      <c r="C21" s="169">
        <f aca="true" t="shared" si="7" ref="C21:M21">C12-C20</f>
        <v>389519.44999999995</v>
      </c>
      <c r="D21" s="169">
        <f t="shared" si="7"/>
        <v>388071.8162499999</v>
      </c>
      <c r="E21" s="169">
        <f t="shared" si="7"/>
        <v>382588.55233124987</v>
      </c>
      <c r="F21" s="169">
        <f t="shared" si="7"/>
        <v>383705.3120929061</v>
      </c>
      <c r="G21" s="169">
        <f t="shared" si="7"/>
        <v>383349.7496533705</v>
      </c>
      <c r="H21" s="169">
        <f t="shared" si="7"/>
        <v>384911.5194016374</v>
      </c>
      <c r="I21" s="169">
        <f t="shared" si="7"/>
        <v>386696.2759986455</v>
      </c>
      <c r="J21" s="169">
        <f t="shared" si="7"/>
        <v>387008.8743786387</v>
      </c>
      <c r="K21" s="169">
        <f t="shared" si="7"/>
        <v>387968.5697505318</v>
      </c>
      <c r="L21" s="169">
        <f t="shared" si="7"/>
        <v>4434179.6</v>
      </c>
      <c r="M21" s="999">
        <f t="shared" si="7"/>
        <v>7944451.719856978</v>
      </c>
    </row>
    <row r="22" spans="1:13" ht="12.75">
      <c r="A22" s="1" t="s">
        <v>590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22">
      <selection activeCell="D7" sqref="D7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439" t="s">
        <v>1163</v>
      </c>
      <c r="B3" s="1463"/>
      <c r="C3" s="1463"/>
      <c r="D3" s="1463"/>
      <c r="E3" s="1463"/>
      <c r="F3" s="1463"/>
      <c r="G3" s="1"/>
      <c r="H3" s="1"/>
      <c r="I3" s="231"/>
      <c r="J3" s="231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470" t="s">
        <v>148</v>
      </c>
      <c r="C6" s="1530"/>
      <c r="D6" s="1530"/>
      <c r="E6" s="1530"/>
      <c r="F6" s="1530"/>
      <c r="G6" s="1530"/>
      <c r="H6" s="1530"/>
      <c r="I6" s="1530"/>
      <c r="J6" s="1530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468" t="s">
        <v>444</v>
      </c>
      <c r="B10" s="232" t="s">
        <v>149</v>
      </c>
      <c r="C10" s="1532" t="s">
        <v>355</v>
      </c>
      <c r="D10" s="1533"/>
      <c r="E10" s="1534" t="s">
        <v>356</v>
      </c>
      <c r="F10" s="1533"/>
      <c r="G10" s="1535" t="s">
        <v>357</v>
      </c>
      <c r="H10" s="1533"/>
      <c r="I10" s="1534" t="s">
        <v>358</v>
      </c>
      <c r="J10" s="1532"/>
      <c r="K10" s="1528" t="s">
        <v>102</v>
      </c>
    </row>
    <row r="11" spans="1:11" ht="13.5" thickBot="1">
      <c r="A11" s="1531"/>
      <c r="B11" s="234"/>
      <c r="C11" s="233" t="s">
        <v>150</v>
      </c>
      <c r="D11" s="235" t="s">
        <v>151</v>
      </c>
      <c r="E11" s="235" t="s">
        <v>359</v>
      </c>
      <c r="F11" s="235" t="s">
        <v>360</v>
      </c>
      <c r="G11" s="236" t="s">
        <v>361</v>
      </c>
      <c r="H11" s="236" t="s">
        <v>360</v>
      </c>
      <c r="I11" s="235" t="s">
        <v>362</v>
      </c>
      <c r="J11" s="233" t="s">
        <v>363</v>
      </c>
      <c r="K11" s="1529"/>
    </row>
    <row r="12" spans="1:11" ht="13.5" thickBot="1">
      <c r="A12" s="580" t="s">
        <v>445</v>
      </c>
      <c r="B12" s="533" t="s">
        <v>446</v>
      </c>
      <c r="C12" s="533" t="s">
        <v>447</v>
      </c>
      <c r="D12" s="533" t="s">
        <v>448</v>
      </c>
      <c r="E12" s="533" t="s">
        <v>468</v>
      </c>
      <c r="F12" s="533" t="s">
        <v>493</v>
      </c>
      <c r="G12" s="533" t="s">
        <v>494</v>
      </c>
      <c r="H12" s="533" t="s">
        <v>527</v>
      </c>
      <c r="I12" s="533" t="s">
        <v>528</v>
      </c>
      <c r="J12" s="233" t="s">
        <v>529</v>
      </c>
      <c r="K12" s="235" t="s">
        <v>532</v>
      </c>
    </row>
    <row r="13" spans="1:11" ht="12.75">
      <c r="A13" s="585" t="s">
        <v>449</v>
      </c>
      <c r="B13" s="237" t="s">
        <v>152</v>
      </c>
      <c r="C13" s="185">
        <v>535000</v>
      </c>
      <c r="D13" s="179">
        <v>535000</v>
      </c>
      <c r="E13" s="185"/>
      <c r="F13" s="179"/>
      <c r="G13" s="184">
        <v>0</v>
      </c>
      <c r="H13" s="31">
        <v>0</v>
      </c>
      <c r="I13" s="184">
        <v>0</v>
      </c>
      <c r="J13" s="727">
        <v>0</v>
      </c>
      <c r="K13" s="179"/>
    </row>
    <row r="14" spans="1:11" ht="12.75">
      <c r="A14" s="536" t="s">
        <v>450</v>
      </c>
      <c r="B14" s="237" t="s">
        <v>153</v>
      </c>
      <c r="C14" s="185">
        <v>465000</v>
      </c>
      <c r="D14" s="179">
        <v>550000</v>
      </c>
      <c r="E14" s="185"/>
      <c r="F14" s="179"/>
      <c r="G14" s="176">
        <v>0</v>
      </c>
      <c r="H14" s="140">
        <v>0</v>
      </c>
      <c r="I14" s="176">
        <v>0</v>
      </c>
      <c r="J14" s="405">
        <v>0</v>
      </c>
      <c r="K14" s="176"/>
    </row>
    <row r="15" spans="1:11" ht="12.75">
      <c r="A15" s="449" t="s">
        <v>451</v>
      </c>
      <c r="B15" s="237" t="s">
        <v>154</v>
      </c>
      <c r="C15" s="185">
        <v>615000</v>
      </c>
      <c r="D15" s="179">
        <v>830000</v>
      </c>
      <c r="E15" s="185"/>
      <c r="F15" s="179">
        <v>3534</v>
      </c>
      <c r="G15" s="184">
        <v>0</v>
      </c>
      <c r="H15" s="31">
        <v>0</v>
      </c>
      <c r="I15" s="184">
        <v>0</v>
      </c>
      <c r="J15" s="303">
        <v>0</v>
      </c>
      <c r="K15" s="176"/>
    </row>
    <row r="16" spans="1:11" ht="12.75">
      <c r="A16" s="449" t="s">
        <v>452</v>
      </c>
      <c r="B16" s="237" t="s">
        <v>155</v>
      </c>
      <c r="C16" s="185">
        <v>625000</v>
      </c>
      <c r="D16" s="179">
        <v>650000</v>
      </c>
      <c r="E16" s="185"/>
      <c r="F16" s="179"/>
      <c r="G16" s="176">
        <v>0</v>
      </c>
      <c r="H16" s="140">
        <v>0</v>
      </c>
      <c r="I16" s="176">
        <v>0</v>
      </c>
      <c r="J16" s="405">
        <v>0</v>
      </c>
      <c r="K16" s="176">
        <v>50000</v>
      </c>
    </row>
    <row r="17" spans="1:11" ht="12.75">
      <c r="A17" s="449" t="s">
        <v>453</v>
      </c>
      <c r="B17" s="237" t="s">
        <v>156</v>
      </c>
      <c r="C17" s="185">
        <v>665000</v>
      </c>
      <c r="D17" s="179">
        <v>890000</v>
      </c>
      <c r="E17" s="185"/>
      <c r="F17" s="179"/>
      <c r="G17" s="184">
        <v>0</v>
      </c>
      <c r="H17" s="31">
        <v>0</v>
      </c>
      <c r="I17" s="184">
        <v>0</v>
      </c>
      <c r="J17" s="303">
        <v>0</v>
      </c>
      <c r="K17" s="176">
        <v>100000</v>
      </c>
    </row>
    <row r="18" spans="1:11" ht="12.75">
      <c r="A18" s="449" t="s">
        <v>454</v>
      </c>
      <c r="B18" s="237" t="s">
        <v>157</v>
      </c>
      <c r="C18" s="185">
        <f>1201622+970</f>
        <v>1202592</v>
      </c>
      <c r="D18" s="179">
        <v>1700000</v>
      </c>
      <c r="E18" s="185">
        <v>105111</v>
      </c>
      <c r="F18" s="179">
        <v>466384</v>
      </c>
      <c r="G18" s="176">
        <v>0</v>
      </c>
      <c r="H18" s="140">
        <v>0</v>
      </c>
      <c r="I18" s="176">
        <v>0</v>
      </c>
      <c r="J18" s="405">
        <v>0</v>
      </c>
      <c r="K18" s="176">
        <v>1010408</v>
      </c>
    </row>
    <row r="19" spans="1:11" ht="12.75">
      <c r="A19" s="449" t="s">
        <v>455</v>
      </c>
      <c r="B19" s="237" t="s">
        <v>158</v>
      </c>
      <c r="C19" s="185">
        <v>695000</v>
      </c>
      <c r="D19" s="179">
        <v>900000</v>
      </c>
      <c r="E19" s="185">
        <v>37657</v>
      </c>
      <c r="F19" s="179"/>
      <c r="G19" s="184">
        <v>0</v>
      </c>
      <c r="H19" s="31">
        <v>0</v>
      </c>
      <c r="I19" s="184">
        <v>0</v>
      </c>
      <c r="J19" s="303">
        <v>0</v>
      </c>
      <c r="K19" s="176">
        <v>117599</v>
      </c>
    </row>
    <row r="20" spans="1:11" ht="12.75">
      <c r="A20" s="449" t="s">
        <v>456</v>
      </c>
      <c r="B20" s="237" t="s">
        <v>159</v>
      </c>
      <c r="C20" s="185">
        <v>640000</v>
      </c>
      <c r="D20" s="179">
        <v>950000</v>
      </c>
      <c r="E20" s="185"/>
      <c r="F20" s="179"/>
      <c r="G20" s="176">
        <v>0</v>
      </c>
      <c r="H20" s="140">
        <v>0</v>
      </c>
      <c r="I20" s="176">
        <v>0</v>
      </c>
      <c r="J20" s="405">
        <v>0</v>
      </c>
      <c r="K20" s="176">
        <v>134640</v>
      </c>
    </row>
    <row r="21" spans="1:11" ht="12.75">
      <c r="A21" s="449" t="s">
        <v>457</v>
      </c>
      <c r="B21" s="237" t="s">
        <v>160</v>
      </c>
      <c r="C21" s="185">
        <v>867223</v>
      </c>
      <c r="D21" s="179">
        <v>800000</v>
      </c>
      <c r="E21" s="185">
        <v>3315</v>
      </c>
      <c r="F21" s="179">
        <v>1537</v>
      </c>
      <c r="G21" s="184">
        <v>0</v>
      </c>
      <c r="H21" s="31">
        <v>0</v>
      </c>
      <c r="I21" s="184">
        <v>0</v>
      </c>
      <c r="J21" s="303">
        <v>0</v>
      </c>
      <c r="K21" s="176">
        <v>145000</v>
      </c>
    </row>
    <row r="22" spans="1:11" ht="12.75">
      <c r="A22" s="449" t="s">
        <v>458</v>
      </c>
      <c r="B22" s="237" t="s">
        <v>161</v>
      </c>
      <c r="C22" s="185">
        <v>858000</v>
      </c>
      <c r="D22" s="179">
        <v>750000</v>
      </c>
      <c r="E22" s="185"/>
      <c r="F22" s="179"/>
      <c r="G22" s="176">
        <v>0</v>
      </c>
      <c r="H22" s="728">
        <v>30678</v>
      </c>
      <c r="I22" s="176">
        <v>0</v>
      </c>
      <c r="J22" s="729">
        <v>0</v>
      </c>
      <c r="K22" s="176">
        <v>110283</v>
      </c>
    </row>
    <row r="23" spans="1:11" ht="12.75">
      <c r="A23" s="449" t="s">
        <v>459</v>
      </c>
      <c r="B23" s="237" t="s">
        <v>162</v>
      </c>
      <c r="C23" s="185">
        <v>602000</v>
      </c>
      <c r="D23" s="179">
        <v>836809</v>
      </c>
      <c r="E23" s="185">
        <v>300000</v>
      </c>
      <c r="F23" s="179">
        <v>117308</v>
      </c>
      <c r="G23" s="176">
        <v>0</v>
      </c>
      <c r="H23" s="140">
        <v>0</v>
      </c>
      <c r="I23" s="176">
        <v>0</v>
      </c>
      <c r="J23" s="405">
        <v>0</v>
      </c>
      <c r="K23" s="176">
        <v>50755</v>
      </c>
    </row>
    <row r="24" spans="1:11" ht="13.5" thickBot="1">
      <c r="A24" s="512" t="s">
        <v>460</v>
      </c>
      <c r="B24" s="160" t="s">
        <v>163</v>
      </c>
      <c r="C24" s="185">
        <v>853976</v>
      </c>
      <c r="D24" s="578">
        <f>617524+56205+1000+150325</f>
        <v>825054</v>
      </c>
      <c r="E24" s="185">
        <v>99674</v>
      </c>
      <c r="F24" s="578">
        <v>51929</v>
      </c>
      <c r="G24" s="184">
        <v>0</v>
      </c>
      <c r="H24" s="31"/>
      <c r="I24" s="184">
        <v>0</v>
      </c>
      <c r="J24" s="303">
        <v>0</v>
      </c>
      <c r="K24" s="181"/>
    </row>
    <row r="25" spans="1:11" ht="13.5" thickBot="1">
      <c r="A25" s="473" t="s">
        <v>461</v>
      </c>
      <c r="B25" s="204" t="s">
        <v>31</v>
      </c>
      <c r="C25" s="315">
        <f>SUM(C13:C24)</f>
        <v>8623791</v>
      </c>
      <c r="D25" s="183">
        <f aca="true" t="shared" si="0" ref="D25:I25">SUM(D13:D24)</f>
        <v>10216863</v>
      </c>
      <c r="E25" s="315">
        <f t="shared" si="0"/>
        <v>545757</v>
      </c>
      <c r="F25" s="183">
        <f t="shared" si="0"/>
        <v>640692</v>
      </c>
      <c r="G25" s="315">
        <f t="shared" si="0"/>
        <v>0</v>
      </c>
      <c r="H25" s="183">
        <f t="shared" si="0"/>
        <v>30678</v>
      </c>
      <c r="I25" s="315">
        <f t="shared" si="0"/>
        <v>0</v>
      </c>
      <c r="J25" s="308">
        <f>SUM(J13:J24)</f>
        <v>0</v>
      </c>
      <c r="K25" s="183">
        <f>SUM(K13:K24)</f>
        <v>1718685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5">
      <selection activeCell="A71" sqref="A71:IV71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439" t="s">
        <v>1164</v>
      </c>
      <c r="B1" s="1463"/>
      <c r="C1" s="1463"/>
      <c r="D1" s="1463"/>
      <c r="E1" s="1463"/>
      <c r="F1" s="1463"/>
      <c r="G1" s="1536"/>
      <c r="H1" s="1536"/>
      <c r="I1" s="1536"/>
      <c r="J1" s="1536"/>
      <c r="K1" s="1536"/>
      <c r="L1" s="1536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536" t="s">
        <v>164</v>
      </c>
      <c r="C3" s="1536"/>
      <c r="D3" s="1536"/>
      <c r="E3" s="1536"/>
      <c r="F3" s="1536"/>
      <c r="G3" s="1536"/>
      <c r="H3" s="1536"/>
      <c r="I3" s="1536"/>
      <c r="J3" s="1536"/>
      <c r="K3" s="1536"/>
      <c r="L3" s="1536"/>
    </row>
    <row r="4" spans="2:12" ht="12.75">
      <c r="B4" s="1536" t="s">
        <v>165</v>
      </c>
      <c r="C4" s="1536"/>
      <c r="D4" s="1536"/>
      <c r="E4" s="1536"/>
      <c r="F4" s="1536"/>
      <c r="G4" s="1536"/>
      <c r="H4" s="1536"/>
      <c r="I4" s="1536"/>
      <c r="J4" s="1536"/>
      <c r="K4" s="1536"/>
      <c r="L4" s="1536"/>
    </row>
    <row r="5" spans="2:12" ht="13.5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 t="s">
        <v>166</v>
      </c>
    </row>
    <row r="6" spans="1:12" ht="13.5" thickBot="1">
      <c r="A6" s="1468" t="s">
        <v>444</v>
      </c>
      <c r="B6" s="1537" t="s">
        <v>167</v>
      </c>
      <c r="C6" s="1538" t="s">
        <v>168</v>
      </c>
      <c r="D6" s="1538"/>
      <c r="E6" s="1539" t="s">
        <v>169</v>
      </c>
      <c r="F6" s="1539"/>
      <c r="G6" s="1539"/>
      <c r="H6" s="1539"/>
      <c r="I6" s="1539"/>
      <c r="J6" s="1539"/>
      <c r="K6" s="1539"/>
      <c r="L6" s="1541" t="s">
        <v>170</v>
      </c>
    </row>
    <row r="7" spans="1:12" ht="33.75" customHeight="1" thickBot="1">
      <c r="A7" s="1531"/>
      <c r="B7" s="1537"/>
      <c r="C7" s="384" t="s">
        <v>171</v>
      </c>
      <c r="D7" s="384" t="s">
        <v>172</v>
      </c>
      <c r="E7" s="384" t="s">
        <v>173</v>
      </c>
      <c r="F7" s="385" t="s">
        <v>174</v>
      </c>
      <c r="G7" s="385" t="s">
        <v>175</v>
      </c>
      <c r="H7" s="385" t="s">
        <v>177</v>
      </c>
      <c r="I7" s="385" t="s">
        <v>176</v>
      </c>
      <c r="J7" s="385" t="s">
        <v>721</v>
      </c>
      <c r="K7" s="385" t="s">
        <v>720</v>
      </c>
      <c r="L7" s="1541"/>
    </row>
    <row r="8" spans="1:12" ht="14.25" customHeight="1" thickBot="1">
      <c r="A8" s="580" t="s">
        <v>530</v>
      </c>
      <c r="B8" s="580" t="s">
        <v>531</v>
      </c>
      <c r="C8" s="580" t="s">
        <v>447</v>
      </c>
      <c r="D8" s="580" t="s">
        <v>448</v>
      </c>
      <c r="E8" s="580" t="s">
        <v>468</v>
      </c>
      <c r="F8" s="580" t="s">
        <v>493</v>
      </c>
      <c r="G8" s="580" t="s">
        <v>494</v>
      </c>
      <c r="H8" s="580" t="s">
        <v>532</v>
      </c>
      <c r="I8" s="580" t="s">
        <v>528</v>
      </c>
      <c r="J8" s="580" t="s">
        <v>529</v>
      </c>
      <c r="K8" s="580" t="s">
        <v>532</v>
      </c>
      <c r="L8" s="580" t="s">
        <v>533</v>
      </c>
    </row>
    <row r="9" spans="1:12" ht="43.5" customHeight="1">
      <c r="A9" s="584" t="s">
        <v>449</v>
      </c>
      <c r="B9" s="671" t="s">
        <v>718</v>
      </c>
      <c r="C9" s="76"/>
      <c r="D9" s="77">
        <v>289428</v>
      </c>
      <c r="E9" s="77">
        <v>24949</v>
      </c>
      <c r="F9" s="77">
        <v>38240</v>
      </c>
      <c r="G9" s="972">
        <v>30625</v>
      </c>
      <c r="H9" s="973">
        <v>103909</v>
      </c>
      <c r="I9" s="973">
        <v>3005480</v>
      </c>
      <c r="J9" s="973">
        <v>92365</v>
      </c>
      <c r="K9" s="973"/>
      <c r="L9" s="973">
        <f>SUM(C9:K9)</f>
        <v>3584996</v>
      </c>
    </row>
    <row r="10" spans="1:12" ht="28.5" customHeight="1">
      <c r="A10" s="450" t="s">
        <v>450</v>
      </c>
      <c r="B10" s="672" t="s">
        <v>719</v>
      </c>
      <c r="C10" s="79"/>
      <c r="D10" s="79">
        <v>0</v>
      </c>
      <c r="E10" s="79"/>
      <c r="F10" s="79"/>
      <c r="G10" s="80">
        <v>0</v>
      </c>
      <c r="H10" s="81"/>
      <c r="I10" s="81"/>
      <c r="J10" s="81">
        <v>37657</v>
      </c>
      <c r="K10" s="81">
        <v>3892</v>
      </c>
      <c r="L10" s="82">
        <f>SUM(C10:K10)</f>
        <v>41549</v>
      </c>
    </row>
    <row r="11" spans="1:12" ht="24.75" customHeight="1">
      <c r="A11" s="449" t="s">
        <v>451</v>
      </c>
      <c r="B11" s="672" t="s">
        <v>178</v>
      </c>
      <c r="C11" s="83"/>
      <c r="D11" s="79"/>
      <c r="E11" s="79"/>
      <c r="F11" s="79"/>
      <c r="G11" s="80"/>
      <c r="H11" s="81"/>
      <c r="I11" s="81"/>
      <c r="J11" s="81"/>
      <c r="K11" s="81"/>
      <c r="L11" s="82"/>
    </row>
    <row r="12" spans="1:12" ht="12.75">
      <c r="A12" s="449" t="s">
        <v>452</v>
      </c>
      <c r="B12" s="673">
        <v>2013</v>
      </c>
      <c r="C12" s="84"/>
      <c r="D12" s="87">
        <v>289428</v>
      </c>
      <c r="E12" s="1014">
        <v>924</v>
      </c>
      <c r="F12" s="79">
        <v>2940</v>
      </c>
      <c r="G12" s="85">
        <v>2500</v>
      </c>
      <c r="H12" s="86">
        <v>8696</v>
      </c>
      <c r="I12" s="27">
        <v>69113</v>
      </c>
      <c r="J12" s="27"/>
      <c r="K12" s="86"/>
      <c r="L12" s="27">
        <f aca="true" t="shared" si="0" ref="L12:L24">SUM(C12:K12)</f>
        <v>373601</v>
      </c>
    </row>
    <row r="13" spans="1:12" ht="12.75">
      <c r="A13" s="449" t="s">
        <v>453</v>
      </c>
      <c r="B13" s="673">
        <v>2014</v>
      </c>
      <c r="C13" s="84">
        <v>0</v>
      </c>
      <c r="D13" s="87">
        <v>0</v>
      </c>
      <c r="E13" s="34">
        <v>1232</v>
      </c>
      <c r="F13" s="79">
        <v>2940</v>
      </c>
      <c r="G13" s="85">
        <v>2500</v>
      </c>
      <c r="H13" s="86">
        <v>8696</v>
      </c>
      <c r="I13" s="27">
        <v>76792</v>
      </c>
      <c r="J13" s="27"/>
      <c r="K13" s="86">
        <v>3892</v>
      </c>
      <c r="L13" s="27">
        <f t="shared" si="0"/>
        <v>96052</v>
      </c>
    </row>
    <row r="14" spans="1:12" ht="12.75">
      <c r="A14" s="449" t="s">
        <v>454</v>
      </c>
      <c r="B14" s="673">
        <v>2015</v>
      </c>
      <c r="C14" s="84">
        <v>0</v>
      </c>
      <c r="D14" s="87">
        <v>0</v>
      </c>
      <c r="E14" s="34">
        <v>1232</v>
      </c>
      <c r="F14" s="79">
        <v>2940</v>
      </c>
      <c r="G14" s="85">
        <v>2500</v>
      </c>
      <c r="H14" s="86">
        <v>8696</v>
      </c>
      <c r="I14" s="27">
        <v>85796</v>
      </c>
      <c r="J14" s="27"/>
      <c r="K14" s="86"/>
      <c r="L14" s="27">
        <f t="shared" si="0"/>
        <v>101164</v>
      </c>
    </row>
    <row r="15" spans="1:12" ht="12.75">
      <c r="A15" s="449" t="s">
        <v>455</v>
      </c>
      <c r="B15" s="673">
        <v>2016</v>
      </c>
      <c r="C15" s="84">
        <v>0</v>
      </c>
      <c r="D15" s="87">
        <v>0</v>
      </c>
      <c r="E15" s="34">
        <v>1232</v>
      </c>
      <c r="F15" s="79">
        <v>2940</v>
      </c>
      <c r="G15" s="85">
        <v>2500</v>
      </c>
      <c r="H15" s="86">
        <v>8696</v>
      </c>
      <c r="I15" s="27">
        <v>85796</v>
      </c>
      <c r="J15" s="27">
        <v>7648</v>
      </c>
      <c r="K15" s="86"/>
      <c r="L15" s="27">
        <f t="shared" si="0"/>
        <v>108812</v>
      </c>
    </row>
    <row r="16" spans="1:12" ht="12.75">
      <c r="A16" s="449" t="s">
        <v>456</v>
      </c>
      <c r="B16" s="673">
        <v>2017</v>
      </c>
      <c r="C16" s="84">
        <v>0</v>
      </c>
      <c r="D16" s="87">
        <v>0</v>
      </c>
      <c r="E16" s="34">
        <v>1232</v>
      </c>
      <c r="F16" s="79">
        <v>2940</v>
      </c>
      <c r="G16" s="85">
        <v>2500</v>
      </c>
      <c r="H16" s="86">
        <v>8696</v>
      </c>
      <c r="I16" s="27">
        <v>88443</v>
      </c>
      <c r="J16" s="27">
        <v>7648</v>
      </c>
      <c r="K16" s="86"/>
      <c r="L16" s="27">
        <f t="shared" si="0"/>
        <v>111459</v>
      </c>
    </row>
    <row r="17" spans="1:12" ht="12.75">
      <c r="A17" s="449" t="s">
        <v>457</v>
      </c>
      <c r="B17" s="673">
        <v>2018</v>
      </c>
      <c r="C17" s="84">
        <v>0</v>
      </c>
      <c r="D17" s="87">
        <v>0</v>
      </c>
      <c r="E17" s="34">
        <v>1232</v>
      </c>
      <c r="F17" s="79">
        <v>2940</v>
      </c>
      <c r="G17" s="85">
        <v>2500</v>
      </c>
      <c r="H17" s="86">
        <v>8696</v>
      </c>
      <c r="I17" s="27">
        <v>94798</v>
      </c>
      <c r="J17" s="27">
        <v>7648</v>
      </c>
      <c r="K17" s="86"/>
      <c r="L17" s="27">
        <f t="shared" si="0"/>
        <v>117814</v>
      </c>
    </row>
    <row r="18" spans="1:12" ht="12.75">
      <c r="A18" s="449" t="s">
        <v>458</v>
      </c>
      <c r="B18" s="673">
        <v>2019</v>
      </c>
      <c r="C18" s="84">
        <v>0</v>
      </c>
      <c r="D18" s="87">
        <v>0</v>
      </c>
      <c r="E18" s="34">
        <v>1232</v>
      </c>
      <c r="F18" s="79">
        <v>2940</v>
      </c>
      <c r="G18" s="85">
        <v>2500</v>
      </c>
      <c r="H18" s="86">
        <v>8696</v>
      </c>
      <c r="I18" s="27">
        <v>96387</v>
      </c>
      <c r="J18" s="27">
        <v>7648</v>
      </c>
      <c r="K18" s="86"/>
      <c r="L18" s="27">
        <f t="shared" si="0"/>
        <v>119403</v>
      </c>
    </row>
    <row r="19" spans="1:12" ht="12.75">
      <c r="A19" s="449" t="s">
        <v>459</v>
      </c>
      <c r="B19" s="673">
        <v>2020</v>
      </c>
      <c r="C19" s="84">
        <v>0</v>
      </c>
      <c r="D19" s="87">
        <v>0</v>
      </c>
      <c r="E19" s="34">
        <v>1232</v>
      </c>
      <c r="F19" s="79">
        <v>2940</v>
      </c>
      <c r="G19" s="85">
        <v>2500</v>
      </c>
      <c r="H19" s="86">
        <v>8696</v>
      </c>
      <c r="I19" s="27">
        <v>97446</v>
      </c>
      <c r="J19" s="27">
        <v>7648</v>
      </c>
      <c r="K19" s="86"/>
      <c r="L19" s="27">
        <f t="shared" si="0"/>
        <v>120462</v>
      </c>
    </row>
    <row r="20" spans="1:12" ht="12.75">
      <c r="A20" s="449" t="s">
        <v>460</v>
      </c>
      <c r="B20" s="673">
        <v>2021</v>
      </c>
      <c r="C20" s="84">
        <v>0</v>
      </c>
      <c r="D20" s="87">
        <v>0</v>
      </c>
      <c r="E20" s="34">
        <v>1232</v>
      </c>
      <c r="F20" s="79">
        <v>2940</v>
      </c>
      <c r="G20" s="85">
        <v>2500</v>
      </c>
      <c r="H20" s="86">
        <v>8696</v>
      </c>
      <c r="I20" s="27">
        <v>102213</v>
      </c>
      <c r="J20" s="27">
        <v>7648</v>
      </c>
      <c r="K20" s="86"/>
      <c r="L20" s="27">
        <f t="shared" si="0"/>
        <v>125229</v>
      </c>
    </row>
    <row r="21" spans="1:12" ht="12.75">
      <c r="A21" s="449" t="s">
        <v>461</v>
      </c>
      <c r="B21" s="673">
        <v>2022</v>
      </c>
      <c r="C21" s="84">
        <v>0</v>
      </c>
      <c r="D21" s="87">
        <v>0</v>
      </c>
      <c r="E21" s="34">
        <v>1232</v>
      </c>
      <c r="F21" s="79">
        <v>2940</v>
      </c>
      <c r="G21" s="85">
        <v>2500</v>
      </c>
      <c r="H21" s="86">
        <v>8696</v>
      </c>
      <c r="I21" s="27">
        <v>105390</v>
      </c>
      <c r="J21" s="27">
        <v>7648</v>
      </c>
      <c r="K21" s="86"/>
      <c r="L21" s="27">
        <f t="shared" si="0"/>
        <v>128406</v>
      </c>
    </row>
    <row r="22" spans="1:12" ht="12.75">
      <c r="A22" s="449" t="s">
        <v>462</v>
      </c>
      <c r="B22" s="673">
        <v>2023</v>
      </c>
      <c r="C22" s="84">
        <v>0</v>
      </c>
      <c r="D22" s="87">
        <v>0</v>
      </c>
      <c r="E22" s="34">
        <v>1232</v>
      </c>
      <c r="F22" s="79">
        <v>2940</v>
      </c>
      <c r="G22" s="85">
        <v>2500</v>
      </c>
      <c r="H22" s="86">
        <v>8696</v>
      </c>
      <c r="I22" s="27">
        <v>108038</v>
      </c>
      <c r="J22" s="27">
        <v>7648</v>
      </c>
      <c r="K22" s="86"/>
      <c r="L22" s="27">
        <f t="shared" si="0"/>
        <v>131054</v>
      </c>
    </row>
    <row r="23" spans="1:12" ht="12.75">
      <c r="A23" s="449" t="s">
        <v>463</v>
      </c>
      <c r="B23" s="673">
        <v>2024</v>
      </c>
      <c r="C23" s="84">
        <v>0</v>
      </c>
      <c r="D23" s="87">
        <v>0</v>
      </c>
      <c r="E23" s="34">
        <v>1232</v>
      </c>
      <c r="F23" s="79">
        <v>2940</v>
      </c>
      <c r="G23" s="85">
        <v>2500</v>
      </c>
      <c r="H23" s="86">
        <v>8253</v>
      </c>
      <c r="I23" s="27">
        <v>112804</v>
      </c>
      <c r="J23" s="27">
        <v>7648</v>
      </c>
      <c r="K23" s="86"/>
      <c r="L23" s="27">
        <f t="shared" si="0"/>
        <v>135377</v>
      </c>
    </row>
    <row r="24" spans="1:12" ht="12.75">
      <c r="A24" s="449" t="s">
        <v>464</v>
      </c>
      <c r="B24" s="674">
        <v>2025</v>
      </c>
      <c r="C24" s="88">
        <v>0</v>
      </c>
      <c r="D24" s="87">
        <v>0</v>
      </c>
      <c r="E24" s="34">
        <v>1232</v>
      </c>
      <c r="F24" s="87">
        <v>2960</v>
      </c>
      <c r="G24" s="11">
        <v>625</v>
      </c>
      <c r="H24" s="33">
        <v>0</v>
      </c>
      <c r="I24" s="33">
        <v>118630</v>
      </c>
      <c r="J24" s="27">
        <v>7648</v>
      </c>
      <c r="K24" s="33"/>
      <c r="L24" s="33">
        <f t="shared" si="0"/>
        <v>131095</v>
      </c>
    </row>
    <row r="25" spans="1:12" ht="12.75">
      <c r="A25" s="449" t="s">
        <v>465</v>
      </c>
      <c r="B25" s="673">
        <v>2026</v>
      </c>
      <c r="C25" s="84"/>
      <c r="D25" s="78"/>
      <c r="E25" s="34">
        <v>1232</v>
      </c>
      <c r="F25" s="78"/>
      <c r="G25" s="9"/>
      <c r="H25" s="27"/>
      <c r="I25" s="27">
        <v>126045</v>
      </c>
      <c r="J25" s="27">
        <v>7648</v>
      </c>
      <c r="K25" s="27"/>
      <c r="L25" s="33">
        <f aca="true" t="shared" si="1" ref="L25:L32">SUM(C25:K25)</f>
        <v>134925</v>
      </c>
    </row>
    <row r="26" spans="1:12" ht="12.75">
      <c r="A26" s="449" t="s">
        <v>466</v>
      </c>
      <c r="B26" s="673">
        <v>2027</v>
      </c>
      <c r="C26" s="84"/>
      <c r="D26" s="78"/>
      <c r="E26" s="34">
        <v>1232</v>
      </c>
      <c r="F26" s="78"/>
      <c r="G26" s="9"/>
      <c r="H26" s="27"/>
      <c r="I26" s="27">
        <v>67789</v>
      </c>
      <c r="J26" s="27">
        <v>7648</v>
      </c>
      <c r="K26" s="27"/>
      <c r="L26" s="33">
        <f t="shared" si="1"/>
        <v>76669</v>
      </c>
    </row>
    <row r="27" spans="1:12" ht="12.75">
      <c r="A27" s="449" t="s">
        <v>467</v>
      </c>
      <c r="B27" s="673">
        <v>2028</v>
      </c>
      <c r="C27" s="84"/>
      <c r="D27" s="78"/>
      <c r="E27" s="34">
        <v>1232</v>
      </c>
      <c r="F27" s="78"/>
      <c r="G27" s="9"/>
      <c r="H27" s="27"/>
      <c r="I27" s="27">
        <v>1570000</v>
      </c>
      <c r="J27" s="27">
        <v>7648</v>
      </c>
      <c r="K27" s="27"/>
      <c r="L27" s="33">
        <f t="shared" si="1"/>
        <v>1578880</v>
      </c>
    </row>
    <row r="28" spans="1:12" ht="12.75">
      <c r="A28" s="449" t="s">
        <v>469</v>
      </c>
      <c r="B28" s="673">
        <v>2029</v>
      </c>
      <c r="C28" s="84"/>
      <c r="D28" s="78"/>
      <c r="E28" s="34">
        <v>1232</v>
      </c>
      <c r="F28" s="78"/>
      <c r="G28" s="9"/>
      <c r="H28" s="27"/>
      <c r="I28" s="27">
        <v>0</v>
      </c>
      <c r="J28" s="27">
        <v>7648</v>
      </c>
      <c r="K28" s="27"/>
      <c r="L28" s="33">
        <f t="shared" si="1"/>
        <v>8880</v>
      </c>
    </row>
    <row r="29" spans="1:12" ht="12.75">
      <c r="A29" s="449" t="s">
        <v>470</v>
      </c>
      <c r="B29" s="673">
        <v>2030</v>
      </c>
      <c r="C29" s="84"/>
      <c r="D29" s="78"/>
      <c r="E29" s="34">
        <v>1232</v>
      </c>
      <c r="F29" s="78"/>
      <c r="G29" s="9"/>
      <c r="H29" s="27"/>
      <c r="I29" s="27">
        <v>0</v>
      </c>
      <c r="J29" s="27">
        <v>7648</v>
      </c>
      <c r="K29" s="27"/>
      <c r="L29" s="33">
        <f t="shared" si="1"/>
        <v>8880</v>
      </c>
    </row>
    <row r="30" spans="1:12" ht="12.75">
      <c r="A30" s="449" t="s">
        <v>471</v>
      </c>
      <c r="B30" s="673">
        <v>2031</v>
      </c>
      <c r="C30" s="84"/>
      <c r="D30" s="78"/>
      <c r="E30" s="34">
        <v>1232</v>
      </c>
      <c r="F30" s="78"/>
      <c r="G30" s="9"/>
      <c r="H30" s="27"/>
      <c r="I30" s="27">
        <v>0</v>
      </c>
      <c r="J30" s="27">
        <v>7648</v>
      </c>
      <c r="K30" s="27"/>
      <c r="L30" s="33">
        <f t="shared" si="1"/>
        <v>8880</v>
      </c>
    </row>
    <row r="31" spans="1:12" ht="12.75">
      <c r="A31" s="449" t="s">
        <v>472</v>
      </c>
      <c r="B31" s="673">
        <v>2032</v>
      </c>
      <c r="C31" s="84"/>
      <c r="D31" s="78"/>
      <c r="E31" s="34">
        <v>1232</v>
      </c>
      <c r="F31" s="78"/>
      <c r="G31" s="9"/>
      <c r="H31" s="27"/>
      <c r="I31" s="27">
        <v>0</v>
      </c>
      <c r="J31" s="27">
        <v>7654</v>
      </c>
      <c r="K31" s="27"/>
      <c r="L31" s="27">
        <f t="shared" si="1"/>
        <v>8886</v>
      </c>
    </row>
    <row r="32" spans="1:12" ht="13.5" thickBot="1">
      <c r="A32" s="449" t="s">
        <v>473</v>
      </c>
      <c r="B32" s="675">
        <v>2033</v>
      </c>
      <c r="C32" s="386"/>
      <c r="D32" s="386"/>
      <c r="E32" s="386">
        <v>617</v>
      </c>
      <c r="F32" s="386"/>
      <c r="G32" s="387"/>
      <c r="H32" s="388"/>
      <c r="I32" s="89">
        <v>0</v>
      </c>
      <c r="J32" s="388"/>
      <c r="K32" s="388"/>
      <c r="L32" s="89">
        <f t="shared" si="1"/>
        <v>617</v>
      </c>
    </row>
    <row r="33" spans="2:12" ht="12.75">
      <c r="B33" s="90"/>
      <c r="C33" s="16"/>
      <c r="D33" s="16"/>
      <c r="E33" s="974"/>
      <c r="F33" s="974"/>
      <c r="G33" s="974"/>
      <c r="H33" s="974"/>
      <c r="I33" s="974"/>
      <c r="J33" s="974"/>
      <c r="K33" s="974"/>
      <c r="L33" s="31"/>
    </row>
    <row r="34" spans="2:12" ht="12.75">
      <c r="B34" s="90"/>
      <c r="C34" s="16"/>
      <c r="D34" s="16"/>
      <c r="E34" s="16"/>
      <c r="F34" s="16"/>
      <c r="G34" s="16"/>
      <c r="H34" s="16"/>
      <c r="I34" s="16"/>
      <c r="J34" s="16"/>
      <c r="K34" s="16"/>
      <c r="L34" s="31"/>
    </row>
    <row r="35" spans="2:12" ht="12.75">
      <c r="B35" s="90"/>
      <c r="C35" s="16"/>
      <c r="D35" s="16"/>
      <c r="E35" s="16"/>
      <c r="F35" s="16"/>
      <c r="G35" s="16"/>
      <c r="H35" s="16"/>
      <c r="I35" s="16"/>
      <c r="J35" s="16"/>
      <c r="K35" s="16"/>
      <c r="L35" s="31"/>
    </row>
    <row r="36" spans="2:12" ht="12.75">
      <c r="B36" s="90"/>
      <c r="C36" s="16"/>
      <c r="D36" s="16"/>
      <c r="E36" s="16"/>
      <c r="F36" s="16"/>
      <c r="G36" s="16"/>
      <c r="H36" s="16"/>
      <c r="I36" s="16"/>
      <c r="J36" s="16"/>
      <c r="K36" s="16"/>
      <c r="L36" s="31"/>
    </row>
    <row r="37" spans="2:12" ht="12.75">
      <c r="B37" s="90"/>
      <c r="C37" s="16"/>
      <c r="D37" s="16"/>
      <c r="E37" s="16"/>
      <c r="F37" s="16"/>
      <c r="G37" s="16"/>
      <c r="H37" s="16"/>
      <c r="I37" s="16"/>
      <c r="J37" s="16"/>
      <c r="K37" s="16"/>
      <c r="L37" s="31"/>
    </row>
    <row r="38" spans="1:12" ht="12.75">
      <c r="A38" s="1460">
        <v>2</v>
      </c>
      <c r="B38" s="1460"/>
      <c r="C38" s="1460"/>
      <c r="D38" s="1460"/>
      <c r="E38" s="1460"/>
      <c r="F38" s="1460"/>
      <c r="G38" s="1460"/>
      <c r="H38" s="1460"/>
      <c r="I38" s="1460"/>
      <c r="J38" s="1460"/>
      <c r="K38" s="1460"/>
      <c r="L38" s="1460"/>
    </row>
    <row r="39" spans="1:12" ht="12.75">
      <c r="A39" s="1439" t="s">
        <v>1164</v>
      </c>
      <c r="B39" s="1463"/>
      <c r="C39" s="1463"/>
      <c r="D39" s="1463"/>
      <c r="E39" s="1463"/>
      <c r="F39" s="1463"/>
      <c r="G39" s="1536"/>
      <c r="H39" s="1536"/>
      <c r="I39" s="1536"/>
      <c r="J39" s="1536"/>
      <c r="K39" s="1536"/>
      <c r="L39" s="1536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536" t="s">
        <v>164</v>
      </c>
      <c r="C41" s="1536"/>
      <c r="D41" s="1536"/>
      <c r="E41" s="1536"/>
      <c r="F41" s="1536"/>
      <c r="G41" s="1536"/>
      <c r="H41" s="1536"/>
      <c r="I41" s="1536"/>
      <c r="J41" s="1536"/>
      <c r="K41" s="1536"/>
      <c r="L41" s="1536"/>
    </row>
    <row r="42" spans="2:12" ht="13.5" thickBot="1">
      <c r="B42" s="1536" t="s">
        <v>1006</v>
      </c>
      <c r="C42" s="1536"/>
      <c r="D42" s="1536"/>
      <c r="E42" s="1536"/>
      <c r="F42" s="1536"/>
      <c r="G42" s="1536"/>
      <c r="H42" s="1536"/>
      <c r="I42" s="1536"/>
      <c r="J42" s="1536"/>
      <c r="K42" s="1536"/>
      <c r="L42" s="1536"/>
    </row>
    <row r="43" spans="1:12" ht="13.5" thickBot="1">
      <c r="A43" s="1318"/>
      <c r="B43" s="1319"/>
      <c r="C43" s="1319"/>
      <c r="D43" s="1319"/>
      <c r="E43" s="1319"/>
      <c r="F43" s="1319"/>
      <c r="G43" s="1319"/>
      <c r="H43" s="1319"/>
      <c r="I43" s="1319"/>
      <c r="J43" s="1319"/>
      <c r="K43" s="1319"/>
      <c r="L43" s="1320" t="s">
        <v>166</v>
      </c>
    </row>
    <row r="44" spans="1:12" ht="13.5" thickBot="1">
      <c r="A44" s="1468" t="s">
        <v>444</v>
      </c>
      <c r="B44" s="1537" t="s">
        <v>167</v>
      </c>
      <c r="C44" s="1538" t="s">
        <v>168</v>
      </c>
      <c r="D44" s="1538"/>
      <c r="E44" s="1539" t="s">
        <v>169</v>
      </c>
      <c r="F44" s="1539"/>
      <c r="G44" s="1539"/>
      <c r="H44" s="1539"/>
      <c r="I44" s="1539"/>
      <c r="J44" s="1539"/>
      <c r="K44" s="1539"/>
      <c r="L44" s="1540" t="s">
        <v>170</v>
      </c>
    </row>
    <row r="45" spans="1:12" ht="32.25" thickBot="1">
      <c r="A45" s="1531"/>
      <c r="B45" s="1537"/>
      <c r="C45" s="384" t="s">
        <v>171</v>
      </c>
      <c r="D45" s="384" t="s">
        <v>172</v>
      </c>
      <c r="E45" s="384" t="s">
        <v>173</v>
      </c>
      <c r="F45" s="385" t="s">
        <v>174</v>
      </c>
      <c r="G45" s="385" t="s">
        <v>175</v>
      </c>
      <c r="H45" s="385" t="s">
        <v>177</v>
      </c>
      <c r="I45" s="385" t="s">
        <v>176</v>
      </c>
      <c r="J45" s="385" t="s">
        <v>721</v>
      </c>
      <c r="K45" s="385" t="s">
        <v>720</v>
      </c>
      <c r="L45" s="1540"/>
    </row>
    <row r="46" spans="1:12" ht="13.5" thickBot="1">
      <c r="A46" s="580" t="s">
        <v>530</v>
      </c>
      <c r="B46" s="580" t="s">
        <v>531</v>
      </c>
      <c r="C46" s="580" t="s">
        <v>447</v>
      </c>
      <c r="D46" s="580" t="s">
        <v>448</v>
      </c>
      <c r="E46" s="580" t="s">
        <v>468</v>
      </c>
      <c r="F46" s="580" t="s">
        <v>493</v>
      </c>
      <c r="G46" s="580" t="s">
        <v>494</v>
      </c>
      <c r="H46" s="580" t="s">
        <v>532</v>
      </c>
      <c r="I46" s="580" t="s">
        <v>528</v>
      </c>
      <c r="J46" s="580" t="s">
        <v>529</v>
      </c>
      <c r="K46" s="580" t="s">
        <v>532</v>
      </c>
      <c r="L46" s="580" t="s">
        <v>533</v>
      </c>
    </row>
    <row r="47" spans="1:12" ht="38.25">
      <c r="A47" s="584" t="s">
        <v>449</v>
      </c>
      <c r="B47" s="671" t="s">
        <v>718</v>
      </c>
      <c r="C47" s="76"/>
      <c r="D47" s="77">
        <v>289428</v>
      </c>
      <c r="E47" s="1370">
        <v>24949</v>
      </c>
      <c r="F47" s="1252">
        <v>38240</v>
      </c>
      <c r="G47" s="973">
        <v>30625</v>
      </c>
      <c r="H47" s="973">
        <v>103909</v>
      </c>
      <c r="I47" s="973">
        <v>3005480</v>
      </c>
      <c r="J47" s="973">
        <v>92365</v>
      </c>
      <c r="K47" s="973"/>
      <c r="L47" s="1321">
        <f>SUM(C47:K47)</f>
        <v>3584996</v>
      </c>
    </row>
    <row r="48" spans="1:12" ht="25.5">
      <c r="A48" s="450" t="s">
        <v>450</v>
      </c>
      <c r="B48" s="672" t="s">
        <v>719</v>
      </c>
      <c r="C48" s="79">
        <v>99674</v>
      </c>
      <c r="D48" s="79">
        <v>0</v>
      </c>
      <c r="E48" s="1371"/>
      <c r="F48" s="1253"/>
      <c r="G48" s="81">
        <v>0</v>
      </c>
      <c r="H48" s="81"/>
      <c r="I48" s="81"/>
      <c r="J48" s="81">
        <v>37657</v>
      </c>
      <c r="K48" s="81"/>
      <c r="L48" s="1322">
        <f>SUM(C48:K48)</f>
        <v>137331</v>
      </c>
    </row>
    <row r="49" spans="1:12" ht="25.5">
      <c r="A49" s="449" t="s">
        <v>451</v>
      </c>
      <c r="B49" s="672" t="s">
        <v>178</v>
      </c>
      <c r="C49" s="83"/>
      <c r="D49" s="79"/>
      <c r="E49" s="1371"/>
      <c r="F49" s="1253"/>
      <c r="G49" s="81"/>
      <c r="H49" s="81"/>
      <c r="I49" s="81"/>
      <c r="J49" s="81"/>
      <c r="K49" s="81"/>
      <c r="L49" s="1322"/>
    </row>
    <row r="50" spans="1:12" ht="12.75">
      <c r="A50" s="449" t="s">
        <v>452</v>
      </c>
      <c r="B50" s="673">
        <v>2013</v>
      </c>
      <c r="C50" s="84"/>
      <c r="D50" s="87">
        <v>289428</v>
      </c>
      <c r="E50" s="1014">
        <v>924</v>
      </c>
      <c r="F50" s="1253">
        <v>31847</v>
      </c>
      <c r="G50" s="86">
        <v>30625</v>
      </c>
      <c r="H50" s="86">
        <v>8696</v>
      </c>
      <c r="I50" s="27">
        <v>30678</v>
      </c>
      <c r="J50" s="27"/>
      <c r="K50" s="86"/>
      <c r="L50" s="302">
        <f aca="true" t="shared" si="2" ref="L50:L70">SUM(C50:K50)</f>
        <v>392198</v>
      </c>
    </row>
    <row r="51" spans="1:12" ht="12.75">
      <c r="A51" s="449" t="s">
        <v>453</v>
      </c>
      <c r="B51" s="673">
        <v>2014</v>
      </c>
      <c r="C51" s="84">
        <v>99674</v>
      </c>
      <c r="D51" s="87">
        <v>0</v>
      </c>
      <c r="E51" s="34">
        <v>1232</v>
      </c>
      <c r="F51" s="1253">
        <v>629</v>
      </c>
      <c r="G51" s="86">
        <v>0</v>
      </c>
      <c r="H51" s="86">
        <v>8696</v>
      </c>
      <c r="I51" s="27">
        <f aca="true" t="shared" si="3" ref="I51:I61">I13*0.4</f>
        <v>30716.800000000003</v>
      </c>
      <c r="J51" s="27"/>
      <c r="K51" s="86"/>
      <c r="L51" s="302">
        <f t="shared" si="2"/>
        <v>140947.8</v>
      </c>
    </row>
    <row r="52" spans="1:12" ht="12.75">
      <c r="A52" s="449" t="s">
        <v>454</v>
      </c>
      <c r="B52" s="673">
        <v>2015</v>
      </c>
      <c r="C52" s="84">
        <v>0</v>
      </c>
      <c r="D52" s="87">
        <v>0</v>
      </c>
      <c r="E52" s="34">
        <v>1232</v>
      </c>
      <c r="F52" s="1253">
        <v>629</v>
      </c>
      <c r="G52" s="86">
        <v>0</v>
      </c>
      <c r="H52" s="86">
        <v>8696</v>
      </c>
      <c r="I52" s="27">
        <f t="shared" si="3"/>
        <v>34318.4</v>
      </c>
      <c r="J52" s="27"/>
      <c r="K52" s="86"/>
      <c r="L52" s="302">
        <f t="shared" si="2"/>
        <v>44875.4</v>
      </c>
    </row>
    <row r="53" spans="1:12" ht="12.75">
      <c r="A53" s="449" t="s">
        <v>455</v>
      </c>
      <c r="B53" s="673">
        <v>2016</v>
      </c>
      <c r="C53" s="84">
        <v>0</v>
      </c>
      <c r="D53" s="87">
        <v>0</v>
      </c>
      <c r="E53" s="34">
        <v>1232</v>
      </c>
      <c r="F53" s="1253">
        <v>629</v>
      </c>
      <c r="G53" s="86">
        <v>0</v>
      </c>
      <c r="H53" s="86">
        <v>8696</v>
      </c>
      <c r="I53" s="27">
        <f t="shared" si="3"/>
        <v>34318.4</v>
      </c>
      <c r="J53" s="27">
        <v>7648</v>
      </c>
      <c r="K53" s="86"/>
      <c r="L53" s="302">
        <f t="shared" si="2"/>
        <v>52523.4</v>
      </c>
    </row>
    <row r="54" spans="1:12" ht="12.75">
      <c r="A54" s="449" t="s">
        <v>456</v>
      </c>
      <c r="B54" s="673">
        <v>2017</v>
      </c>
      <c r="C54" s="84">
        <v>0</v>
      </c>
      <c r="D54" s="87">
        <v>0</v>
      </c>
      <c r="E54" s="34">
        <v>1232</v>
      </c>
      <c r="F54" s="1253">
        <v>629</v>
      </c>
      <c r="G54" s="86">
        <v>0</v>
      </c>
      <c r="H54" s="86">
        <v>8696</v>
      </c>
      <c r="I54" s="27">
        <f t="shared" si="3"/>
        <v>35377.200000000004</v>
      </c>
      <c r="J54" s="27">
        <v>7648</v>
      </c>
      <c r="K54" s="86"/>
      <c r="L54" s="302">
        <f t="shared" si="2"/>
        <v>53582.200000000004</v>
      </c>
    </row>
    <row r="55" spans="1:12" ht="12.75">
      <c r="A55" s="449" t="s">
        <v>457</v>
      </c>
      <c r="B55" s="673">
        <v>2018</v>
      </c>
      <c r="C55" s="84">
        <v>0</v>
      </c>
      <c r="D55" s="87">
        <v>0</v>
      </c>
      <c r="E55" s="34">
        <v>1232</v>
      </c>
      <c r="F55" s="1253">
        <v>629</v>
      </c>
      <c r="G55" s="86">
        <v>0</v>
      </c>
      <c r="H55" s="86">
        <v>8696</v>
      </c>
      <c r="I55" s="27">
        <f t="shared" si="3"/>
        <v>37919.200000000004</v>
      </c>
      <c r="J55" s="27">
        <v>7648</v>
      </c>
      <c r="K55" s="86"/>
      <c r="L55" s="302">
        <f t="shared" si="2"/>
        <v>56124.200000000004</v>
      </c>
    </row>
    <row r="56" spans="1:12" ht="12.75">
      <c r="A56" s="449" t="s">
        <v>458</v>
      </c>
      <c r="B56" s="673">
        <v>2019</v>
      </c>
      <c r="C56" s="84">
        <v>0</v>
      </c>
      <c r="D56" s="87">
        <v>0</v>
      </c>
      <c r="E56" s="34">
        <v>1232</v>
      </c>
      <c r="F56" s="1253">
        <v>629</v>
      </c>
      <c r="G56" s="86">
        <v>0</v>
      </c>
      <c r="H56" s="86">
        <v>8696</v>
      </c>
      <c r="I56" s="27">
        <f t="shared" si="3"/>
        <v>38554.8</v>
      </c>
      <c r="J56" s="27">
        <v>7648</v>
      </c>
      <c r="K56" s="86"/>
      <c r="L56" s="302">
        <f t="shared" si="2"/>
        <v>56759.8</v>
      </c>
    </row>
    <row r="57" spans="1:12" ht="12.75">
      <c r="A57" s="449" t="s">
        <v>459</v>
      </c>
      <c r="B57" s="673">
        <v>2020</v>
      </c>
      <c r="C57" s="84">
        <v>0</v>
      </c>
      <c r="D57" s="87">
        <v>0</v>
      </c>
      <c r="E57" s="34">
        <v>1232</v>
      </c>
      <c r="F57" s="1253">
        <v>629</v>
      </c>
      <c r="G57" s="86">
        <v>0</v>
      </c>
      <c r="H57" s="86">
        <v>8696</v>
      </c>
      <c r="I57" s="27">
        <f t="shared" si="3"/>
        <v>38978.4</v>
      </c>
      <c r="J57" s="27">
        <v>7648</v>
      </c>
      <c r="K57" s="86"/>
      <c r="L57" s="302">
        <f t="shared" si="2"/>
        <v>57183.4</v>
      </c>
    </row>
    <row r="58" spans="1:12" ht="12.75">
      <c r="A58" s="449" t="s">
        <v>460</v>
      </c>
      <c r="B58" s="673">
        <v>2021</v>
      </c>
      <c r="C58" s="84">
        <v>0</v>
      </c>
      <c r="D58" s="87">
        <v>0</v>
      </c>
      <c r="E58" s="34">
        <v>1232</v>
      </c>
      <c r="F58" s="1253">
        <v>629</v>
      </c>
      <c r="G58" s="86">
        <v>0</v>
      </c>
      <c r="H58" s="86">
        <v>8696</v>
      </c>
      <c r="I58" s="27">
        <f t="shared" si="3"/>
        <v>40885.200000000004</v>
      </c>
      <c r="J58" s="27">
        <v>7648</v>
      </c>
      <c r="K58" s="86"/>
      <c r="L58" s="302">
        <f t="shared" si="2"/>
        <v>59090.200000000004</v>
      </c>
    </row>
    <row r="59" spans="1:12" ht="12.75">
      <c r="A59" s="449" t="s">
        <v>461</v>
      </c>
      <c r="B59" s="673">
        <v>2022</v>
      </c>
      <c r="C59" s="84">
        <v>0</v>
      </c>
      <c r="D59" s="87">
        <v>0</v>
      </c>
      <c r="E59" s="34">
        <v>1232</v>
      </c>
      <c r="F59" s="1253">
        <v>629</v>
      </c>
      <c r="G59" s="86">
        <v>0</v>
      </c>
      <c r="H59" s="86">
        <v>8696</v>
      </c>
      <c r="I59" s="27">
        <f t="shared" si="3"/>
        <v>42156</v>
      </c>
      <c r="J59" s="27">
        <v>7648</v>
      </c>
      <c r="K59" s="86"/>
      <c r="L59" s="302">
        <f t="shared" si="2"/>
        <v>60361</v>
      </c>
    </row>
    <row r="60" spans="1:12" ht="12.75">
      <c r="A60" s="449" t="s">
        <v>462</v>
      </c>
      <c r="B60" s="673">
        <v>2023</v>
      </c>
      <c r="C60" s="84">
        <v>0</v>
      </c>
      <c r="D60" s="87">
        <v>0</v>
      </c>
      <c r="E60" s="34">
        <v>1232</v>
      </c>
      <c r="F60" s="1253">
        <v>629</v>
      </c>
      <c r="G60" s="86">
        <v>0</v>
      </c>
      <c r="H60" s="86">
        <v>8696</v>
      </c>
      <c r="I60" s="27">
        <f t="shared" si="3"/>
        <v>43215.200000000004</v>
      </c>
      <c r="J60" s="27">
        <v>7648</v>
      </c>
      <c r="K60" s="86"/>
      <c r="L60" s="302">
        <f t="shared" si="2"/>
        <v>61420.200000000004</v>
      </c>
    </row>
    <row r="61" spans="1:12" ht="12.75">
      <c r="A61" s="449" t="s">
        <v>463</v>
      </c>
      <c r="B61" s="673">
        <v>2024</v>
      </c>
      <c r="C61" s="84">
        <v>0</v>
      </c>
      <c r="D61" s="87">
        <v>0</v>
      </c>
      <c r="E61" s="34">
        <v>1232</v>
      </c>
      <c r="F61" s="1253">
        <v>103</v>
      </c>
      <c r="G61" s="86">
        <v>0</v>
      </c>
      <c r="H61" s="86">
        <v>8253</v>
      </c>
      <c r="I61" s="27">
        <f t="shared" si="3"/>
        <v>45121.600000000006</v>
      </c>
      <c r="J61" s="27">
        <v>7648</v>
      </c>
      <c r="K61" s="86"/>
      <c r="L61" s="302">
        <f t="shared" si="2"/>
        <v>62357.600000000006</v>
      </c>
    </row>
    <row r="62" spans="1:12" ht="12.75">
      <c r="A62" s="449" t="s">
        <v>464</v>
      </c>
      <c r="B62" s="674">
        <v>2025</v>
      </c>
      <c r="C62" s="88">
        <v>0</v>
      </c>
      <c r="D62" s="87">
        <v>0</v>
      </c>
      <c r="E62" s="34">
        <v>1232</v>
      </c>
      <c r="F62" s="1253">
        <v>0</v>
      </c>
      <c r="G62" s="86">
        <v>0</v>
      </c>
      <c r="H62" s="33">
        <v>0</v>
      </c>
      <c r="I62" s="27">
        <f>I24*0.4</f>
        <v>47452</v>
      </c>
      <c r="J62" s="27">
        <v>7648</v>
      </c>
      <c r="K62" s="33"/>
      <c r="L62" s="311">
        <f t="shared" si="2"/>
        <v>56332</v>
      </c>
    </row>
    <row r="63" spans="1:12" ht="12.75">
      <c r="A63" s="449" t="s">
        <v>465</v>
      </c>
      <c r="B63" s="673">
        <v>2026</v>
      </c>
      <c r="C63" s="84"/>
      <c r="D63" s="78"/>
      <c r="E63" s="34">
        <v>1232</v>
      </c>
      <c r="F63" s="1253">
        <f aca="true" t="shared" si="4" ref="F63:G66">F25*0.6</f>
        <v>0</v>
      </c>
      <c r="G63" s="86">
        <f t="shared" si="4"/>
        <v>0</v>
      </c>
      <c r="H63" s="86">
        <f>H25*0.6</f>
        <v>0</v>
      </c>
      <c r="I63" s="27">
        <f>I25*0.4</f>
        <v>50418</v>
      </c>
      <c r="J63" s="27">
        <v>7648</v>
      </c>
      <c r="K63" s="27"/>
      <c r="L63" s="311">
        <f t="shared" si="2"/>
        <v>59298</v>
      </c>
    </row>
    <row r="64" spans="1:12" ht="12.75">
      <c r="A64" s="449" t="s">
        <v>466</v>
      </c>
      <c r="B64" s="673">
        <v>2027</v>
      </c>
      <c r="C64" s="84"/>
      <c r="D64" s="78"/>
      <c r="E64" s="34">
        <v>1232</v>
      </c>
      <c r="F64" s="1253">
        <f t="shared" si="4"/>
        <v>0</v>
      </c>
      <c r="G64" s="86">
        <f t="shared" si="4"/>
        <v>0</v>
      </c>
      <c r="H64" s="86">
        <f>H26*0.6</f>
        <v>0</v>
      </c>
      <c r="I64" s="27">
        <f>I26*0.4</f>
        <v>27115.600000000002</v>
      </c>
      <c r="J64" s="27">
        <v>7648</v>
      </c>
      <c r="K64" s="27"/>
      <c r="L64" s="311">
        <f t="shared" si="2"/>
        <v>35995.600000000006</v>
      </c>
    </row>
    <row r="65" spans="1:12" ht="12.75">
      <c r="A65" s="449" t="s">
        <v>467</v>
      </c>
      <c r="B65" s="673">
        <v>2028</v>
      </c>
      <c r="C65" s="84"/>
      <c r="D65" s="78"/>
      <c r="E65" s="34">
        <v>1232</v>
      </c>
      <c r="F65" s="1253">
        <f t="shared" si="4"/>
        <v>0</v>
      </c>
      <c r="G65" s="86">
        <f t="shared" si="4"/>
        <v>0</v>
      </c>
      <c r="H65" s="86">
        <f>H27*0.6</f>
        <v>0</v>
      </c>
      <c r="I65" s="27">
        <v>475248</v>
      </c>
      <c r="J65" s="27">
        <v>7648</v>
      </c>
      <c r="K65" s="27"/>
      <c r="L65" s="311">
        <f t="shared" si="2"/>
        <v>484128</v>
      </c>
    </row>
    <row r="66" spans="1:12" ht="12.75">
      <c r="A66" s="449" t="s">
        <v>469</v>
      </c>
      <c r="B66" s="673">
        <v>2029</v>
      </c>
      <c r="C66" s="84"/>
      <c r="D66" s="78"/>
      <c r="E66" s="34">
        <v>1232</v>
      </c>
      <c r="F66" s="1253">
        <f t="shared" si="4"/>
        <v>0</v>
      </c>
      <c r="G66" s="86">
        <f t="shared" si="4"/>
        <v>0</v>
      </c>
      <c r="H66" s="86">
        <f>H28*0.6</f>
        <v>0</v>
      </c>
      <c r="I66" s="27">
        <v>0</v>
      </c>
      <c r="J66" s="27">
        <v>7648</v>
      </c>
      <c r="K66" s="27"/>
      <c r="L66" s="311">
        <f t="shared" si="2"/>
        <v>8880</v>
      </c>
    </row>
    <row r="67" spans="1:12" ht="12.75">
      <c r="A67" s="449" t="s">
        <v>470</v>
      </c>
      <c r="B67" s="673">
        <v>2030</v>
      </c>
      <c r="C67" s="84"/>
      <c r="D67" s="78"/>
      <c r="E67" s="34">
        <v>1232</v>
      </c>
      <c r="F67" s="1373"/>
      <c r="G67" s="27"/>
      <c r="H67" s="27"/>
      <c r="I67" s="27">
        <v>0</v>
      </c>
      <c r="J67" s="27">
        <v>7648</v>
      </c>
      <c r="K67" s="27"/>
      <c r="L67" s="311">
        <f t="shared" si="2"/>
        <v>8880</v>
      </c>
    </row>
    <row r="68" spans="1:12" ht="12.75">
      <c r="A68" s="449" t="s">
        <v>471</v>
      </c>
      <c r="B68" s="673">
        <v>2031</v>
      </c>
      <c r="C68" s="84"/>
      <c r="D68" s="78"/>
      <c r="E68" s="34">
        <v>1232</v>
      </c>
      <c r="F68" s="1373"/>
      <c r="G68" s="27"/>
      <c r="H68" s="27"/>
      <c r="I68" s="27">
        <v>0</v>
      </c>
      <c r="J68" s="27">
        <v>7648</v>
      </c>
      <c r="K68" s="27"/>
      <c r="L68" s="311">
        <f t="shared" si="2"/>
        <v>8880</v>
      </c>
    </row>
    <row r="69" spans="1:12" ht="12.75">
      <c r="A69" s="449" t="s">
        <v>472</v>
      </c>
      <c r="B69" s="673">
        <v>2032</v>
      </c>
      <c r="C69" s="84"/>
      <c r="D69" s="78"/>
      <c r="E69" s="34">
        <v>1232</v>
      </c>
      <c r="F69" s="1373"/>
      <c r="G69" s="27"/>
      <c r="H69" s="27"/>
      <c r="I69" s="27">
        <v>0</v>
      </c>
      <c r="J69" s="27">
        <v>7654</v>
      </c>
      <c r="K69" s="27"/>
      <c r="L69" s="302">
        <f t="shared" si="2"/>
        <v>8886</v>
      </c>
    </row>
    <row r="70" spans="1:12" ht="13.5" thickBot="1">
      <c r="A70" s="461" t="s">
        <v>473</v>
      </c>
      <c r="B70" s="1323">
        <v>2033</v>
      </c>
      <c r="C70" s="1324"/>
      <c r="D70" s="1324"/>
      <c r="E70" s="1372">
        <v>617</v>
      </c>
      <c r="F70" s="1374"/>
      <c r="G70" s="1325"/>
      <c r="H70" s="1325"/>
      <c r="I70" s="1326">
        <v>0</v>
      </c>
      <c r="J70" s="1325"/>
      <c r="K70" s="1325"/>
      <c r="L70" s="1219">
        <f t="shared" si="2"/>
        <v>617</v>
      </c>
    </row>
    <row r="71" spans="2:12" ht="12.75">
      <c r="B71" s="17" t="s">
        <v>179</v>
      </c>
      <c r="C71" s="91">
        <f aca="true" t="shared" si="5" ref="C71:L71">SUM(C12:C32)</f>
        <v>0</v>
      </c>
      <c r="D71" s="91">
        <f t="shared" si="5"/>
        <v>289428</v>
      </c>
      <c r="E71" s="91">
        <f t="shared" si="5"/>
        <v>24949</v>
      </c>
      <c r="F71" s="91">
        <f t="shared" si="5"/>
        <v>38240</v>
      </c>
      <c r="G71" s="91">
        <f t="shared" si="5"/>
        <v>30625</v>
      </c>
      <c r="H71" s="91">
        <f t="shared" si="5"/>
        <v>103909</v>
      </c>
      <c r="I71" s="91">
        <f t="shared" si="5"/>
        <v>3005480</v>
      </c>
      <c r="J71" s="91">
        <f t="shared" si="5"/>
        <v>130022</v>
      </c>
      <c r="K71" s="91">
        <f t="shared" si="5"/>
        <v>3892</v>
      </c>
      <c r="L71" s="91">
        <f t="shared" si="5"/>
        <v>3626545</v>
      </c>
    </row>
  </sheetData>
  <sheetProtection/>
  <mergeCells count="19">
    <mergeCell ref="A6:A7"/>
    <mergeCell ref="A1:F1"/>
    <mergeCell ref="G1:L1"/>
    <mergeCell ref="B3:L3"/>
    <mergeCell ref="B4:L4"/>
    <mergeCell ref="B6:B7"/>
    <mergeCell ref="C6:D6"/>
    <mergeCell ref="E6:K6"/>
    <mergeCell ref="L6:L7"/>
    <mergeCell ref="A38:L38"/>
    <mergeCell ref="A39:F39"/>
    <mergeCell ref="G39:L39"/>
    <mergeCell ref="B41:L41"/>
    <mergeCell ref="B42:L42"/>
    <mergeCell ref="A44:A45"/>
    <mergeCell ref="B44:B45"/>
    <mergeCell ref="C44:D44"/>
    <mergeCell ref="E44:K44"/>
    <mergeCell ref="L44:L4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1">
      <selection activeCell="C28" sqref="C28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74"/>
    </row>
    <row r="2" spans="1:6" ht="12.75">
      <c r="A2" s="462" t="s">
        <v>1165</v>
      </c>
      <c r="B2" s="191"/>
      <c r="C2" s="191"/>
      <c r="D2" s="191"/>
      <c r="E2" s="191"/>
      <c r="F2" s="19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486" t="s">
        <v>180</v>
      </c>
      <c r="C5" s="1486"/>
      <c r="D5" s="1486"/>
    </row>
    <row r="6" spans="2:4" ht="15.75">
      <c r="B6" s="1459" t="s">
        <v>928</v>
      </c>
      <c r="C6" s="1459"/>
      <c r="D6" s="1459"/>
    </row>
    <row r="7" spans="2:4" ht="15.75">
      <c r="B7" s="1459" t="s">
        <v>181</v>
      </c>
      <c r="C7" s="1459"/>
      <c r="D7" s="1459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632" t="s">
        <v>444</v>
      </c>
      <c r="B13" s="583" t="s">
        <v>3</v>
      </c>
      <c r="C13" s="684" t="s">
        <v>182</v>
      </c>
      <c r="D13" s="685" t="s">
        <v>183</v>
      </c>
    </row>
    <row r="14" spans="1:4" ht="13.5" thickBot="1">
      <c r="A14" s="580" t="s">
        <v>445</v>
      </c>
      <c r="B14" s="667" t="s">
        <v>446</v>
      </c>
      <c r="C14" s="668" t="s">
        <v>447</v>
      </c>
      <c r="D14" s="669" t="s">
        <v>448</v>
      </c>
    </row>
    <row r="15" spans="1:4" ht="15.75">
      <c r="A15" s="585" t="s">
        <v>449</v>
      </c>
      <c r="B15" s="75" t="s">
        <v>184</v>
      </c>
      <c r="C15" s="275">
        <v>5000</v>
      </c>
      <c r="D15" s="686" t="s">
        <v>185</v>
      </c>
    </row>
    <row r="16" spans="1:4" ht="15.75">
      <c r="A16" s="536" t="s">
        <v>450</v>
      </c>
      <c r="B16" s="49" t="s">
        <v>186</v>
      </c>
      <c r="C16" s="276">
        <v>0</v>
      </c>
      <c r="D16" s="687" t="s">
        <v>185</v>
      </c>
    </row>
    <row r="17" spans="1:4" ht="15.75">
      <c r="A17" s="494" t="s">
        <v>451</v>
      </c>
      <c r="B17" s="49" t="s">
        <v>187</v>
      </c>
      <c r="C17" s="276"/>
      <c r="D17" s="687" t="s">
        <v>185</v>
      </c>
    </row>
    <row r="18" spans="1:4" ht="15.75">
      <c r="A18" s="494" t="s">
        <v>452</v>
      </c>
      <c r="B18" s="229"/>
      <c r="C18" s="277"/>
      <c r="D18" s="688"/>
    </row>
    <row r="19" spans="1:4" ht="13.5" thickBot="1">
      <c r="A19" s="496" t="s">
        <v>453</v>
      </c>
      <c r="B19" s="10"/>
      <c r="C19" s="12"/>
      <c r="D19" s="689"/>
    </row>
    <row r="20" spans="1:4" ht="16.5" thickBot="1">
      <c r="A20" s="473" t="s">
        <v>454</v>
      </c>
      <c r="B20" s="692" t="s">
        <v>53</v>
      </c>
      <c r="C20" s="690">
        <f>SUM(C15:C18)</f>
        <v>5000</v>
      </c>
      <c r="D20" s="691"/>
    </row>
    <row r="26" spans="1:6" ht="12.75">
      <c r="A26" s="462" t="s">
        <v>1166</v>
      </c>
      <c r="B26" s="191"/>
      <c r="C26" s="191"/>
      <c r="D26" s="191"/>
      <c r="E26" s="191"/>
      <c r="F26" s="191"/>
    </row>
    <row r="27" spans="2:3" ht="14.25">
      <c r="B27" s="92"/>
      <c r="C27" s="93"/>
    </row>
    <row r="28" spans="2:3" ht="14.25">
      <c r="B28" s="92"/>
      <c r="C28" s="98"/>
    </row>
    <row r="29" spans="2:3" ht="15.75">
      <c r="B29" s="1544" t="s">
        <v>180</v>
      </c>
      <c r="C29" s="1544"/>
    </row>
    <row r="30" spans="2:3" ht="15.75">
      <c r="B30" s="1542" t="s">
        <v>929</v>
      </c>
      <c r="C30" s="1542"/>
    </row>
    <row r="31" spans="2:3" ht="12.75">
      <c r="B31" s="1543"/>
      <c r="C31" s="1543"/>
    </row>
    <row r="32" spans="2:3" ht="13.5" thickBot="1">
      <c r="B32" s="92"/>
      <c r="C32" s="95" t="s">
        <v>4</v>
      </c>
    </row>
    <row r="33" spans="1:4" ht="26.25" thickBot="1">
      <c r="A33" s="632" t="s">
        <v>444</v>
      </c>
      <c r="B33" s="676" t="s">
        <v>204</v>
      </c>
      <c r="C33" s="677" t="s">
        <v>205</v>
      </c>
      <c r="D33" s="16"/>
    </row>
    <row r="34" spans="1:4" ht="13.5" thickBot="1">
      <c r="A34" s="580" t="s">
        <v>445</v>
      </c>
      <c r="B34" s="667" t="s">
        <v>446</v>
      </c>
      <c r="C34" s="678" t="s">
        <v>447</v>
      </c>
      <c r="D34" s="38"/>
    </row>
    <row r="35" spans="1:3" ht="12.75">
      <c r="A35" s="585" t="s">
        <v>449</v>
      </c>
      <c r="B35" s="99" t="s">
        <v>930</v>
      </c>
      <c r="C35" s="679">
        <v>3416510</v>
      </c>
    </row>
    <row r="36" spans="1:3" ht="12.75">
      <c r="A36" s="536" t="s">
        <v>450</v>
      </c>
      <c r="B36" s="99" t="s">
        <v>206</v>
      </c>
      <c r="C36" s="680">
        <f>'1_sz_ melléklet'!E31</f>
        <v>10888233</v>
      </c>
    </row>
    <row r="37" spans="1:3" ht="12.75">
      <c r="A37" s="494" t="s">
        <v>451</v>
      </c>
      <c r="B37" s="99" t="s">
        <v>207</v>
      </c>
      <c r="C37" s="681">
        <f>'1_sz_ melléklet'!I31</f>
        <v>10888233</v>
      </c>
    </row>
    <row r="38" spans="1:3" ht="13.5" thickBot="1">
      <c r="A38" s="513" t="s">
        <v>452</v>
      </c>
      <c r="B38" s="682" t="s">
        <v>931</v>
      </c>
      <c r="C38" s="683">
        <f>C35+C36-C37</f>
        <v>3416510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9">
      <selection activeCell="H7" sqref="H7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439" t="s">
        <v>1124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2:5" ht="15.75">
      <c r="B3" s="1459" t="s">
        <v>665</v>
      </c>
      <c r="C3" s="1459"/>
      <c r="D3" s="1459"/>
      <c r="E3" s="1459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11</v>
      </c>
    </row>
    <row r="6" spans="1:6" ht="35.25" customHeight="1" thickBot="1">
      <c r="A6" s="477" t="s">
        <v>444</v>
      </c>
      <c r="B6" s="772" t="s">
        <v>16</v>
      </c>
      <c r="C6" s="465" t="s">
        <v>666</v>
      </c>
      <c r="D6" s="466" t="s">
        <v>667</v>
      </c>
      <c r="E6" s="465" t="s">
        <v>12</v>
      </c>
      <c r="F6" s="466" t="s">
        <v>593</v>
      </c>
    </row>
    <row r="7" spans="1:6" ht="11.25" customHeight="1">
      <c r="A7" s="773" t="s">
        <v>445</v>
      </c>
      <c r="B7" s="774" t="s">
        <v>446</v>
      </c>
      <c r="C7" s="783" t="s">
        <v>447</v>
      </c>
      <c r="D7" s="784" t="s">
        <v>448</v>
      </c>
      <c r="E7" s="1003" t="s">
        <v>468</v>
      </c>
      <c r="F7" s="1004" t="s">
        <v>493</v>
      </c>
    </row>
    <row r="8" spans="1:6" ht="12.75">
      <c r="A8" s="450" t="s">
        <v>449</v>
      </c>
      <c r="B8" s="457" t="s">
        <v>321</v>
      </c>
      <c r="C8" s="405"/>
      <c r="D8" s="176"/>
      <c r="E8" s="405"/>
      <c r="F8" s="159"/>
    </row>
    <row r="9" spans="1:9" ht="12.75">
      <c r="A9" s="449" t="s">
        <v>450</v>
      </c>
      <c r="B9" s="230" t="s">
        <v>6</v>
      </c>
      <c r="C9" s="405">
        <f>148753+1371+3633+2857+1096+1895+1031+3190+3299-9338</f>
        <v>157787</v>
      </c>
      <c r="D9" s="176">
        <v>199669</v>
      </c>
      <c r="E9" s="405">
        <f>168883+2861+5606+1889+1232+6942+269+1187-4364-880</f>
        <v>183625</v>
      </c>
      <c r="F9" s="176">
        <f>SUM(C9:E9)</f>
        <v>541081</v>
      </c>
      <c r="I9" s="16"/>
    </row>
    <row r="10" spans="1:9" ht="12.75">
      <c r="A10" s="449" t="s">
        <v>451</v>
      </c>
      <c r="B10" s="265" t="s">
        <v>7</v>
      </c>
      <c r="C10" s="405">
        <f>39554+185+981+771+148+511+278+861+891-4147</f>
        <v>40033</v>
      </c>
      <c r="D10" s="176">
        <v>54531</v>
      </c>
      <c r="E10" s="405">
        <f>46831+773+1504+510+332+1874+321-2168-207</f>
        <v>49770</v>
      </c>
      <c r="F10" s="176">
        <f>SUM(C10:E10)</f>
        <v>144334</v>
      </c>
      <c r="I10" s="16"/>
    </row>
    <row r="11" spans="1:6" ht="12.75">
      <c r="A11" s="449" t="s">
        <v>452</v>
      </c>
      <c r="B11" s="265" t="s">
        <v>8</v>
      </c>
      <c r="C11" s="405">
        <f>368563+4730+17650-150-68141</f>
        <v>322652</v>
      </c>
      <c r="D11" s="176">
        <v>15513</v>
      </c>
      <c r="E11" s="405">
        <f>123789+10149-4523+922+620</f>
        <v>130957</v>
      </c>
      <c r="F11" s="176">
        <f>SUM(C11:E11)</f>
        <v>469122</v>
      </c>
    </row>
    <row r="12" spans="1:9" ht="12.75">
      <c r="A12" s="449" t="s">
        <v>453</v>
      </c>
      <c r="B12" s="265" t="s">
        <v>556</v>
      </c>
      <c r="C12" s="405"/>
      <c r="D12" s="176"/>
      <c r="E12" s="405"/>
      <c r="F12" s="176">
        <f>SUM(C12:E12)</f>
        <v>0</v>
      </c>
      <c r="I12" s="16"/>
    </row>
    <row r="13" spans="1:6" ht="12.75">
      <c r="A13" s="449" t="s">
        <v>454</v>
      </c>
      <c r="B13" s="265" t="s">
        <v>555</v>
      </c>
      <c r="C13" s="405"/>
      <c r="D13" s="176"/>
      <c r="E13" s="405"/>
      <c r="F13" s="176">
        <f>SUM(C13:E13)</f>
        <v>0</v>
      </c>
    </row>
    <row r="14" spans="1:6" ht="12.75">
      <c r="A14" s="449" t="s">
        <v>455</v>
      </c>
      <c r="B14" s="265" t="s">
        <v>770</v>
      </c>
      <c r="C14" s="405">
        <f>C15+C16+C17+C18+C19+C20</f>
        <v>0</v>
      </c>
      <c r="D14" s="405">
        <f>D15+D16+D17+D18+D19+D20</f>
        <v>0</v>
      </c>
      <c r="E14" s="405">
        <f>E15+E16+E17+E18+E19+E20</f>
        <v>0</v>
      </c>
      <c r="F14" s="176">
        <f>F15+F16+F17+F18+F19+F20</f>
        <v>0</v>
      </c>
    </row>
    <row r="15" spans="1:6" ht="12.75">
      <c r="A15" s="449" t="s">
        <v>456</v>
      </c>
      <c r="B15" s="265" t="s">
        <v>771</v>
      </c>
      <c r="C15" s="405">
        <v>0</v>
      </c>
      <c r="D15" s="176">
        <v>0</v>
      </c>
      <c r="E15" s="405">
        <v>0</v>
      </c>
      <c r="F15" s="176">
        <f>E15+D15+C15</f>
        <v>0</v>
      </c>
    </row>
    <row r="16" spans="1:6" s="18" customFormat="1" ht="12.75">
      <c r="A16" s="449" t="s">
        <v>457</v>
      </c>
      <c r="B16" s="265" t="s">
        <v>772</v>
      </c>
      <c r="C16" s="405"/>
      <c r="D16" s="176"/>
      <c r="E16" s="405"/>
      <c r="F16" s="176">
        <f aca="true" t="shared" si="0" ref="F16:F21">E16+D16+C16</f>
        <v>0</v>
      </c>
    </row>
    <row r="17" spans="1:6" ht="12.75">
      <c r="A17" s="449" t="s">
        <v>458</v>
      </c>
      <c r="B17" s="265" t="s">
        <v>773</v>
      </c>
      <c r="C17" s="405"/>
      <c r="D17" s="176"/>
      <c r="E17" s="405"/>
      <c r="F17" s="176">
        <f t="shared" si="0"/>
        <v>0</v>
      </c>
    </row>
    <row r="18" spans="1:6" ht="12.75">
      <c r="A18" s="449" t="s">
        <v>459</v>
      </c>
      <c r="B18" s="458" t="s">
        <v>774</v>
      </c>
      <c r="C18" s="304"/>
      <c r="D18" s="180"/>
      <c r="E18" s="405"/>
      <c r="F18" s="176">
        <f t="shared" si="0"/>
        <v>0</v>
      </c>
    </row>
    <row r="19" spans="1:6" ht="12.75">
      <c r="A19" s="449" t="s">
        <v>460</v>
      </c>
      <c r="B19" s="1085" t="s">
        <v>789</v>
      </c>
      <c r="C19" s="408"/>
      <c r="D19" s="177"/>
      <c r="E19" s="405"/>
      <c r="F19" s="176">
        <f t="shared" si="0"/>
        <v>0</v>
      </c>
    </row>
    <row r="20" spans="1:6" ht="12.75">
      <c r="A20" s="449" t="s">
        <v>461</v>
      </c>
      <c r="B20" s="1086" t="s">
        <v>782</v>
      </c>
      <c r="C20" s="408"/>
      <c r="D20" s="177"/>
      <c r="E20" s="405"/>
      <c r="F20" s="176">
        <f t="shared" si="0"/>
        <v>0</v>
      </c>
    </row>
    <row r="21" spans="1:6" ht="13.5" customHeight="1" thickBot="1">
      <c r="A21" s="449" t="s">
        <v>462</v>
      </c>
      <c r="B21" s="267" t="s">
        <v>317</v>
      </c>
      <c r="C21" s="406"/>
      <c r="D21" s="181"/>
      <c r="E21" s="405"/>
      <c r="F21" s="403">
        <f t="shared" si="0"/>
        <v>0</v>
      </c>
    </row>
    <row r="22" spans="1:6" ht="13.5" thickBot="1">
      <c r="A22" s="777" t="s">
        <v>463</v>
      </c>
      <c r="B22" s="778" t="s">
        <v>9</v>
      </c>
      <c r="C22" s="786">
        <f>C9+C10+C11+C12+C14+C21</f>
        <v>520472</v>
      </c>
      <c r="D22" s="786">
        <f>D9+D10+D11+D12+D14+D21</f>
        <v>269713</v>
      </c>
      <c r="E22" s="786">
        <f>E9+E10+E11+E12+E14+E21</f>
        <v>364352</v>
      </c>
      <c r="F22" s="787">
        <f>F9+F10+F11+F12+F14+F21</f>
        <v>1154537</v>
      </c>
    </row>
    <row r="23" spans="1:6" ht="13.5" thickTop="1">
      <c r="A23" s="766"/>
      <c r="B23" s="457"/>
      <c r="C23" s="303"/>
      <c r="D23" s="303"/>
      <c r="E23" s="303"/>
      <c r="F23" s="184"/>
    </row>
    <row r="24" spans="1:6" s="18" customFormat="1" ht="12.75">
      <c r="A24" s="450" t="s">
        <v>464</v>
      </c>
      <c r="B24" s="459" t="s">
        <v>322</v>
      </c>
      <c r="C24" s="407"/>
      <c r="D24" s="179"/>
      <c r="E24" s="407"/>
      <c r="F24" s="237"/>
    </row>
    <row r="25" spans="1:6" ht="12.75">
      <c r="A25" s="449" t="s">
        <v>465</v>
      </c>
      <c r="B25" s="265" t="s">
        <v>557</v>
      </c>
      <c r="C25" s="405">
        <f>'33_sz_ melléklet'!C19</f>
        <v>3880</v>
      </c>
      <c r="D25" s="1385">
        <f>'33_sz_ melléklet'!C23</f>
        <v>150</v>
      </c>
      <c r="E25" s="405">
        <f>'33_sz_ melléklet'!C13</f>
        <v>790</v>
      </c>
      <c r="F25" s="176">
        <f>SUM(C25:E25)</f>
        <v>4820</v>
      </c>
    </row>
    <row r="26" spans="1:6" ht="12.75">
      <c r="A26" s="449" t="s">
        <v>464</v>
      </c>
      <c r="B26" s="265" t="s">
        <v>558</v>
      </c>
      <c r="C26" s="405"/>
      <c r="D26" s="179"/>
      <c r="E26" s="405"/>
      <c r="F26" s="159"/>
    </row>
    <row r="27" spans="1:6" ht="12.75">
      <c r="A27" s="449" t="s">
        <v>465</v>
      </c>
      <c r="B27" s="265" t="s">
        <v>318</v>
      </c>
      <c r="C27" s="304">
        <f>C28+C29+C30</f>
        <v>0</v>
      </c>
      <c r="D27" s="304">
        <f>D28+D29+D30</f>
        <v>0</v>
      </c>
      <c r="E27" s="304">
        <f>E28+E29+E30</f>
        <v>0</v>
      </c>
      <c r="F27" s="180">
        <f>F28+F29+F30</f>
        <v>0</v>
      </c>
    </row>
    <row r="28" spans="1:6" ht="12.75">
      <c r="A28" s="449" t="s">
        <v>466</v>
      </c>
      <c r="B28" s="458" t="s">
        <v>775</v>
      </c>
      <c r="C28" s="405"/>
      <c r="D28" s="176"/>
      <c r="E28" s="405"/>
      <c r="F28" s="159"/>
    </row>
    <row r="29" spans="1:6" s="18" customFormat="1" ht="12.75">
      <c r="A29" s="449" t="s">
        <v>467</v>
      </c>
      <c r="B29" s="458" t="s">
        <v>777</v>
      </c>
      <c r="C29" s="405"/>
      <c r="D29" s="176"/>
      <c r="E29" s="405"/>
      <c r="F29" s="159"/>
    </row>
    <row r="30" spans="1:6" s="18" customFormat="1" ht="12.75">
      <c r="A30" s="449" t="s">
        <v>469</v>
      </c>
      <c r="B30" s="458" t="s">
        <v>776</v>
      </c>
      <c r="C30" s="405"/>
      <c r="D30" s="176"/>
      <c r="E30" s="405"/>
      <c r="F30" s="520"/>
    </row>
    <row r="31" spans="1:6" s="18" customFormat="1" ht="12.75">
      <c r="A31" s="449" t="s">
        <v>470</v>
      </c>
      <c r="B31" s="458" t="s">
        <v>778</v>
      </c>
      <c r="C31" s="405"/>
      <c r="D31" s="176"/>
      <c r="E31" s="405"/>
      <c r="F31" s="520"/>
    </row>
    <row r="32" spans="1:6" s="18" customFormat="1" ht="12.75">
      <c r="A32" s="449" t="s">
        <v>471</v>
      </c>
      <c r="B32" s="1085" t="s">
        <v>779</v>
      </c>
      <c r="C32" s="405"/>
      <c r="D32" s="176"/>
      <c r="E32" s="405"/>
      <c r="F32" s="520"/>
    </row>
    <row r="33" spans="1:6" s="18" customFormat="1" ht="12.75">
      <c r="A33" s="449" t="s">
        <v>472</v>
      </c>
      <c r="B33" s="370" t="s">
        <v>780</v>
      </c>
      <c r="C33" s="405"/>
      <c r="D33" s="176"/>
      <c r="E33" s="405"/>
      <c r="F33" s="520"/>
    </row>
    <row r="34" spans="1:6" ht="12.75">
      <c r="A34" s="449" t="s">
        <v>473</v>
      </c>
      <c r="B34" s="1086" t="s">
        <v>797</v>
      </c>
      <c r="C34" s="405"/>
      <c r="D34" s="176"/>
      <c r="E34" s="405"/>
      <c r="F34" s="520"/>
    </row>
    <row r="35" spans="1:6" ht="13.5" customHeight="1">
      <c r="A35" s="449" t="s">
        <v>474</v>
      </c>
      <c r="B35" s="265" t="s">
        <v>783</v>
      </c>
      <c r="C35" s="405"/>
      <c r="D35" s="176"/>
      <c r="E35" s="405"/>
      <c r="F35" s="159"/>
    </row>
    <row r="36" spans="1:6" ht="13.5" thickBot="1">
      <c r="A36" s="449" t="s">
        <v>475</v>
      </c>
      <c r="B36" s="267" t="s">
        <v>320</v>
      </c>
      <c r="C36" s="408">
        <f>-C12</f>
        <v>0</v>
      </c>
      <c r="D36" s="408">
        <f>-D12</f>
        <v>0</v>
      </c>
      <c r="E36" s="408">
        <f>-E12</f>
        <v>0</v>
      </c>
      <c r="F36" s="177">
        <f>-F12</f>
        <v>0</v>
      </c>
    </row>
    <row r="37" spans="1:6" ht="27.75" customHeight="1" thickBot="1">
      <c r="A37" s="777" t="s">
        <v>476</v>
      </c>
      <c r="B37" s="778" t="s">
        <v>10</v>
      </c>
      <c r="C37" s="786">
        <f>C25+C26+C27+C35+C36</f>
        <v>3880</v>
      </c>
      <c r="D37" s="786">
        <f>D25+D26+D27+D35+D36</f>
        <v>150</v>
      </c>
      <c r="E37" s="786">
        <f>E25+E26+E27+E35+E36</f>
        <v>790</v>
      </c>
      <c r="F37" s="787">
        <f>F25+F26+F27+F35+F36</f>
        <v>4820</v>
      </c>
    </row>
    <row r="38" spans="1:6" s="17" customFormat="1" ht="27" thickBot="1" thickTop="1">
      <c r="A38" s="777" t="s">
        <v>477</v>
      </c>
      <c r="B38" s="782" t="s">
        <v>784</v>
      </c>
      <c r="C38" s="789">
        <f>C22+C37</f>
        <v>524352</v>
      </c>
      <c r="D38" s="789">
        <f>D22+D37</f>
        <v>269863</v>
      </c>
      <c r="E38" s="789">
        <f>E22+E37</f>
        <v>365142</v>
      </c>
      <c r="F38" s="790">
        <f>F22+F37</f>
        <v>1159357</v>
      </c>
    </row>
    <row r="39" spans="1:6" s="17" customFormat="1" ht="13.5" thickTop="1">
      <c r="A39" s="766"/>
      <c r="B39" s="1101"/>
      <c r="C39" s="314"/>
      <c r="D39" s="314"/>
      <c r="E39" s="314"/>
      <c r="F39" s="321"/>
    </row>
    <row r="40" spans="1:6" s="17" customFormat="1" ht="12.75">
      <c r="A40" s="450" t="s">
        <v>552</v>
      </c>
      <c r="B40" s="579" t="s">
        <v>786</v>
      </c>
      <c r="C40" s="788"/>
      <c r="D40" s="179"/>
      <c r="E40" s="407"/>
      <c r="F40" s="237"/>
    </row>
    <row r="41" spans="1:6" s="17" customFormat="1" ht="12.75">
      <c r="A41" s="449" t="s">
        <v>479</v>
      </c>
      <c r="B41" s="266" t="s">
        <v>785</v>
      </c>
      <c r="C41" s="410"/>
      <c r="D41" s="176"/>
      <c r="E41" s="405"/>
      <c r="F41" s="159"/>
    </row>
    <row r="42" spans="1:6" s="17" customFormat="1" ht="12.75">
      <c r="A42" s="449" t="s">
        <v>480</v>
      </c>
      <c r="B42" s="867" t="s">
        <v>790</v>
      </c>
      <c r="C42" s="1092"/>
      <c r="D42" s="181"/>
      <c r="E42" s="406"/>
      <c r="F42" s="402"/>
    </row>
    <row r="43" spans="1:6" s="17" customFormat="1" ht="12.75">
      <c r="A43" s="449" t="s">
        <v>481</v>
      </c>
      <c r="B43" s="867" t="s">
        <v>791</v>
      </c>
      <c r="C43" s="1092"/>
      <c r="D43" s="181"/>
      <c r="E43" s="406"/>
      <c r="F43" s="402"/>
    </row>
    <row r="44" spans="1:6" s="17" customFormat="1" ht="12.75">
      <c r="A44" s="449" t="s">
        <v>482</v>
      </c>
      <c r="B44" s="867" t="s">
        <v>792</v>
      </c>
      <c r="C44" s="1092"/>
      <c r="D44" s="181"/>
      <c r="E44" s="406"/>
      <c r="F44" s="402"/>
    </row>
    <row r="45" spans="1:6" s="17" customFormat="1" ht="12.75">
      <c r="A45" s="449" t="s">
        <v>483</v>
      </c>
      <c r="B45" s="1087" t="s">
        <v>793</v>
      </c>
      <c r="C45" s="1092"/>
      <c r="D45" s="181"/>
      <c r="E45" s="406"/>
      <c r="F45" s="402"/>
    </row>
    <row r="46" spans="1:6" s="17" customFormat="1" ht="12.75">
      <c r="A46" s="449" t="s">
        <v>484</v>
      </c>
      <c r="B46" s="1088" t="s">
        <v>794</v>
      </c>
      <c r="C46" s="1092"/>
      <c r="D46" s="181"/>
      <c r="E46" s="406"/>
      <c r="F46" s="402"/>
    </row>
    <row r="47" spans="1:6" s="17" customFormat="1" ht="12.75">
      <c r="A47" s="449" t="s">
        <v>485</v>
      </c>
      <c r="B47" s="1089" t="s">
        <v>795</v>
      </c>
      <c r="C47" s="1092"/>
      <c r="D47" s="181"/>
      <c r="E47" s="406"/>
      <c r="F47" s="402"/>
    </row>
    <row r="48" spans="1:6" ht="15.75" customHeight="1" thickBot="1">
      <c r="A48" s="449" t="s">
        <v>486</v>
      </c>
      <c r="B48" s="460" t="s">
        <v>796</v>
      </c>
      <c r="C48" s="1092"/>
      <c r="D48" s="181"/>
      <c r="E48" s="406"/>
      <c r="F48" s="402"/>
    </row>
    <row r="49" spans="1:6" ht="13.5" thickBot="1">
      <c r="A49" s="473" t="s">
        <v>487</v>
      </c>
      <c r="B49" s="380" t="s">
        <v>787</v>
      </c>
      <c r="C49" s="1093"/>
      <c r="D49" s="312"/>
      <c r="E49" s="178"/>
      <c r="F49" s="831"/>
    </row>
    <row r="50" spans="1:6" ht="12.75">
      <c r="A50" s="766"/>
      <c r="B50" s="45"/>
      <c r="C50" s="1107"/>
      <c r="D50" s="1109"/>
      <c r="E50" s="1047"/>
      <c r="F50" s="863"/>
    </row>
    <row r="51" spans="1:6" ht="13.5" thickBot="1">
      <c r="A51" s="794" t="s">
        <v>488</v>
      </c>
      <c r="B51" s="1099" t="s">
        <v>788</v>
      </c>
      <c r="C51" s="1106">
        <f>C38+C49</f>
        <v>524352</v>
      </c>
      <c r="D51" s="1108">
        <f>D38+D49</f>
        <v>269863</v>
      </c>
      <c r="E51" s="1106">
        <f>E38+E49</f>
        <v>365142</v>
      </c>
      <c r="F51" s="1106">
        <f>F38+F49</f>
        <v>1159357</v>
      </c>
    </row>
    <row r="52" ht="13.5" thickTop="1"/>
    <row r="53" ht="14.25" customHeight="1"/>
    <row r="54" ht="25.5" customHeight="1"/>
    <row r="56" ht="15.75" customHeight="1"/>
    <row r="57" ht="13.5" customHeight="1"/>
    <row r="58" ht="22.5" customHeight="1"/>
    <row r="99" ht="17.25" customHeight="1"/>
    <row r="103" ht="16.5" customHeight="1"/>
    <row r="104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B11" sqref="B11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62" t="s">
        <v>1167</v>
      </c>
      <c r="B1" s="191"/>
      <c r="C1" s="191"/>
      <c r="D1" s="191"/>
      <c r="E1" s="191"/>
      <c r="F1" s="191"/>
    </row>
    <row r="2" spans="2:3" ht="12" customHeight="1">
      <c r="B2" s="92"/>
      <c r="C2" s="93"/>
    </row>
    <row r="3" spans="2:6" ht="15.75">
      <c r="B3" s="1544" t="s">
        <v>180</v>
      </c>
      <c r="C3" s="1544"/>
      <c r="D3" s="48"/>
      <c r="E3" s="48"/>
      <c r="F3" s="48"/>
    </row>
    <row r="4" spans="2:6" ht="15.75">
      <c r="B4" s="1542" t="s">
        <v>932</v>
      </c>
      <c r="C4" s="1542"/>
      <c r="D4" s="13"/>
      <c r="E4" s="13"/>
      <c r="F4" s="13"/>
    </row>
    <row r="5" spans="2:3" ht="12.75">
      <c r="B5" s="94"/>
      <c r="C5" s="95"/>
    </row>
    <row r="6" spans="2:3" ht="13.5" thickBot="1">
      <c r="B6" s="94"/>
      <c r="C6" s="96" t="s">
        <v>4</v>
      </c>
    </row>
    <row r="7" spans="1:3" ht="12.75" customHeight="1">
      <c r="A7" s="1468" t="s">
        <v>444</v>
      </c>
      <c r="B7" s="1546" t="s">
        <v>188</v>
      </c>
      <c r="C7" s="1548" t="s">
        <v>189</v>
      </c>
    </row>
    <row r="8" spans="1:3" ht="13.5" customHeight="1" thickBot="1">
      <c r="A8" s="1531"/>
      <c r="B8" s="1547"/>
      <c r="C8" s="1549"/>
    </row>
    <row r="9" spans="1:3" ht="13.5" thickBot="1">
      <c r="A9" s="580" t="s">
        <v>530</v>
      </c>
      <c r="B9" s="667" t="s">
        <v>446</v>
      </c>
      <c r="C9" s="678" t="s">
        <v>447</v>
      </c>
    </row>
    <row r="10" spans="1:3" ht="15.75">
      <c r="A10" s="584" t="s">
        <v>449</v>
      </c>
      <c r="B10" s="710" t="s">
        <v>190</v>
      </c>
      <c r="C10" s="278"/>
    </row>
    <row r="11" spans="1:3" ht="15.75">
      <c r="A11" s="450" t="s">
        <v>450</v>
      </c>
      <c r="B11" s="710" t="s">
        <v>383</v>
      </c>
      <c r="C11" s="278"/>
    </row>
    <row r="12" spans="1:3" ht="15.75">
      <c r="A12" s="449" t="s">
        <v>451</v>
      </c>
      <c r="B12" s="710" t="s">
        <v>384</v>
      </c>
      <c r="C12" s="278"/>
    </row>
    <row r="13" spans="1:3" ht="15.75">
      <c r="A13" s="449" t="s">
        <v>452</v>
      </c>
      <c r="B13" s="710" t="s">
        <v>385</v>
      </c>
      <c r="C13" s="278"/>
    </row>
    <row r="14" spans="1:3" ht="15.75">
      <c r="A14" s="449" t="s">
        <v>453</v>
      </c>
      <c r="B14" s="711" t="s">
        <v>191</v>
      </c>
      <c r="C14" s="279"/>
    </row>
    <row r="15" spans="1:3" ht="15.75">
      <c r="A15" s="449" t="s">
        <v>454</v>
      </c>
      <c r="B15" s="712" t="s">
        <v>192</v>
      </c>
      <c r="C15" s="280">
        <v>1000</v>
      </c>
    </row>
    <row r="16" spans="1:3" ht="15.75">
      <c r="A16" s="449" t="s">
        <v>455</v>
      </c>
      <c r="B16" s="711" t="s">
        <v>386</v>
      </c>
      <c r="C16" s="280"/>
    </row>
    <row r="17" spans="1:3" ht="15.75">
      <c r="A17" s="449" t="s">
        <v>456</v>
      </c>
      <c r="B17" s="713" t="s">
        <v>387</v>
      </c>
      <c r="C17" s="280">
        <v>6000</v>
      </c>
    </row>
    <row r="18" spans="1:3" ht="15.75">
      <c r="A18" s="449" t="s">
        <v>457</v>
      </c>
      <c r="B18" s="713" t="s">
        <v>388</v>
      </c>
      <c r="C18" s="280">
        <v>5000</v>
      </c>
    </row>
    <row r="19" spans="1:3" ht="15.75">
      <c r="A19" s="449" t="s">
        <v>458</v>
      </c>
      <c r="B19" s="713" t="s">
        <v>389</v>
      </c>
      <c r="C19" s="280">
        <v>2000</v>
      </c>
    </row>
    <row r="20" spans="1:3" ht="15.75">
      <c r="A20" s="449" t="s">
        <v>459</v>
      </c>
      <c r="B20" s="713" t="s">
        <v>193</v>
      </c>
      <c r="C20" s="280"/>
    </row>
    <row r="21" spans="1:3" ht="17.25" customHeight="1">
      <c r="A21" s="449" t="s">
        <v>460</v>
      </c>
      <c r="B21" s="714" t="s">
        <v>194</v>
      </c>
      <c r="C21" s="280"/>
    </row>
    <row r="22" spans="1:3" ht="16.5" customHeight="1">
      <c r="A22" s="449" t="s">
        <v>461</v>
      </c>
      <c r="B22" s="714" t="s">
        <v>195</v>
      </c>
      <c r="C22" s="280"/>
    </row>
    <row r="23" spans="1:3" ht="26.25">
      <c r="A23" s="449" t="s">
        <v>462</v>
      </c>
      <c r="B23" s="714" t="s">
        <v>196</v>
      </c>
      <c r="C23" s="280"/>
    </row>
    <row r="24" spans="1:3" ht="15.75">
      <c r="A24" s="449" t="s">
        <v>463</v>
      </c>
      <c r="B24" s="714" t="s">
        <v>197</v>
      </c>
      <c r="C24" s="280"/>
    </row>
    <row r="25" spans="1:3" ht="16.5" thickBot="1">
      <c r="A25" s="461" t="s">
        <v>464</v>
      </c>
      <c r="B25" s="715" t="s">
        <v>198</v>
      </c>
      <c r="C25" s="281">
        <f>SUM(C10:C24)</f>
        <v>14000</v>
      </c>
    </row>
    <row r="26" spans="2:3" ht="12.75">
      <c r="B26" s="92"/>
      <c r="C26" s="92"/>
    </row>
    <row r="27" spans="2:3" ht="12.75" customHeight="1">
      <c r="B27" s="1545" t="s">
        <v>199</v>
      </c>
      <c r="C27" s="1545"/>
    </row>
    <row r="28" spans="2:3" ht="12.75" customHeight="1">
      <c r="B28" s="1545" t="s">
        <v>200</v>
      </c>
      <c r="C28" s="1545"/>
    </row>
    <row r="29" spans="2:3" ht="13.5" customHeight="1">
      <c r="B29" s="1545" t="s">
        <v>201</v>
      </c>
      <c r="C29" s="1545"/>
    </row>
    <row r="30" spans="2:3" ht="13.5" customHeight="1">
      <c r="B30" s="97"/>
      <c r="C30" s="97"/>
    </row>
    <row r="31" spans="2:3" ht="12.75">
      <c r="B31" s="92"/>
      <c r="C31" s="92"/>
    </row>
    <row r="32" spans="2:3" ht="12.75">
      <c r="B32" s="92" t="s">
        <v>202</v>
      </c>
      <c r="C32" s="92"/>
    </row>
    <row r="33" spans="2:3" ht="12.75">
      <c r="B33" s="92" t="s">
        <v>203</v>
      </c>
      <c r="C33" s="92"/>
    </row>
    <row r="34" spans="2:3" ht="12.75">
      <c r="B34" s="92"/>
      <c r="C34" s="92"/>
    </row>
    <row r="35" spans="2:3" ht="12.75">
      <c r="B35" s="92"/>
      <c r="C35" s="92"/>
    </row>
    <row r="36" spans="2:3" ht="12.75">
      <c r="B36" s="92"/>
      <c r="C36" s="92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D21" sqref="D21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439" t="s">
        <v>1168</v>
      </c>
      <c r="C1" s="1463"/>
      <c r="D1" s="1463"/>
      <c r="E1" s="1463"/>
      <c r="F1" s="1463"/>
      <c r="G1" s="1463"/>
    </row>
    <row r="2" spans="1:7" ht="15.75">
      <c r="A2" s="1470" t="s">
        <v>208</v>
      </c>
      <c r="B2" s="1460"/>
      <c r="C2" s="1460"/>
      <c r="D2" s="1460"/>
      <c r="E2" s="1460"/>
      <c r="F2" s="1460"/>
      <c r="G2" s="1460"/>
    </row>
    <row r="3" spans="1:7" ht="12.75">
      <c r="A3" s="1462" t="s">
        <v>209</v>
      </c>
      <c r="B3" s="1463"/>
      <c r="C3" s="1463"/>
      <c r="D3" s="1463"/>
      <c r="E3" s="1463"/>
      <c r="F3" s="1463"/>
      <c r="G3" s="1463"/>
    </row>
    <row r="4" spans="1:7" ht="12.75">
      <c r="A4" s="1521" t="s">
        <v>722</v>
      </c>
      <c r="B4" s="1460"/>
      <c r="C4" s="1460"/>
      <c r="D4" s="1460"/>
      <c r="E4" s="1460"/>
      <c r="F4" s="1460"/>
      <c r="G4" s="1460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489" t="s">
        <v>444</v>
      </c>
      <c r="B6" s="1552" t="s">
        <v>210</v>
      </c>
      <c r="C6" s="1554" t="s">
        <v>211</v>
      </c>
      <c r="D6" s="694" t="s">
        <v>212</v>
      </c>
      <c r="E6" s="695" t="s">
        <v>113</v>
      </c>
      <c r="F6" s="694" t="s">
        <v>213</v>
      </c>
      <c r="G6" s="696" t="s">
        <v>214</v>
      </c>
    </row>
    <row r="7" spans="1:7" ht="13.5" thickBot="1">
      <c r="A7" s="1490"/>
      <c r="B7" s="1553"/>
      <c r="C7" s="1553"/>
      <c r="D7" s="260" t="s">
        <v>215</v>
      </c>
      <c r="E7" s="189" t="s">
        <v>216</v>
      </c>
      <c r="F7" s="260" t="s">
        <v>217</v>
      </c>
      <c r="G7" s="697" t="s">
        <v>218</v>
      </c>
    </row>
    <row r="8" spans="1:7" ht="13.5" thickBot="1">
      <c r="A8" s="1490"/>
      <c r="B8" s="1553"/>
      <c r="C8" s="1553"/>
      <c r="D8" s="260" t="s">
        <v>219</v>
      </c>
      <c r="E8" s="189" t="s">
        <v>220</v>
      </c>
      <c r="F8" s="260" t="s">
        <v>220</v>
      </c>
      <c r="G8" s="697" t="s">
        <v>221</v>
      </c>
    </row>
    <row r="9" spans="1:7" ht="13.5" thickBot="1">
      <c r="A9" s="533" t="s">
        <v>530</v>
      </c>
      <c r="B9" s="667" t="s">
        <v>446</v>
      </c>
      <c r="C9" s="678" t="s">
        <v>447</v>
      </c>
      <c r="D9" s="693" t="s">
        <v>448</v>
      </c>
      <c r="E9" s="478" t="s">
        <v>468</v>
      </c>
      <c r="F9" s="693" t="s">
        <v>493</v>
      </c>
      <c r="G9" s="479" t="s">
        <v>494</v>
      </c>
    </row>
    <row r="10" spans="1:7" ht="12.75">
      <c r="A10" s="509" t="s">
        <v>449</v>
      </c>
      <c r="B10" s="35" t="s">
        <v>222</v>
      </c>
      <c r="C10" s="24" t="s">
        <v>612</v>
      </c>
      <c r="D10" s="1015">
        <v>24949</v>
      </c>
      <c r="E10" s="30"/>
      <c r="F10" s="25"/>
      <c r="G10" s="300"/>
    </row>
    <row r="11" spans="1:7" ht="12.75">
      <c r="A11" s="536" t="s">
        <v>450</v>
      </c>
      <c r="B11" s="7" t="s">
        <v>222</v>
      </c>
      <c r="C11" s="263" t="s">
        <v>223</v>
      </c>
      <c r="D11" s="1016">
        <v>103909</v>
      </c>
      <c r="E11" s="32"/>
      <c r="F11" s="9"/>
      <c r="G11" s="302"/>
    </row>
    <row r="12" spans="1:7" ht="12.75">
      <c r="A12" s="494" t="s">
        <v>451</v>
      </c>
      <c r="B12" s="7" t="s">
        <v>222</v>
      </c>
      <c r="C12" s="24" t="s">
        <v>224</v>
      </c>
      <c r="D12" s="1015">
        <v>30625</v>
      </c>
      <c r="E12" s="30"/>
      <c r="F12" s="25"/>
      <c r="G12" s="300"/>
    </row>
    <row r="13" spans="1:7" ht="12.75">
      <c r="A13" s="494" t="s">
        <v>452</v>
      </c>
      <c r="B13" s="7" t="s">
        <v>222</v>
      </c>
      <c r="C13" s="263" t="s">
        <v>225</v>
      </c>
      <c r="D13" s="1016">
        <v>38240</v>
      </c>
      <c r="E13" s="32"/>
      <c r="F13" s="11"/>
      <c r="G13" s="311"/>
    </row>
    <row r="14" spans="1:7" ht="12.75">
      <c r="A14" s="494" t="s">
        <v>453</v>
      </c>
      <c r="B14" s="7" t="s">
        <v>222</v>
      </c>
      <c r="C14" s="263" t="s">
        <v>728</v>
      </c>
      <c r="D14" s="1016">
        <v>92365</v>
      </c>
      <c r="E14" s="32"/>
      <c r="F14" s="9"/>
      <c r="G14" s="302"/>
    </row>
    <row r="15" spans="1:7" ht="12.75">
      <c r="A15" s="494" t="s">
        <v>454</v>
      </c>
      <c r="B15" s="7" t="s">
        <v>222</v>
      </c>
      <c r="C15" s="26" t="s">
        <v>729</v>
      </c>
      <c r="D15" s="1016">
        <v>289428</v>
      </c>
      <c r="E15" s="5"/>
      <c r="F15" s="26"/>
      <c r="G15" s="670"/>
    </row>
    <row r="16" spans="1:7" ht="12.75">
      <c r="A16" s="494" t="s">
        <v>455</v>
      </c>
      <c r="B16" s="7" t="s">
        <v>222</v>
      </c>
      <c r="C16" s="263"/>
      <c r="D16" s="1016"/>
      <c r="E16" s="32"/>
      <c r="F16" s="9"/>
      <c r="G16" s="302"/>
    </row>
    <row r="17" spans="1:7" ht="12.75">
      <c r="A17" s="494" t="s">
        <v>456</v>
      </c>
      <c r="B17" s="7" t="s">
        <v>222</v>
      </c>
      <c r="C17" s="263"/>
      <c r="D17" s="1016"/>
      <c r="E17" s="32"/>
      <c r="F17" s="9"/>
      <c r="G17" s="302"/>
    </row>
    <row r="18" spans="1:7" ht="12.75">
      <c r="A18" s="494" t="s">
        <v>457</v>
      </c>
      <c r="B18" s="7" t="s">
        <v>222</v>
      </c>
      <c r="C18" s="263"/>
      <c r="D18" s="1016"/>
      <c r="E18" s="32"/>
      <c r="F18" s="9"/>
      <c r="G18" s="302"/>
    </row>
    <row r="19" spans="1:7" ht="12.75">
      <c r="A19" s="494" t="s">
        <v>458</v>
      </c>
      <c r="B19" s="7" t="s">
        <v>222</v>
      </c>
      <c r="C19" s="26"/>
      <c r="D19" s="263"/>
      <c r="E19" s="5"/>
      <c r="F19" s="26"/>
      <c r="G19" s="670"/>
    </row>
    <row r="20" spans="1:7" ht="12.75">
      <c r="A20" s="494" t="s">
        <v>459</v>
      </c>
      <c r="B20" s="10" t="s">
        <v>657</v>
      </c>
      <c r="C20" s="263" t="s">
        <v>658</v>
      </c>
      <c r="D20" s="1016">
        <f>'42_sz_ melléklet'!I9</f>
        <v>3005480</v>
      </c>
      <c r="E20" s="32"/>
      <c r="F20" s="9"/>
      <c r="G20" s="302"/>
    </row>
    <row r="21" spans="1:7" ht="13.5" thickBot="1">
      <c r="A21" s="496" t="s">
        <v>460</v>
      </c>
      <c r="B21" s="10"/>
      <c r="C21" s="698"/>
      <c r="D21" s="11"/>
      <c r="E21" s="135"/>
      <c r="F21" s="11"/>
      <c r="G21" s="311"/>
    </row>
    <row r="22" spans="1:7" ht="13.5" thickBot="1">
      <c r="A22" s="586" t="s">
        <v>461</v>
      </c>
      <c r="B22" s="699" t="s">
        <v>31</v>
      </c>
      <c r="C22" s="693" t="s">
        <v>226</v>
      </c>
      <c r="D22" s="137">
        <f>SUM(D10:D21)</f>
        <v>3584996</v>
      </c>
      <c r="E22" s="315">
        <f>SUM(E10:E21)</f>
        <v>0</v>
      </c>
      <c r="F22" s="137">
        <f>SUM(F10:F21)</f>
        <v>0</v>
      </c>
      <c r="G22" s="296">
        <f>SUM(G10:G21)</f>
        <v>0</v>
      </c>
    </row>
    <row r="23" spans="2:7" ht="12.75">
      <c r="B23" s="37"/>
      <c r="C23" s="189"/>
      <c r="D23" s="31"/>
      <c r="E23" s="31"/>
      <c r="F23" s="31"/>
      <c r="G23" s="31"/>
    </row>
    <row r="24" spans="2:7" ht="12.75">
      <c r="B24" s="1439" t="s">
        <v>1169</v>
      </c>
      <c r="C24" s="1463"/>
      <c r="D24" s="1463"/>
      <c r="E24" s="1463"/>
      <c r="F24" s="1463"/>
      <c r="G24" s="1463"/>
    </row>
    <row r="25" spans="1:7" ht="15.75">
      <c r="A25" s="1459" t="s">
        <v>227</v>
      </c>
      <c r="B25" s="1460"/>
      <c r="C25" s="1460"/>
      <c r="D25" s="1460"/>
      <c r="E25" s="1460"/>
      <c r="F25" s="1460"/>
      <c r="G25" s="1460"/>
    </row>
    <row r="26" spans="1:7" ht="12.75">
      <c r="A26" s="1462" t="s">
        <v>228</v>
      </c>
      <c r="B26" s="1460"/>
      <c r="C26" s="1460"/>
      <c r="D26" s="1460"/>
      <c r="E26" s="1460"/>
      <c r="F26" s="1460"/>
      <c r="G26" s="1460"/>
    </row>
    <row r="27" spans="1:7" ht="12.75">
      <c r="A27" s="1462" t="s">
        <v>723</v>
      </c>
      <c r="B27" s="1463"/>
      <c r="C27" s="1463"/>
      <c r="D27" s="1463"/>
      <c r="E27" s="1463"/>
      <c r="F27" s="1463"/>
      <c r="G27" s="1463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489" t="s">
        <v>444</v>
      </c>
      <c r="B29" s="1550" t="s">
        <v>229</v>
      </c>
      <c r="C29" s="1550"/>
      <c r="D29" s="694" t="s">
        <v>230</v>
      </c>
      <c r="E29" s="695" t="s">
        <v>231</v>
      </c>
      <c r="F29" s="694" t="s">
        <v>232</v>
      </c>
      <c r="G29" s="696" t="s">
        <v>233</v>
      </c>
    </row>
    <row r="30" spans="1:7" ht="13.5" thickBot="1">
      <c r="A30" s="1490"/>
      <c r="B30" s="1551"/>
      <c r="C30" s="1551"/>
      <c r="D30" s="260" t="s">
        <v>215</v>
      </c>
      <c r="E30" s="189" t="s">
        <v>234</v>
      </c>
      <c r="F30" s="260" t="s">
        <v>235</v>
      </c>
      <c r="G30" s="697" t="s">
        <v>236</v>
      </c>
    </row>
    <row r="31" spans="1:7" ht="13.5" thickBot="1">
      <c r="A31" s="1490"/>
      <c r="B31" s="1551"/>
      <c r="C31" s="1551"/>
      <c r="D31" s="261" t="s">
        <v>237</v>
      </c>
      <c r="E31" s="262" t="s">
        <v>238</v>
      </c>
      <c r="F31" s="261" t="s">
        <v>220</v>
      </c>
      <c r="G31" s="700" t="s">
        <v>239</v>
      </c>
    </row>
    <row r="32" spans="1:7" ht="13.5" thickBot="1">
      <c r="A32" s="533" t="s">
        <v>530</v>
      </c>
      <c r="B32" s="1555" t="s">
        <v>446</v>
      </c>
      <c r="C32" s="1556"/>
      <c r="D32" s="693" t="s">
        <v>447</v>
      </c>
      <c r="E32" s="478" t="s">
        <v>448</v>
      </c>
      <c r="F32" s="693" t="s">
        <v>468</v>
      </c>
      <c r="G32" s="479" t="s">
        <v>493</v>
      </c>
    </row>
    <row r="33" spans="1:7" ht="12.75">
      <c r="A33" s="509" t="s">
        <v>449</v>
      </c>
      <c r="B33" s="35" t="s">
        <v>608</v>
      </c>
      <c r="C33" s="265"/>
      <c r="D33" s="1015">
        <v>636</v>
      </c>
      <c r="E33" s="30"/>
      <c r="F33" s="25"/>
      <c r="G33" s="300"/>
    </row>
    <row r="34" spans="1:7" ht="12.75">
      <c r="A34" s="536" t="s">
        <v>450</v>
      </c>
      <c r="B34" s="35" t="s">
        <v>609</v>
      </c>
      <c r="C34" s="265"/>
      <c r="D34" s="1015">
        <v>334</v>
      </c>
      <c r="E34" s="30"/>
      <c r="F34" s="25"/>
      <c r="G34" s="300"/>
    </row>
    <row r="35" spans="1:7" ht="12.75">
      <c r="A35" s="494" t="s">
        <v>451</v>
      </c>
      <c r="B35" s="35" t="s">
        <v>610</v>
      </c>
      <c r="C35" s="265"/>
      <c r="D35" s="1015">
        <v>18037</v>
      </c>
      <c r="E35" s="30"/>
      <c r="F35" s="25"/>
      <c r="G35" s="300"/>
    </row>
    <row r="36" spans="1:7" ht="12.75">
      <c r="A36" s="494" t="s">
        <v>452</v>
      </c>
      <c r="B36" s="150" t="s">
        <v>1110</v>
      </c>
      <c r="C36" s="267"/>
      <c r="D36" s="1435">
        <v>301</v>
      </c>
      <c r="E36" s="31"/>
      <c r="F36" s="29"/>
      <c r="G36" s="175"/>
    </row>
    <row r="37" spans="1:7" ht="12.75">
      <c r="A37" s="494" t="s">
        <v>453</v>
      </c>
      <c r="B37" s="926" t="s">
        <v>611</v>
      </c>
      <c r="C37" s="927"/>
      <c r="D37" s="1067">
        <v>1813</v>
      </c>
      <c r="E37" s="857"/>
      <c r="F37" s="138"/>
      <c r="G37" s="514"/>
    </row>
    <row r="38" spans="1:7" ht="13.5" thickBot="1">
      <c r="A38" s="496" t="s">
        <v>454</v>
      </c>
      <c r="B38" s="150" t="s">
        <v>724</v>
      </c>
      <c r="C38" s="267"/>
      <c r="D38" s="29">
        <v>57200</v>
      </c>
      <c r="E38" s="31"/>
      <c r="F38" s="29"/>
      <c r="G38" s="175"/>
    </row>
    <row r="39" spans="1:7" ht="13.5" thickBot="1">
      <c r="A39" s="473" t="s">
        <v>455</v>
      </c>
      <c r="B39" s="497" t="s">
        <v>31</v>
      </c>
      <c r="C39" s="701"/>
      <c r="D39" s="928">
        <f>SUM(D33:D38)</f>
        <v>78321</v>
      </c>
      <c r="E39" s="929"/>
      <c r="F39" s="928"/>
      <c r="G39" s="930"/>
    </row>
  </sheetData>
  <sheetProtection/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3"/>
  <sheetViews>
    <sheetView zoomScalePageLayoutView="0" workbookViewId="0" topLeftCell="A79">
      <selection activeCell="E59" sqref="E59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439" t="s">
        <v>1170</v>
      </c>
      <c r="B2" s="1463"/>
      <c r="C2" s="1463"/>
      <c r="D2" s="1463"/>
      <c r="E2" s="1463"/>
      <c r="F2" s="1463"/>
      <c r="G2" s="1"/>
      <c r="H2" s="1"/>
      <c r="I2" s="1"/>
      <c r="J2" s="1"/>
      <c r="K2" s="100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557" t="s">
        <v>180</v>
      </c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</row>
    <row r="5" spans="2:13" ht="18.75">
      <c r="B5" s="1558" t="s">
        <v>240</v>
      </c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</row>
    <row r="6" spans="2:6" ht="18">
      <c r="B6" s="101"/>
      <c r="C6" s="101"/>
      <c r="D6" s="101"/>
      <c r="E6" s="101"/>
      <c r="F6" s="101"/>
    </row>
    <row r="7" spans="2:6" ht="18">
      <c r="B7" s="101"/>
      <c r="C7" s="101"/>
      <c r="D7" s="101"/>
      <c r="E7" s="101"/>
      <c r="F7" s="101"/>
    </row>
    <row r="8" spans="8:12" ht="13.5" thickBot="1">
      <c r="H8" s="1559"/>
      <c r="I8" s="1559"/>
      <c r="J8" s="1559"/>
      <c r="K8" s="1559"/>
      <c r="L8" s="47" t="s">
        <v>68</v>
      </c>
    </row>
    <row r="9" spans="1:14" ht="15" thickBot="1">
      <c r="A9" s="1468" t="s">
        <v>444</v>
      </c>
      <c r="B9" s="1569" t="s">
        <v>241</v>
      </c>
      <c r="C9" s="1571" t="s">
        <v>211</v>
      </c>
      <c r="D9" s="1564" t="s">
        <v>725</v>
      </c>
      <c r="E9" s="1567" t="s">
        <v>242</v>
      </c>
      <c r="F9" s="1567"/>
      <c r="G9" s="1567"/>
      <c r="H9" s="1567"/>
      <c r="I9" s="1567"/>
      <c r="J9" s="1567"/>
      <c r="K9" s="1567"/>
      <c r="L9" s="1567"/>
      <c r="M9" s="1567"/>
      <c r="N9" s="1568"/>
    </row>
    <row r="10" spans="1:14" ht="32.25" customHeight="1" thickBot="1">
      <c r="A10" s="1531"/>
      <c r="B10" s="1570"/>
      <c r="C10" s="1572"/>
      <c r="D10" s="1573"/>
      <c r="E10" s="702" t="s">
        <v>266</v>
      </c>
      <c r="F10" s="702" t="s">
        <v>267</v>
      </c>
      <c r="G10" s="702" t="s">
        <v>268</v>
      </c>
      <c r="H10" s="702" t="s">
        <v>269</v>
      </c>
      <c r="I10" s="702" t="s">
        <v>270</v>
      </c>
      <c r="J10" s="702" t="s">
        <v>271</v>
      </c>
      <c r="K10" s="702" t="s">
        <v>272</v>
      </c>
      <c r="L10" s="702" t="s">
        <v>273</v>
      </c>
      <c r="M10" s="1012" t="s">
        <v>274</v>
      </c>
      <c r="N10" s="1013" t="s">
        <v>279</v>
      </c>
    </row>
    <row r="11" spans="1:14" ht="18" customHeight="1" thickBot="1">
      <c r="A11" s="580" t="s">
        <v>445</v>
      </c>
      <c r="B11" s="533" t="s">
        <v>531</v>
      </c>
      <c r="C11" s="533" t="s">
        <v>447</v>
      </c>
      <c r="D11" s="533" t="s">
        <v>448</v>
      </c>
      <c r="E11" s="533" t="s">
        <v>468</v>
      </c>
      <c r="F11" s="533" t="s">
        <v>493</v>
      </c>
      <c r="G11" s="533" t="s">
        <v>494</v>
      </c>
      <c r="H11" s="533" t="s">
        <v>527</v>
      </c>
      <c r="I11" s="533" t="s">
        <v>528</v>
      </c>
      <c r="J11" s="533" t="s">
        <v>529</v>
      </c>
      <c r="K11" s="533" t="s">
        <v>532</v>
      </c>
      <c r="L11" s="533" t="s">
        <v>533</v>
      </c>
      <c r="M11" s="533" t="s">
        <v>534</v>
      </c>
      <c r="N11" s="533" t="s">
        <v>535</v>
      </c>
    </row>
    <row r="12" spans="1:14" ht="31.5" customHeight="1">
      <c r="A12" s="585" t="s">
        <v>449</v>
      </c>
      <c r="B12" s="205" t="s">
        <v>243</v>
      </c>
      <c r="C12" s="703" t="s">
        <v>244</v>
      </c>
      <c r="D12" s="104">
        <f>'  46 47_sz_ melléklet'!D10</f>
        <v>24949</v>
      </c>
      <c r="E12" s="704">
        <v>924</v>
      </c>
      <c r="F12" s="704">
        <v>1232</v>
      </c>
      <c r="G12" s="704">
        <v>1232</v>
      </c>
      <c r="H12" s="704">
        <v>1232</v>
      </c>
      <c r="I12" s="704">
        <v>1232</v>
      </c>
      <c r="J12" s="704">
        <v>1232</v>
      </c>
      <c r="K12" s="704">
        <v>1232</v>
      </c>
      <c r="L12" s="705">
        <v>1232</v>
      </c>
      <c r="M12" s="986">
        <v>1232</v>
      </c>
      <c r="N12" s="706">
        <v>1232</v>
      </c>
    </row>
    <row r="13" spans="1:14" ht="31.5" customHeight="1">
      <c r="A13" s="494" t="s">
        <v>450</v>
      </c>
      <c r="B13" s="102" t="s">
        <v>243</v>
      </c>
      <c r="C13" s="103" t="s">
        <v>245</v>
      </c>
      <c r="D13" s="108">
        <f>'  46 47_sz_ melléklet'!D12</f>
        <v>30625</v>
      </c>
      <c r="E13" s="105">
        <v>2500</v>
      </c>
      <c r="F13" s="105">
        <v>2500</v>
      </c>
      <c r="G13" s="106">
        <v>2500</v>
      </c>
      <c r="H13" s="105">
        <v>2500</v>
      </c>
      <c r="I13" s="107">
        <v>2500</v>
      </c>
      <c r="J13" s="113">
        <v>2500</v>
      </c>
      <c r="K13" s="256">
        <v>2500</v>
      </c>
      <c r="L13" s="1019">
        <v>2500</v>
      </c>
      <c r="M13" s="252">
        <v>2500</v>
      </c>
      <c r="N13" s="706">
        <v>2500</v>
      </c>
    </row>
    <row r="14" spans="1:14" ht="26.25" customHeight="1">
      <c r="A14" s="494" t="s">
        <v>451</v>
      </c>
      <c r="B14" s="102" t="s">
        <v>243</v>
      </c>
      <c r="C14" s="103" t="s">
        <v>246</v>
      </c>
      <c r="D14" s="108">
        <f>'  46 47_sz_ melléklet'!D11</f>
        <v>103909</v>
      </c>
      <c r="E14" s="105">
        <v>8696</v>
      </c>
      <c r="F14" s="105">
        <v>8696</v>
      </c>
      <c r="G14" s="106">
        <v>8696</v>
      </c>
      <c r="H14" s="105">
        <v>8696</v>
      </c>
      <c r="I14" s="107">
        <v>8696</v>
      </c>
      <c r="J14" s="113">
        <v>8696</v>
      </c>
      <c r="K14" s="257">
        <v>8696</v>
      </c>
      <c r="L14" s="107">
        <v>8696</v>
      </c>
      <c r="M14" s="253">
        <v>8696</v>
      </c>
      <c r="N14" s="707">
        <v>8696</v>
      </c>
    </row>
    <row r="15" spans="1:14" ht="24.75" customHeight="1">
      <c r="A15" s="494" t="s">
        <v>452</v>
      </c>
      <c r="B15" s="109" t="s">
        <v>243</v>
      </c>
      <c r="C15" s="103" t="s">
        <v>726</v>
      </c>
      <c r="D15" s="108">
        <f>'  46 47_sz_ melléklet'!D14</f>
        <v>92365</v>
      </c>
      <c r="E15" s="1017"/>
      <c r="F15" s="1017">
        <v>0</v>
      </c>
      <c r="G15" s="1018">
        <v>0</v>
      </c>
      <c r="H15" s="1017">
        <v>7648</v>
      </c>
      <c r="I15" s="1017">
        <v>7648</v>
      </c>
      <c r="J15" s="1017">
        <v>7648</v>
      </c>
      <c r="K15" s="1017">
        <v>7648</v>
      </c>
      <c r="L15" s="1018">
        <v>7648</v>
      </c>
      <c r="M15" s="1020">
        <v>7648</v>
      </c>
      <c r="N15" s="1021">
        <v>7648</v>
      </c>
    </row>
    <row r="16" spans="1:14" ht="18.75" customHeight="1">
      <c r="A16" s="494" t="s">
        <v>453</v>
      </c>
      <c r="B16" s="102" t="s">
        <v>243</v>
      </c>
      <c r="C16" s="103" t="s">
        <v>247</v>
      </c>
      <c r="D16" s="108">
        <f>'  46 47_sz_ melléklet'!D13</f>
        <v>38240</v>
      </c>
      <c r="E16" s="105">
        <v>2940</v>
      </c>
      <c r="F16" s="105">
        <v>2940</v>
      </c>
      <c r="G16" s="105">
        <v>2940</v>
      </c>
      <c r="H16" s="105">
        <v>2940</v>
      </c>
      <c r="I16" s="105">
        <v>2940</v>
      </c>
      <c r="J16" s="106">
        <v>2940</v>
      </c>
      <c r="K16" s="257">
        <v>2940</v>
      </c>
      <c r="L16" s="107">
        <v>2940</v>
      </c>
      <c r="M16" s="253">
        <v>2940</v>
      </c>
      <c r="N16" s="707">
        <v>2940</v>
      </c>
    </row>
    <row r="17" spans="1:14" ht="19.5" customHeight="1" thickBot="1">
      <c r="A17" s="496" t="s">
        <v>454</v>
      </c>
      <c r="B17" s="1022" t="s">
        <v>248</v>
      </c>
      <c r="C17" s="1023" t="s">
        <v>249</v>
      </c>
      <c r="D17" s="1024">
        <v>3005480</v>
      </c>
      <c r="E17" s="135">
        <v>69113</v>
      </c>
      <c r="F17" s="1025">
        <v>76792</v>
      </c>
      <c r="G17" s="135">
        <v>85796</v>
      </c>
      <c r="H17" s="1025">
        <v>85796</v>
      </c>
      <c r="I17" s="1025">
        <v>88443</v>
      </c>
      <c r="J17" s="135">
        <v>94798</v>
      </c>
      <c r="K17" s="1026">
        <v>96387</v>
      </c>
      <c r="L17" s="135">
        <v>97446</v>
      </c>
      <c r="M17" s="154">
        <v>102213</v>
      </c>
      <c r="N17" s="311">
        <v>105390</v>
      </c>
    </row>
    <row r="18" spans="1:14" ht="24.75" customHeight="1" thickBot="1">
      <c r="A18" s="473" t="s">
        <v>455</v>
      </c>
      <c r="B18" s="1027" t="s">
        <v>53</v>
      </c>
      <c r="C18" s="1028" t="s">
        <v>250</v>
      </c>
      <c r="D18" s="1029">
        <f>SUM(D12:D17)</f>
        <v>3295568</v>
      </c>
      <c r="E18" s="1030">
        <f>SUM(E12:E17)</f>
        <v>84173</v>
      </c>
      <c r="F18" s="1030">
        <f aca="true" t="shared" si="0" ref="F18:K18">SUM(F12:F17)</f>
        <v>92160</v>
      </c>
      <c r="G18" s="1030">
        <f t="shared" si="0"/>
        <v>101164</v>
      </c>
      <c r="H18" s="1030">
        <f t="shared" si="0"/>
        <v>108812</v>
      </c>
      <c r="I18" s="1030">
        <f t="shared" si="0"/>
        <v>111459</v>
      </c>
      <c r="J18" s="1030">
        <f t="shared" si="0"/>
        <v>117814</v>
      </c>
      <c r="K18" s="1031">
        <f t="shared" si="0"/>
        <v>119403</v>
      </c>
      <c r="L18" s="1032">
        <f>SUM(L12:L17)</f>
        <v>120462</v>
      </c>
      <c r="M18" s="1032">
        <f>SUM(M12:M17)</f>
        <v>125229</v>
      </c>
      <c r="N18" s="1033">
        <f>SUM(N12:N17)</f>
        <v>128406</v>
      </c>
    </row>
    <row r="19" spans="2:13" ht="14.25">
      <c r="B19" s="45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2:13" ht="14.25">
      <c r="B20" s="45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2:13" ht="14.25">
      <c r="B21" s="45"/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2:13" ht="14.25">
      <c r="B22" s="45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2:13" ht="14.25">
      <c r="B23" s="45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14.25">
      <c r="B24" s="45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2:13" ht="14.25">
      <c r="B25" s="45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2:13" ht="14.25">
      <c r="B26" s="45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2:13" ht="14.25">
      <c r="B27" s="45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4.25">
      <c r="B28" s="45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14.25">
      <c r="A29" s="1439" t="s">
        <v>1170</v>
      </c>
      <c r="B29" s="1463"/>
      <c r="C29" s="1463"/>
      <c r="D29" s="1463"/>
      <c r="E29" s="1463"/>
      <c r="F29" s="1463"/>
      <c r="G29" s="111"/>
      <c r="H29" s="111"/>
      <c r="I29" s="111"/>
      <c r="J29" s="111"/>
      <c r="K29" s="111"/>
      <c r="L29" s="111"/>
      <c r="M29" s="111"/>
    </row>
    <row r="30" spans="2:14" ht="12.75">
      <c r="B30" s="1461">
        <v>2</v>
      </c>
      <c r="C30" s="1461"/>
      <c r="D30" s="1461"/>
      <c r="E30" s="1461"/>
      <c r="F30" s="1461"/>
      <c r="G30" s="1461"/>
      <c r="H30" s="1461"/>
      <c r="I30" s="1461"/>
      <c r="J30" s="1461"/>
      <c r="K30" s="1461"/>
      <c r="L30" s="1461"/>
      <c r="M30" s="1461"/>
      <c r="N30" s="1461"/>
    </row>
    <row r="31" spans="2:1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57" t="s">
        <v>180</v>
      </c>
      <c r="C34" s="1557"/>
      <c r="D34" s="1557"/>
      <c r="E34" s="1557"/>
      <c r="F34" s="1557"/>
      <c r="G34" s="1557"/>
      <c r="H34" s="1557"/>
      <c r="I34" s="1557"/>
      <c r="J34" s="1557"/>
      <c r="K34" s="1557"/>
      <c r="L34" s="1557"/>
      <c r="M34" s="1557"/>
    </row>
    <row r="35" spans="2:13" ht="18.75">
      <c r="B35" s="1558" t="s">
        <v>240</v>
      </c>
      <c r="C35" s="1558"/>
      <c r="D35" s="1558"/>
      <c r="E35" s="1558"/>
      <c r="F35" s="1558"/>
      <c r="G35" s="1558"/>
      <c r="H35" s="1558"/>
      <c r="I35" s="1558"/>
      <c r="J35" s="1558"/>
      <c r="K35" s="1558"/>
      <c r="L35" s="1558"/>
      <c r="M35" s="1558"/>
    </row>
    <row r="36" spans="2:6" ht="18">
      <c r="B36" s="101"/>
      <c r="C36" s="101"/>
      <c r="D36" s="101"/>
      <c r="E36" s="101"/>
      <c r="F36" s="101"/>
    </row>
    <row r="37" spans="8:14" ht="13.5" thickBot="1">
      <c r="H37" s="1559"/>
      <c r="I37" s="1559"/>
      <c r="J37" s="1559"/>
      <c r="K37" s="1559"/>
      <c r="L37" s="47" t="s">
        <v>68</v>
      </c>
      <c r="N37" s="16"/>
    </row>
    <row r="38" spans="1:14" ht="15" thickBot="1">
      <c r="A38" s="1468" t="s">
        <v>444</v>
      </c>
      <c r="B38" s="1560" t="s">
        <v>241</v>
      </c>
      <c r="C38" s="1562" t="s">
        <v>211</v>
      </c>
      <c r="D38" s="1564" t="s">
        <v>725</v>
      </c>
      <c r="E38" s="1565" t="s">
        <v>242</v>
      </c>
      <c r="F38" s="1565"/>
      <c r="G38" s="1565"/>
      <c r="H38" s="1565"/>
      <c r="I38" s="1565"/>
      <c r="J38" s="1565"/>
      <c r="K38" s="1565"/>
      <c r="L38" s="1565"/>
      <c r="M38" s="1565"/>
      <c r="N38" s="1566"/>
    </row>
    <row r="39" spans="1:14" ht="35.25" customHeight="1" thickBot="1">
      <c r="A39" s="1531"/>
      <c r="B39" s="1561"/>
      <c r="C39" s="1563"/>
      <c r="D39" s="1563"/>
      <c r="E39" s="112" t="s">
        <v>280</v>
      </c>
      <c r="F39" s="112" t="s">
        <v>281</v>
      </c>
      <c r="G39" s="112" t="s">
        <v>282</v>
      </c>
      <c r="H39" s="112" t="s">
        <v>283</v>
      </c>
      <c r="I39" s="112" t="s">
        <v>284</v>
      </c>
      <c r="J39" s="112" t="s">
        <v>285</v>
      </c>
      <c r="K39" s="112" t="s">
        <v>251</v>
      </c>
      <c r="L39" s="112" t="s">
        <v>252</v>
      </c>
      <c r="M39" s="112" t="s">
        <v>253</v>
      </c>
      <c r="N39" s="1036" t="s">
        <v>254</v>
      </c>
    </row>
    <row r="40" spans="1:14" ht="18" customHeight="1" thickBot="1">
      <c r="A40" s="580" t="s">
        <v>445</v>
      </c>
      <c r="B40" s="533" t="s">
        <v>531</v>
      </c>
      <c r="C40" s="533" t="s">
        <v>447</v>
      </c>
      <c r="D40" s="533" t="s">
        <v>448</v>
      </c>
      <c r="E40" s="533" t="s">
        <v>468</v>
      </c>
      <c r="F40" s="533" t="s">
        <v>493</v>
      </c>
      <c r="G40" s="533" t="s">
        <v>494</v>
      </c>
      <c r="H40" s="533" t="s">
        <v>527</v>
      </c>
      <c r="I40" s="533" t="s">
        <v>528</v>
      </c>
      <c r="J40" s="533" t="s">
        <v>529</v>
      </c>
      <c r="K40" s="533" t="s">
        <v>532</v>
      </c>
      <c r="L40" s="533" t="s">
        <v>533</v>
      </c>
      <c r="M40" s="669" t="s">
        <v>534</v>
      </c>
      <c r="N40" s="669" t="s">
        <v>535</v>
      </c>
    </row>
    <row r="41" spans="1:14" ht="39" customHeight="1">
      <c r="A41" s="585" t="s">
        <v>449</v>
      </c>
      <c r="B41" s="254" t="s">
        <v>243</v>
      </c>
      <c r="C41" s="103" t="s">
        <v>244</v>
      </c>
      <c r="D41" s="108">
        <f aca="true" t="shared" si="1" ref="D41:D46">D12</f>
        <v>24949</v>
      </c>
      <c r="E41" s="105">
        <v>1232</v>
      </c>
      <c r="F41" s="105">
        <v>1232</v>
      </c>
      <c r="G41" s="105">
        <v>1232</v>
      </c>
      <c r="H41" s="105">
        <v>1232</v>
      </c>
      <c r="I41" s="105">
        <v>1232</v>
      </c>
      <c r="J41" s="105">
        <v>1232</v>
      </c>
      <c r="K41" s="105">
        <v>1232</v>
      </c>
      <c r="L41" s="106">
        <v>1232</v>
      </c>
      <c r="M41" s="986">
        <v>1232</v>
      </c>
      <c r="N41" s="706">
        <v>1232</v>
      </c>
    </row>
    <row r="42" spans="1:14" ht="33" customHeight="1">
      <c r="A42" s="494" t="s">
        <v>450</v>
      </c>
      <c r="B42" s="254" t="s">
        <v>243</v>
      </c>
      <c r="C42" s="103" t="s">
        <v>245</v>
      </c>
      <c r="D42" s="108">
        <f t="shared" si="1"/>
        <v>30625</v>
      </c>
      <c r="E42" s="105">
        <v>2500</v>
      </c>
      <c r="F42" s="105">
        <v>2500</v>
      </c>
      <c r="G42" s="106">
        <v>625</v>
      </c>
      <c r="H42" s="105">
        <v>0</v>
      </c>
      <c r="I42" s="105">
        <v>0</v>
      </c>
      <c r="J42" s="106">
        <v>0</v>
      </c>
      <c r="K42" s="253">
        <v>0</v>
      </c>
      <c r="L42" s="113">
        <v>0</v>
      </c>
      <c r="M42" s="253"/>
      <c r="N42" s="1034"/>
    </row>
    <row r="43" spans="1:14" ht="32.25" customHeight="1">
      <c r="A43" s="494" t="s">
        <v>451</v>
      </c>
      <c r="B43" s="254" t="s">
        <v>243</v>
      </c>
      <c r="C43" s="103" t="s">
        <v>246</v>
      </c>
      <c r="D43" s="108">
        <f t="shared" si="1"/>
        <v>103909</v>
      </c>
      <c r="E43" s="108">
        <v>8696</v>
      </c>
      <c r="F43" s="108">
        <v>8253</v>
      </c>
      <c r="G43" s="113">
        <v>0</v>
      </c>
      <c r="H43" s="108">
        <v>0</v>
      </c>
      <c r="I43" s="108">
        <v>0</v>
      </c>
      <c r="J43" s="113">
        <v>0</v>
      </c>
      <c r="K43" s="253">
        <v>0</v>
      </c>
      <c r="L43" s="113">
        <v>0</v>
      </c>
      <c r="M43" s="253"/>
      <c r="N43" s="1034"/>
    </row>
    <row r="44" spans="1:14" ht="30.75" customHeight="1">
      <c r="A44" s="494" t="s">
        <v>452</v>
      </c>
      <c r="B44" s="255" t="s">
        <v>243</v>
      </c>
      <c r="C44" s="103" t="s">
        <v>727</v>
      </c>
      <c r="D44" s="108">
        <f t="shared" si="1"/>
        <v>92365</v>
      </c>
      <c r="E44" s="113">
        <v>7648</v>
      </c>
      <c r="F44" s="113">
        <v>7648</v>
      </c>
      <c r="G44" s="113">
        <v>7648</v>
      </c>
      <c r="H44" s="113">
        <v>7648</v>
      </c>
      <c r="I44" s="113">
        <v>7648</v>
      </c>
      <c r="J44" s="113">
        <v>589</v>
      </c>
      <c r="K44" s="113"/>
      <c r="L44" s="113"/>
      <c r="M44" s="253"/>
      <c r="N44" s="1035"/>
    </row>
    <row r="45" spans="1:14" ht="21" customHeight="1">
      <c r="A45" s="494" t="s">
        <v>453</v>
      </c>
      <c r="B45" s="254" t="s">
        <v>243</v>
      </c>
      <c r="C45" s="103" t="s">
        <v>247</v>
      </c>
      <c r="D45" s="108">
        <f t="shared" si="1"/>
        <v>38240</v>
      </c>
      <c r="E45" s="108">
        <v>2940</v>
      </c>
      <c r="F45" s="108">
        <v>2940</v>
      </c>
      <c r="G45" s="113">
        <v>2960</v>
      </c>
      <c r="H45" s="108">
        <v>0</v>
      </c>
      <c r="I45" s="108">
        <v>0</v>
      </c>
      <c r="J45" s="113">
        <v>0</v>
      </c>
      <c r="K45" s="253">
        <v>0</v>
      </c>
      <c r="L45" s="113">
        <v>0</v>
      </c>
      <c r="M45" s="253"/>
      <c r="N45" s="1034"/>
    </row>
    <row r="46" spans="1:14" ht="21.75" customHeight="1" thickBot="1">
      <c r="A46" s="496" t="s">
        <v>454</v>
      </c>
      <c r="B46" s="1037" t="s">
        <v>248</v>
      </c>
      <c r="C46" s="1023" t="s">
        <v>249</v>
      </c>
      <c r="D46" s="1024">
        <f t="shared" si="1"/>
        <v>3005480</v>
      </c>
      <c r="E46" s="1025">
        <v>108038</v>
      </c>
      <c r="F46" s="135">
        <v>112804</v>
      </c>
      <c r="G46" s="1025">
        <v>118630</v>
      </c>
      <c r="H46" s="1025">
        <v>126045</v>
      </c>
      <c r="I46" s="1025">
        <v>67789</v>
      </c>
      <c r="J46" s="135">
        <v>1570000</v>
      </c>
      <c r="K46" s="1038">
        <v>0</v>
      </c>
      <c r="L46" s="1039">
        <v>0</v>
      </c>
      <c r="M46" s="1038"/>
      <c r="N46" s="1040"/>
    </row>
    <row r="47" spans="1:14" ht="23.25" customHeight="1" thickBot="1">
      <c r="A47" s="473" t="s">
        <v>455</v>
      </c>
      <c r="B47" s="1041" t="s">
        <v>53</v>
      </c>
      <c r="C47" s="1028" t="s">
        <v>250</v>
      </c>
      <c r="D47" s="1029">
        <f>SUM(D41:D46)</f>
        <v>3295568</v>
      </c>
      <c r="E47" s="1030">
        <f>SUM(E41:E46)</f>
        <v>131054</v>
      </c>
      <c r="F47" s="1030">
        <f aca="true" t="shared" si="2" ref="F47:N47">SUM(F41:F46)</f>
        <v>135377</v>
      </c>
      <c r="G47" s="1030">
        <f t="shared" si="2"/>
        <v>131095</v>
      </c>
      <c r="H47" s="1030">
        <f t="shared" si="2"/>
        <v>134925</v>
      </c>
      <c r="I47" s="1030">
        <f t="shared" si="2"/>
        <v>76669</v>
      </c>
      <c r="J47" s="1029">
        <f t="shared" si="2"/>
        <v>1571821</v>
      </c>
      <c r="K47" s="1030">
        <f t="shared" si="2"/>
        <v>1232</v>
      </c>
      <c r="L47" s="1030">
        <f t="shared" si="2"/>
        <v>1232</v>
      </c>
      <c r="M47" s="1030">
        <f t="shared" si="2"/>
        <v>1232</v>
      </c>
      <c r="N47" s="1042">
        <f t="shared" si="2"/>
        <v>1232</v>
      </c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spans="2:13" ht="14.25">
      <c r="B54" s="45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14.25">
      <c r="A55" s="1439" t="s">
        <v>1170</v>
      </c>
      <c r="B55" s="1463"/>
      <c r="C55" s="1463"/>
      <c r="D55" s="1463"/>
      <c r="E55" s="1463"/>
      <c r="F55" s="1463"/>
      <c r="G55" s="111"/>
      <c r="H55" s="111"/>
      <c r="I55" s="111"/>
      <c r="J55" s="111"/>
      <c r="K55" s="111"/>
      <c r="L55" s="111"/>
      <c r="M55" s="111"/>
    </row>
    <row r="56" spans="2:14" ht="12.75">
      <c r="B56" s="1461">
        <v>3</v>
      </c>
      <c r="C56" s="1461"/>
      <c r="D56" s="1461"/>
      <c r="E56" s="1461"/>
      <c r="F56" s="1461"/>
      <c r="G56" s="1461"/>
      <c r="H56" s="1461"/>
      <c r="I56" s="1461"/>
      <c r="J56" s="1461"/>
      <c r="K56" s="1461"/>
      <c r="L56" s="1461"/>
      <c r="M56" s="1461"/>
      <c r="N56" s="1461"/>
    </row>
    <row r="57" spans="2:13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.75">
      <c r="B60" s="1557" t="s">
        <v>180</v>
      </c>
      <c r="C60" s="1557"/>
      <c r="D60" s="1557"/>
      <c r="E60" s="1557"/>
      <c r="F60" s="1557"/>
      <c r="G60" s="1557"/>
      <c r="H60" s="1557"/>
      <c r="I60" s="1557"/>
      <c r="J60" s="1557"/>
      <c r="K60" s="1557"/>
      <c r="L60" s="1557"/>
      <c r="M60" s="1557"/>
    </row>
    <row r="61" spans="2:13" ht="18.75">
      <c r="B61" s="1558" t="s">
        <v>240</v>
      </c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</row>
    <row r="62" spans="2:6" ht="18">
      <c r="B62" s="101"/>
      <c r="C62" s="101"/>
      <c r="D62" s="101"/>
      <c r="E62" s="101"/>
      <c r="F62" s="101"/>
    </row>
    <row r="63" spans="8:14" ht="13.5" thickBot="1">
      <c r="H63" s="1559"/>
      <c r="I63" s="1559"/>
      <c r="J63" s="1559"/>
      <c r="K63" s="1559"/>
      <c r="L63" s="47" t="s">
        <v>68</v>
      </c>
      <c r="N63" s="16"/>
    </row>
    <row r="64" spans="1:14" ht="15" thickBot="1">
      <c r="A64" s="1468" t="s">
        <v>444</v>
      </c>
      <c r="B64" s="1560" t="s">
        <v>241</v>
      </c>
      <c r="C64" s="1562" t="s">
        <v>211</v>
      </c>
      <c r="D64" s="1564" t="s">
        <v>725</v>
      </c>
      <c r="E64" s="1565" t="s">
        <v>242</v>
      </c>
      <c r="F64" s="1565"/>
      <c r="G64" s="1565"/>
      <c r="H64" s="1565"/>
      <c r="I64" s="1565"/>
      <c r="J64" s="1565"/>
      <c r="K64" s="1565"/>
      <c r="L64" s="1565"/>
      <c r="M64" s="1565"/>
      <c r="N64" s="1566"/>
    </row>
    <row r="65" spans="1:14" ht="24" customHeight="1" thickBot="1">
      <c r="A65" s="1531"/>
      <c r="B65" s="1561"/>
      <c r="C65" s="1563"/>
      <c r="D65" s="1563"/>
      <c r="E65" s="112" t="s">
        <v>255</v>
      </c>
      <c r="F65" s="112" t="s">
        <v>256</v>
      </c>
      <c r="G65" s="112" t="s">
        <v>730</v>
      </c>
      <c r="H65" s="112" t="s">
        <v>731</v>
      </c>
      <c r="I65" s="112" t="s">
        <v>732</v>
      </c>
      <c r="J65" s="112" t="s">
        <v>733</v>
      </c>
      <c r="K65" s="112" t="s">
        <v>734</v>
      </c>
      <c r="L65" s="112" t="s">
        <v>735</v>
      </c>
      <c r="M65" s="112" t="s">
        <v>736</v>
      </c>
      <c r="N65" s="1036" t="s">
        <v>737</v>
      </c>
    </row>
    <row r="66" spans="1:14" ht="16.5" customHeight="1" thickBot="1">
      <c r="A66" s="580" t="s">
        <v>445</v>
      </c>
      <c r="B66" s="533" t="s">
        <v>531</v>
      </c>
      <c r="C66" s="533" t="s">
        <v>447</v>
      </c>
      <c r="D66" s="533" t="s">
        <v>448</v>
      </c>
      <c r="E66" s="533" t="s">
        <v>468</v>
      </c>
      <c r="F66" s="533" t="s">
        <v>493</v>
      </c>
      <c r="G66" s="533" t="s">
        <v>494</v>
      </c>
      <c r="H66" s="533" t="s">
        <v>527</v>
      </c>
      <c r="I66" s="533" t="s">
        <v>528</v>
      </c>
      <c r="J66" s="533" t="s">
        <v>529</v>
      </c>
      <c r="K66" s="533" t="s">
        <v>532</v>
      </c>
      <c r="L66" s="533" t="s">
        <v>533</v>
      </c>
      <c r="M66" s="669" t="s">
        <v>534</v>
      </c>
      <c r="N66" s="669" t="s">
        <v>535</v>
      </c>
    </row>
    <row r="67" spans="1:14" ht="27.75" customHeight="1">
      <c r="A67" s="585" t="s">
        <v>449</v>
      </c>
      <c r="B67" s="254" t="s">
        <v>243</v>
      </c>
      <c r="C67" s="103" t="s">
        <v>244</v>
      </c>
      <c r="D67" s="108">
        <f aca="true" t="shared" si="3" ref="D67:D72">D41</f>
        <v>24949</v>
      </c>
      <c r="E67" s="105">
        <v>617</v>
      </c>
      <c r="F67" s="105"/>
      <c r="G67" s="105"/>
      <c r="H67" s="105"/>
      <c r="I67" s="105"/>
      <c r="J67" s="105"/>
      <c r="K67" s="105"/>
      <c r="L67" s="106"/>
      <c r="M67" s="986"/>
      <c r="N67" s="706"/>
    </row>
    <row r="68" spans="1:14" ht="29.25" customHeight="1">
      <c r="A68" s="494" t="s">
        <v>450</v>
      </c>
      <c r="B68" s="254" t="s">
        <v>243</v>
      </c>
      <c r="C68" s="103" t="s">
        <v>245</v>
      </c>
      <c r="D68" s="108">
        <f t="shared" si="3"/>
        <v>30625</v>
      </c>
      <c r="E68" s="105"/>
      <c r="F68" s="105"/>
      <c r="G68" s="106"/>
      <c r="H68" s="105"/>
      <c r="I68" s="105"/>
      <c r="J68" s="106"/>
      <c r="K68" s="253"/>
      <c r="L68" s="113"/>
      <c r="M68" s="253"/>
      <c r="N68" s="1034"/>
    </row>
    <row r="69" spans="1:14" ht="34.5" customHeight="1">
      <c r="A69" s="494" t="s">
        <v>451</v>
      </c>
      <c r="B69" s="254" t="s">
        <v>243</v>
      </c>
      <c r="C69" s="103" t="s">
        <v>246</v>
      </c>
      <c r="D69" s="108">
        <f t="shared" si="3"/>
        <v>103909</v>
      </c>
      <c r="E69" s="108"/>
      <c r="F69" s="108"/>
      <c r="G69" s="113"/>
      <c r="H69" s="108"/>
      <c r="I69" s="108"/>
      <c r="J69" s="113"/>
      <c r="K69" s="253"/>
      <c r="L69" s="113"/>
      <c r="M69" s="253"/>
      <c r="N69" s="1034"/>
    </row>
    <row r="70" spans="1:14" ht="29.25" customHeight="1">
      <c r="A70" s="494" t="s">
        <v>452</v>
      </c>
      <c r="B70" s="255" t="s">
        <v>243</v>
      </c>
      <c r="C70" s="103" t="s">
        <v>727</v>
      </c>
      <c r="D70" s="108">
        <f t="shared" si="3"/>
        <v>92365</v>
      </c>
      <c r="E70" s="113"/>
      <c r="F70" s="113"/>
      <c r="G70" s="113"/>
      <c r="H70" s="113"/>
      <c r="I70" s="113"/>
      <c r="J70" s="113"/>
      <c r="K70" s="113"/>
      <c r="L70" s="113"/>
      <c r="M70" s="253"/>
      <c r="N70" s="1035"/>
    </row>
    <row r="71" spans="1:14" ht="29.25" customHeight="1">
      <c r="A71" s="494" t="s">
        <v>453</v>
      </c>
      <c r="B71" s="254" t="s">
        <v>243</v>
      </c>
      <c r="C71" s="103" t="s">
        <v>247</v>
      </c>
      <c r="D71" s="108">
        <f t="shared" si="3"/>
        <v>38240</v>
      </c>
      <c r="E71" s="108"/>
      <c r="F71" s="108"/>
      <c r="G71" s="113"/>
      <c r="H71" s="108"/>
      <c r="I71" s="108"/>
      <c r="J71" s="113"/>
      <c r="K71" s="253"/>
      <c r="L71" s="113"/>
      <c r="M71" s="253"/>
      <c r="N71" s="1034"/>
    </row>
    <row r="72" spans="1:14" ht="21.75" customHeight="1" thickBot="1">
      <c r="A72" s="496" t="s">
        <v>454</v>
      </c>
      <c r="B72" s="1037" t="s">
        <v>248</v>
      </c>
      <c r="C72" s="1023" t="s">
        <v>249</v>
      </c>
      <c r="D72" s="1024">
        <f t="shared" si="3"/>
        <v>3005480</v>
      </c>
      <c r="E72" s="1025"/>
      <c r="F72" s="135"/>
      <c r="G72" s="1025"/>
      <c r="H72" s="1025"/>
      <c r="I72" s="1025"/>
      <c r="J72" s="135"/>
      <c r="K72" s="1038"/>
      <c r="L72" s="1039"/>
      <c r="M72" s="1038"/>
      <c r="N72" s="1040"/>
    </row>
    <row r="73" spans="1:14" ht="24" customHeight="1" thickBot="1">
      <c r="A73" s="473" t="s">
        <v>455</v>
      </c>
      <c r="B73" s="1041" t="s">
        <v>53</v>
      </c>
      <c r="C73" s="1028" t="s">
        <v>250</v>
      </c>
      <c r="D73" s="1029">
        <f>SUM(D67:D72)</f>
        <v>3295568</v>
      </c>
      <c r="E73" s="1030">
        <f>SUM(E67:E72)</f>
        <v>617</v>
      </c>
      <c r="F73" s="1030">
        <f aca="true" t="shared" si="4" ref="F73:N73">SUM(F67:F72)</f>
        <v>0</v>
      </c>
      <c r="G73" s="1030">
        <f t="shared" si="4"/>
        <v>0</v>
      </c>
      <c r="H73" s="1030">
        <f t="shared" si="4"/>
        <v>0</v>
      </c>
      <c r="I73" s="1030">
        <f t="shared" si="4"/>
        <v>0</v>
      </c>
      <c r="J73" s="1029">
        <f t="shared" si="4"/>
        <v>0</v>
      </c>
      <c r="K73" s="1030">
        <f t="shared" si="4"/>
        <v>0</v>
      </c>
      <c r="L73" s="1030">
        <f t="shared" si="4"/>
        <v>0</v>
      </c>
      <c r="M73" s="1030">
        <f t="shared" si="4"/>
        <v>0</v>
      </c>
      <c r="N73" s="1042">
        <f t="shared" si="4"/>
        <v>0</v>
      </c>
    </row>
    <row r="74" ht="24" customHeight="1"/>
  </sheetData>
  <sheetProtection/>
  <mergeCells count="29"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A55:F55"/>
    <mergeCell ref="B56:N56"/>
    <mergeCell ref="B60:M60"/>
    <mergeCell ref="B61:M61"/>
    <mergeCell ref="H63:K63"/>
    <mergeCell ref="A64:A65"/>
    <mergeCell ref="B64:B65"/>
    <mergeCell ref="C64:C65"/>
    <mergeCell ref="D64:D65"/>
    <mergeCell ref="E64:N64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8">
      <selection activeCell="B22" sqref="B22:D22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62" t="s">
        <v>1171</v>
      </c>
      <c r="B1" s="191"/>
      <c r="C1" s="191"/>
      <c r="D1" s="191"/>
      <c r="E1" s="191"/>
      <c r="F1" s="191"/>
    </row>
    <row r="2" spans="2:4" ht="15">
      <c r="B2" s="1"/>
      <c r="C2" s="1"/>
      <c r="D2" s="231"/>
    </row>
    <row r="3" spans="2:4" ht="15.75">
      <c r="B3" s="1486" t="s">
        <v>180</v>
      </c>
      <c r="C3" s="1486"/>
      <c r="D3" s="1486"/>
    </row>
    <row r="4" spans="2:4" ht="15.75">
      <c r="B4" s="1459" t="s">
        <v>257</v>
      </c>
      <c r="C4" s="1459"/>
      <c r="D4" s="1459"/>
    </row>
    <row r="5" spans="2:4" ht="15.75">
      <c r="B5" s="1459" t="s">
        <v>562</v>
      </c>
      <c r="C5" s="1459"/>
      <c r="D5" s="1459"/>
    </row>
    <row r="6" spans="2:4" ht="15.75">
      <c r="B6" s="43"/>
      <c r="C6" s="43"/>
      <c r="D6" s="43"/>
    </row>
    <row r="7" spans="2:4" ht="13.5" thickBot="1">
      <c r="B7" s="1"/>
      <c r="C7" s="1"/>
      <c r="D7" s="72" t="s">
        <v>11</v>
      </c>
    </row>
    <row r="8" spans="1:5" ht="16.5" customHeight="1" thickBot="1">
      <c r="A8" s="1468" t="s">
        <v>444</v>
      </c>
      <c r="B8" s="1576" t="s">
        <v>258</v>
      </c>
      <c r="C8" s="1574" t="s">
        <v>259</v>
      </c>
      <c r="D8" s="1575"/>
      <c r="E8" s="1480"/>
    </row>
    <row r="9" spans="1:5" ht="16.5" thickBot="1">
      <c r="A9" s="1531"/>
      <c r="B9" s="1578"/>
      <c r="C9" s="742" t="s">
        <v>615</v>
      </c>
      <c r="D9" s="931" t="s">
        <v>616</v>
      </c>
      <c r="E9" s="939" t="s">
        <v>301</v>
      </c>
    </row>
    <row r="10" spans="1:5" ht="16.5" thickBot="1">
      <c r="A10" s="533" t="s">
        <v>530</v>
      </c>
      <c r="B10" s="741" t="s">
        <v>446</v>
      </c>
      <c r="C10" s="743" t="s">
        <v>447</v>
      </c>
      <c r="D10" s="478" t="s">
        <v>448</v>
      </c>
      <c r="E10" s="938" t="s">
        <v>468</v>
      </c>
    </row>
    <row r="11" spans="1:5" ht="15.75">
      <c r="A11" s="585" t="s">
        <v>449</v>
      </c>
      <c r="B11" s="75" t="s">
        <v>190</v>
      </c>
      <c r="C11" s="258"/>
      <c r="D11" s="75"/>
      <c r="E11" s="935"/>
    </row>
    <row r="12" spans="1:5" ht="15.75">
      <c r="A12" s="494" t="s">
        <v>450</v>
      </c>
      <c r="B12" s="75" t="s">
        <v>260</v>
      </c>
      <c r="C12" s="258"/>
      <c r="D12" s="75"/>
      <c r="E12" s="933"/>
    </row>
    <row r="13" spans="1:5" ht="15.75">
      <c r="A13" s="494" t="s">
        <v>451</v>
      </c>
      <c r="B13" s="75"/>
      <c r="C13" s="258"/>
      <c r="D13" s="75"/>
      <c r="E13" s="933"/>
    </row>
    <row r="14" spans="1:5" ht="15.75">
      <c r="A14" s="494" t="s">
        <v>452</v>
      </c>
      <c r="B14" s="75"/>
      <c r="C14" s="258"/>
      <c r="D14" s="75"/>
      <c r="E14" s="933"/>
    </row>
    <row r="15" spans="1:5" ht="15.75">
      <c r="A15" s="494" t="s">
        <v>453</v>
      </c>
      <c r="B15" s="75"/>
      <c r="C15" s="258"/>
      <c r="D15" s="75"/>
      <c r="E15" s="933"/>
    </row>
    <row r="16" spans="1:5" ht="16.5" thickBot="1">
      <c r="A16" s="496" t="s">
        <v>454</v>
      </c>
      <c r="B16" s="50"/>
      <c r="C16" s="259"/>
      <c r="D16" s="50"/>
      <c r="E16" s="937"/>
    </row>
    <row r="17" spans="1:5" ht="16.5" thickBot="1">
      <c r="A17" s="473" t="s">
        <v>455</v>
      </c>
      <c r="B17" s="692" t="s">
        <v>31</v>
      </c>
      <c r="C17" s="708"/>
      <c r="D17" s="932"/>
      <c r="E17" s="936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462" t="s">
        <v>1172</v>
      </c>
      <c r="B20" s="191"/>
      <c r="C20" s="191"/>
      <c r="D20" s="191"/>
      <c r="E20" s="191"/>
      <c r="F20" s="191"/>
    </row>
    <row r="21" spans="2:4" ht="12.75">
      <c r="B21" s="1"/>
      <c r="C21" s="1"/>
      <c r="D21" s="1"/>
    </row>
    <row r="22" spans="2:4" ht="15.75">
      <c r="B22" s="1486" t="s">
        <v>180</v>
      </c>
      <c r="C22" s="1486"/>
      <c r="D22" s="1486"/>
    </row>
    <row r="23" spans="2:4" ht="15.75">
      <c r="B23" s="1459" t="s">
        <v>261</v>
      </c>
      <c r="C23" s="1459"/>
      <c r="D23" s="1459"/>
    </row>
    <row r="24" spans="2:4" ht="15.75">
      <c r="B24" s="1459" t="s">
        <v>562</v>
      </c>
      <c r="C24" s="1459"/>
      <c r="D24" s="1459"/>
    </row>
    <row r="25" spans="2:4" ht="12.75">
      <c r="B25" s="1"/>
      <c r="C25" s="1"/>
      <c r="D25" s="1"/>
    </row>
    <row r="26" spans="2:4" ht="13.5" thickBot="1">
      <c r="B26" s="1"/>
      <c r="C26" s="1"/>
      <c r="D26" s="72" t="s">
        <v>262</v>
      </c>
    </row>
    <row r="27" spans="1:5" ht="16.5" customHeight="1" thickBot="1">
      <c r="A27" s="1468" t="s">
        <v>444</v>
      </c>
      <c r="B27" s="1576" t="s">
        <v>3</v>
      </c>
      <c r="C27" s="1574" t="s">
        <v>259</v>
      </c>
      <c r="D27" s="1575"/>
      <c r="E27" s="1480"/>
    </row>
    <row r="28" spans="1:5" ht="16.5" thickBot="1">
      <c r="A28" s="1531"/>
      <c r="B28" s="1577"/>
      <c r="C28" s="942" t="s">
        <v>615</v>
      </c>
      <c r="D28" s="931" t="s">
        <v>616</v>
      </c>
      <c r="E28" s="939" t="s">
        <v>301</v>
      </c>
    </row>
    <row r="29" spans="1:5" ht="16.5" thickBot="1">
      <c r="A29" s="533" t="s">
        <v>530</v>
      </c>
      <c r="B29" s="741" t="s">
        <v>446</v>
      </c>
      <c r="C29" s="743" t="s">
        <v>447</v>
      </c>
      <c r="D29" s="478" t="s">
        <v>448</v>
      </c>
      <c r="E29" s="938" t="s">
        <v>468</v>
      </c>
    </row>
    <row r="30" spans="1:5" ht="15.75">
      <c r="A30" s="585" t="s">
        <v>449</v>
      </c>
      <c r="B30" s="940" t="s">
        <v>613</v>
      </c>
      <c r="C30" s="943"/>
      <c r="D30" s="75"/>
      <c r="E30" s="935"/>
    </row>
    <row r="31" spans="1:5" ht="15.75">
      <c r="A31" s="494" t="s">
        <v>450</v>
      </c>
      <c r="B31" s="75" t="s">
        <v>263</v>
      </c>
      <c r="C31" s="943"/>
      <c r="D31" s="75"/>
      <c r="E31" s="933"/>
    </row>
    <row r="32" spans="1:5" ht="15.75">
      <c r="A32" s="494" t="s">
        <v>451</v>
      </c>
      <c r="B32" s="75" t="s">
        <v>264</v>
      </c>
      <c r="C32" s="943"/>
      <c r="D32" s="75"/>
      <c r="E32" s="933"/>
    </row>
    <row r="33" spans="1:5" ht="16.5" thickBot="1">
      <c r="A33" s="513" t="s">
        <v>452</v>
      </c>
      <c r="B33" s="941" t="s">
        <v>614</v>
      </c>
      <c r="C33" s="944"/>
      <c r="D33" s="945"/>
      <c r="E33" s="934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3:D3"/>
    <mergeCell ref="B4:D4"/>
    <mergeCell ref="B5:D5"/>
    <mergeCell ref="B8:B9"/>
    <mergeCell ref="B22:D22"/>
    <mergeCell ref="B23:D23"/>
    <mergeCell ref="A27:A28"/>
    <mergeCell ref="C8:E8"/>
    <mergeCell ref="C27:E27"/>
    <mergeCell ref="A8:A9"/>
    <mergeCell ref="B24:D24"/>
    <mergeCell ref="B27:B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439" t="s">
        <v>1173</v>
      </c>
      <c r="C1" s="1463"/>
      <c r="D1" s="1463"/>
      <c r="E1" s="1463"/>
      <c r="F1" s="1463"/>
      <c r="G1" s="1463"/>
      <c r="H1" s="1439"/>
      <c r="I1" s="1463"/>
      <c r="J1" s="1463"/>
      <c r="K1" s="1463"/>
      <c r="L1" s="1463"/>
      <c r="M1" s="146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2:14" ht="15.75">
      <c r="B2" s="1486" t="s">
        <v>265</v>
      </c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</row>
    <row r="3" spans="2:14" ht="12" customHeight="1" thickBot="1">
      <c r="B3" s="1"/>
      <c r="C3" s="1526" t="s">
        <v>68</v>
      </c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</row>
    <row r="4" spans="1:14" ht="26.25" customHeight="1" thickBot="1">
      <c r="A4" s="632" t="s">
        <v>444</v>
      </c>
      <c r="B4" s="735" t="s">
        <v>3</v>
      </c>
      <c r="C4" s="730" t="s">
        <v>266</v>
      </c>
      <c r="D4" s="730" t="s">
        <v>267</v>
      </c>
      <c r="E4" s="730" t="s">
        <v>268</v>
      </c>
      <c r="F4" s="730" t="s">
        <v>269</v>
      </c>
      <c r="G4" s="730" t="s">
        <v>270</v>
      </c>
      <c r="H4" s="730" t="s">
        <v>271</v>
      </c>
      <c r="I4" s="730" t="s">
        <v>272</v>
      </c>
      <c r="J4" s="730" t="s">
        <v>273</v>
      </c>
      <c r="K4" s="730" t="s">
        <v>274</v>
      </c>
      <c r="L4" s="730" t="s">
        <v>279</v>
      </c>
      <c r="M4" s="730" t="s">
        <v>280</v>
      </c>
      <c r="N4" s="731" t="s">
        <v>281</v>
      </c>
    </row>
    <row r="5" spans="1:14" ht="12.75" customHeight="1" thickBot="1">
      <c r="A5" s="580" t="s">
        <v>445</v>
      </c>
      <c r="B5" s="533" t="s">
        <v>531</v>
      </c>
      <c r="C5" s="533" t="s">
        <v>448</v>
      </c>
      <c r="D5" s="533" t="s">
        <v>468</v>
      </c>
      <c r="E5" s="533" t="s">
        <v>493</v>
      </c>
      <c r="F5" s="533" t="s">
        <v>494</v>
      </c>
      <c r="G5" s="533" t="s">
        <v>527</v>
      </c>
      <c r="H5" s="533" t="s">
        <v>528</v>
      </c>
      <c r="I5" s="567" t="s">
        <v>529</v>
      </c>
      <c r="J5" s="567" t="s">
        <v>532</v>
      </c>
      <c r="K5" s="567" t="s">
        <v>533</v>
      </c>
      <c r="L5" s="567" t="s">
        <v>534</v>
      </c>
      <c r="M5" s="1350" t="s">
        <v>535</v>
      </c>
      <c r="N5" s="1354" t="s">
        <v>447</v>
      </c>
    </row>
    <row r="6" spans="1:14" ht="13.5" customHeight="1">
      <c r="A6" s="584" t="s">
        <v>449</v>
      </c>
      <c r="B6" s="736" t="s">
        <v>1041</v>
      </c>
      <c r="C6" s="116">
        <v>2000</v>
      </c>
      <c r="D6" s="116">
        <v>2000</v>
      </c>
      <c r="E6" s="116">
        <v>490000</v>
      </c>
      <c r="F6" s="116"/>
      <c r="G6" s="116"/>
      <c r="H6" s="116"/>
      <c r="I6" s="732"/>
      <c r="J6" s="732"/>
      <c r="K6" s="732"/>
      <c r="L6" s="733"/>
      <c r="M6" s="1351"/>
      <c r="N6" s="1355"/>
    </row>
    <row r="7" spans="1:14" ht="13.5" customHeight="1">
      <c r="A7" s="449" t="s">
        <v>450</v>
      </c>
      <c r="B7" s="736" t="s">
        <v>1042</v>
      </c>
      <c r="C7" s="116">
        <v>11500</v>
      </c>
      <c r="D7" s="116">
        <v>11500</v>
      </c>
      <c r="E7" s="116">
        <v>11500</v>
      </c>
      <c r="F7" s="116">
        <v>11500</v>
      </c>
      <c r="G7" s="116">
        <v>11500</v>
      </c>
      <c r="H7" s="116">
        <v>11500</v>
      </c>
      <c r="I7" s="116">
        <v>11500</v>
      </c>
      <c r="J7" s="116">
        <v>11500</v>
      </c>
      <c r="K7" s="116">
        <v>11500</v>
      </c>
      <c r="L7" s="271">
        <v>11500</v>
      </c>
      <c r="M7" s="271">
        <v>11500</v>
      </c>
      <c r="N7" s="1355">
        <v>3375</v>
      </c>
    </row>
    <row r="8" spans="1:14" ht="37.5" customHeight="1">
      <c r="A8" s="449" t="s">
        <v>451</v>
      </c>
      <c r="B8" s="737" t="s">
        <v>277</v>
      </c>
      <c r="C8" s="117">
        <v>1437</v>
      </c>
      <c r="D8" s="117">
        <v>1437</v>
      </c>
      <c r="E8" s="117">
        <v>1437</v>
      </c>
      <c r="F8" s="117">
        <v>1437</v>
      </c>
      <c r="G8" s="117"/>
      <c r="H8" s="117"/>
      <c r="I8" s="117"/>
      <c r="J8" s="117"/>
      <c r="K8" s="117"/>
      <c r="L8" s="272"/>
      <c r="M8" s="1352"/>
      <c r="N8" s="1356"/>
    </row>
    <row r="9" spans="1:14" ht="13.5" customHeight="1">
      <c r="A9" s="449" t="s">
        <v>452</v>
      </c>
      <c r="B9" s="737" t="s">
        <v>1043</v>
      </c>
      <c r="C9" s="117">
        <v>2638</v>
      </c>
      <c r="D9" s="117"/>
      <c r="E9" s="117"/>
      <c r="F9" s="117"/>
      <c r="G9" s="117"/>
      <c r="H9" s="117"/>
      <c r="I9" s="117"/>
      <c r="J9" s="117"/>
      <c r="K9" s="117"/>
      <c r="L9" s="272"/>
      <c r="M9" s="1352"/>
      <c r="N9" s="1356"/>
    </row>
    <row r="10" spans="1:14" ht="13.5" customHeight="1">
      <c r="A10" s="449" t="s">
        <v>453</v>
      </c>
      <c r="B10" s="738" t="s">
        <v>1044</v>
      </c>
      <c r="C10" s="426">
        <v>9338</v>
      </c>
      <c r="D10" s="426">
        <v>9338</v>
      </c>
      <c r="E10" s="426">
        <v>9338</v>
      </c>
      <c r="F10" s="426">
        <v>9338</v>
      </c>
      <c r="G10" s="426">
        <v>9338</v>
      </c>
      <c r="H10" s="426"/>
      <c r="I10" s="426"/>
      <c r="J10" s="426"/>
      <c r="K10" s="426"/>
      <c r="L10" s="427"/>
      <c r="M10" s="1352"/>
      <c r="N10" s="1357"/>
    </row>
    <row r="11" spans="1:14" ht="13.5" customHeight="1">
      <c r="A11" s="1346" t="s">
        <v>454</v>
      </c>
      <c r="B11" s="1347" t="s">
        <v>1045</v>
      </c>
      <c r="C11" s="1348"/>
      <c r="D11" s="1348"/>
      <c r="E11" s="1348"/>
      <c r="F11" s="1348">
        <v>1000</v>
      </c>
      <c r="G11" s="1348">
        <v>1000</v>
      </c>
      <c r="H11" s="1348">
        <v>51200</v>
      </c>
      <c r="I11" s="1348"/>
      <c r="J11" s="1348"/>
      <c r="K11" s="1348"/>
      <c r="L11" s="1349"/>
      <c r="M11" s="1352"/>
      <c r="N11" s="1358"/>
    </row>
    <row r="12" spans="1:14" ht="13.5" customHeight="1">
      <c r="A12" s="1346" t="s">
        <v>455</v>
      </c>
      <c r="B12" s="1347" t="s">
        <v>1046</v>
      </c>
      <c r="C12" s="1348"/>
      <c r="D12" s="1348"/>
      <c r="E12" s="1348"/>
      <c r="F12" s="1348">
        <v>1000</v>
      </c>
      <c r="G12" s="1348">
        <v>1000</v>
      </c>
      <c r="H12" s="1348">
        <v>351826</v>
      </c>
      <c r="I12" s="1348"/>
      <c r="J12" s="1348"/>
      <c r="K12" s="1348"/>
      <c r="L12" s="1349"/>
      <c r="M12" s="1352"/>
      <c r="N12" s="1358"/>
    </row>
    <row r="13" spans="1:14" ht="30.75" customHeight="1" thickBot="1">
      <c r="A13" s="541" t="s">
        <v>456</v>
      </c>
      <c r="B13" s="739" t="s">
        <v>437</v>
      </c>
      <c r="C13" s="423">
        <v>763</v>
      </c>
      <c r="D13" s="423">
        <v>763</v>
      </c>
      <c r="E13" s="423">
        <v>763</v>
      </c>
      <c r="F13" s="423">
        <v>763</v>
      </c>
      <c r="G13" s="423"/>
      <c r="H13" s="423"/>
      <c r="I13" s="423"/>
      <c r="J13" s="423"/>
      <c r="K13" s="423"/>
      <c r="L13" s="424"/>
      <c r="M13" s="1353"/>
      <c r="N13" s="1359"/>
    </row>
    <row r="14" spans="1:14" ht="13.5" thickBot="1">
      <c r="A14" s="473" t="s">
        <v>457</v>
      </c>
      <c r="B14" s="740" t="s">
        <v>278</v>
      </c>
      <c r="C14" s="273">
        <f>SUM(C6:C13)</f>
        <v>27676</v>
      </c>
      <c r="D14" s="273">
        <f aca="true" t="shared" si="0" ref="D14:N14">SUM(D6:D13)</f>
        <v>25038</v>
      </c>
      <c r="E14" s="273">
        <f t="shared" si="0"/>
        <v>513038</v>
      </c>
      <c r="F14" s="273">
        <f t="shared" si="0"/>
        <v>25038</v>
      </c>
      <c r="G14" s="273">
        <f t="shared" si="0"/>
        <v>22838</v>
      </c>
      <c r="H14" s="273">
        <f t="shared" si="0"/>
        <v>414526</v>
      </c>
      <c r="I14" s="273">
        <f t="shared" si="0"/>
        <v>11500</v>
      </c>
      <c r="J14" s="273">
        <f t="shared" si="0"/>
        <v>11500</v>
      </c>
      <c r="K14" s="273">
        <f t="shared" si="0"/>
        <v>11500</v>
      </c>
      <c r="L14" s="273">
        <f t="shared" si="0"/>
        <v>11500</v>
      </c>
      <c r="M14" s="1202">
        <f t="shared" si="0"/>
        <v>11500</v>
      </c>
      <c r="N14" s="1360">
        <f t="shared" si="0"/>
        <v>3375</v>
      </c>
    </row>
    <row r="15" spans="2:21" ht="20.25" customHeight="1" thickBo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"/>
      <c r="Q15" s="1"/>
      <c r="R15" s="1"/>
      <c r="S15" s="1"/>
      <c r="U15" s="1"/>
    </row>
    <row r="16" spans="1:21" ht="24" customHeight="1" thickBot="1">
      <c r="A16" s="632" t="s">
        <v>444</v>
      </c>
      <c r="B16" s="734" t="s">
        <v>3</v>
      </c>
      <c r="C16" s="731" t="s">
        <v>282</v>
      </c>
      <c r="D16" s="731" t="s">
        <v>283</v>
      </c>
      <c r="E16" s="731" t="s">
        <v>284</v>
      </c>
      <c r="F16" s="731" t="s">
        <v>285</v>
      </c>
      <c r="G16" s="731" t="s">
        <v>251</v>
      </c>
      <c r="H16" s="731" t="s">
        <v>252</v>
      </c>
      <c r="I16" s="731" t="s">
        <v>253</v>
      </c>
      <c r="J16" s="731" t="s">
        <v>254</v>
      </c>
      <c r="K16" s="731" t="s">
        <v>255</v>
      </c>
      <c r="L16" s="731" t="s">
        <v>256</v>
      </c>
      <c r="M16" s="115" t="s">
        <v>31</v>
      </c>
      <c r="P16" s="119"/>
      <c r="Q16" s="119"/>
      <c r="R16" s="119"/>
      <c r="S16" s="119"/>
      <c r="U16" s="1"/>
    </row>
    <row r="17" spans="1:21" ht="13.5" thickBot="1">
      <c r="A17" s="580" t="s">
        <v>445</v>
      </c>
      <c r="B17" s="533" t="s">
        <v>531</v>
      </c>
      <c r="C17" s="533" t="s">
        <v>448</v>
      </c>
      <c r="D17" s="533" t="s">
        <v>468</v>
      </c>
      <c r="E17" s="533" t="s">
        <v>493</v>
      </c>
      <c r="F17" s="533" t="s">
        <v>494</v>
      </c>
      <c r="G17" s="533" t="s">
        <v>527</v>
      </c>
      <c r="H17" s="533" t="s">
        <v>528</v>
      </c>
      <c r="I17" s="567" t="s">
        <v>529</v>
      </c>
      <c r="J17" s="567" t="s">
        <v>532</v>
      </c>
      <c r="K17" s="567" t="s">
        <v>533</v>
      </c>
      <c r="L17" s="567" t="s">
        <v>534</v>
      </c>
      <c r="M17" s="669" t="s">
        <v>535</v>
      </c>
      <c r="P17" s="119"/>
      <c r="Q17" s="119"/>
      <c r="R17" s="119"/>
      <c r="S17" s="119"/>
      <c r="U17" s="1"/>
    </row>
    <row r="18" spans="1:21" ht="13.5" customHeight="1">
      <c r="A18" s="584" t="s">
        <v>449</v>
      </c>
      <c r="B18" s="736" t="s">
        <v>275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271"/>
      <c r="M18" s="120">
        <f aca="true" t="shared" si="1" ref="M18:M25">SUM(C6:M6)+SUM(C18:K18)</f>
        <v>494000</v>
      </c>
      <c r="N18" s="121"/>
      <c r="O18" s="121"/>
      <c r="U18" s="1"/>
    </row>
    <row r="19" spans="1:21" ht="13.5" customHeight="1">
      <c r="A19" s="449" t="s">
        <v>450</v>
      </c>
      <c r="B19" s="736" t="s">
        <v>276</v>
      </c>
      <c r="C19" s="116"/>
      <c r="D19" s="116"/>
      <c r="E19" s="116"/>
      <c r="F19" s="116"/>
      <c r="G19" s="116"/>
      <c r="H19" s="116"/>
      <c r="I19" s="116"/>
      <c r="J19" s="116"/>
      <c r="K19" s="116"/>
      <c r="L19" s="271"/>
      <c r="M19" s="120">
        <f t="shared" si="1"/>
        <v>126500</v>
      </c>
      <c r="P19" s="121"/>
      <c r="Q19" s="121"/>
      <c r="R19" s="121"/>
      <c r="S19" s="121"/>
      <c r="U19" s="1"/>
    </row>
    <row r="20" spans="1:21" ht="37.5" customHeight="1">
      <c r="A20" s="449" t="s">
        <v>451</v>
      </c>
      <c r="B20" s="737" t="s">
        <v>277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272"/>
      <c r="M20" s="120">
        <f t="shared" si="1"/>
        <v>5748</v>
      </c>
      <c r="U20" s="1"/>
    </row>
    <row r="21" spans="1:21" ht="13.5" customHeight="1">
      <c r="A21" s="449" t="s">
        <v>452</v>
      </c>
      <c r="B21" s="737" t="s">
        <v>933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72"/>
      <c r="M21" s="120">
        <f t="shared" si="1"/>
        <v>2638</v>
      </c>
      <c r="U21" s="1"/>
    </row>
    <row r="22" spans="1:21" ht="17.25" customHeight="1">
      <c r="A22" s="449" t="s">
        <v>453</v>
      </c>
      <c r="B22" s="738" t="s">
        <v>934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120">
        <f t="shared" si="1"/>
        <v>46690</v>
      </c>
      <c r="U22" s="1"/>
    </row>
    <row r="23" spans="1:21" ht="15.75" customHeight="1">
      <c r="A23" s="1346" t="s">
        <v>454</v>
      </c>
      <c r="B23" s="1347" t="s">
        <v>1045</v>
      </c>
      <c r="C23" s="1348"/>
      <c r="D23" s="1348"/>
      <c r="E23" s="1348"/>
      <c r="F23" s="1348"/>
      <c r="G23" s="1348"/>
      <c r="H23" s="1348"/>
      <c r="I23" s="1348"/>
      <c r="J23" s="1348"/>
      <c r="K23" s="1348"/>
      <c r="L23" s="1348"/>
      <c r="M23" s="120">
        <f t="shared" si="1"/>
        <v>53200</v>
      </c>
      <c r="U23" s="1"/>
    </row>
    <row r="24" spans="1:21" ht="15.75" customHeight="1">
      <c r="A24" s="1346" t="s">
        <v>455</v>
      </c>
      <c r="B24" s="1347" t="s">
        <v>1046</v>
      </c>
      <c r="C24" s="1348"/>
      <c r="D24" s="1348"/>
      <c r="E24" s="1348"/>
      <c r="F24" s="1348"/>
      <c r="G24" s="1348"/>
      <c r="H24" s="1348"/>
      <c r="I24" s="1348"/>
      <c r="J24" s="1348"/>
      <c r="K24" s="1348"/>
      <c r="L24" s="1348"/>
      <c r="M24" s="120">
        <f t="shared" si="1"/>
        <v>353826</v>
      </c>
      <c r="U24" s="1"/>
    </row>
    <row r="25" spans="1:21" ht="26.25" customHeight="1" thickBot="1">
      <c r="A25" s="541" t="s">
        <v>456</v>
      </c>
      <c r="B25" s="739" t="s">
        <v>437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5"/>
      <c r="M25" s="120">
        <f t="shared" si="1"/>
        <v>3052</v>
      </c>
      <c r="U25" s="1"/>
    </row>
    <row r="26" spans="1:21" ht="20.25" customHeight="1" thickBot="1">
      <c r="A26" s="473" t="s">
        <v>457</v>
      </c>
      <c r="B26" s="740" t="s">
        <v>278</v>
      </c>
      <c r="C26" s="273">
        <f aca="true" t="shared" si="2" ref="C26:M26">SUM(C18:C25)</f>
        <v>0</v>
      </c>
      <c r="D26" s="273">
        <f t="shared" si="2"/>
        <v>0</v>
      </c>
      <c r="E26" s="273">
        <f t="shared" si="2"/>
        <v>0</v>
      </c>
      <c r="F26" s="273">
        <f t="shared" si="2"/>
        <v>0</v>
      </c>
      <c r="G26" s="273">
        <f t="shared" si="2"/>
        <v>0</v>
      </c>
      <c r="H26" s="273">
        <f t="shared" si="2"/>
        <v>0</v>
      </c>
      <c r="I26" s="273">
        <f t="shared" si="2"/>
        <v>0</v>
      </c>
      <c r="J26" s="273">
        <f t="shared" si="2"/>
        <v>0</v>
      </c>
      <c r="K26" s="273">
        <f t="shared" si="2"/>
        <v>0</v>
      </c>
      <c r="L26" s="1202">
        <f t="shared" si="2"/>
        <v>0</v>
      </c>
      <c r="M26" s="1203">
        <f t="shared" si="2"/>
        <v>1085654</v>
      </c>
      <c r="N26" s="16"/>
      <c r="U26" s="1"/>
    </row>
    <row r="27" spans="2:21" ht="27.75" customHeight="1">
      <c r="B27" s="1579"/>
      <c r="C27" s="1579"/>
      <c r="D27" s="1579"/>
      <c r="E27" s="1579"/>
      <c r="F27" s="1579"/>
      <c r="G27" s="1579"/>
      <c r="H27" s="1579"/>
      <c r="I27" s="1579"/>
      <c r="J27" s="1579"/>
      <c r="K27" s="1579"/>
      <c r="L27" s="1579"/>
      <c r="M27" s="1579"/>
      <c r="N27" s="1580"/>
      <c r="O27" s="122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23"/>
    </row>
    <row r="33" ht="32.25" customHeight="1">
      <c r="U33" s="121"/>
    </row>
    <row r="35" spans="2:15" ht="12.75">
      <c r="B35" s="1581"/>
      <c r="C35" s="1581"/>
      <c r="D35" s="1581"/>
      <c r="E35" s="1581"/>
      <c r="F35" s="1581"/>
      <c r="G35" s="1581"/>
      <c r="H35" s="1581"/>
      <c r="I35" s="1581"/>
      <c r="J35" s="1581"/>
      <c r="K35" s="1581"/>
      <c r="L35" s="1581"/>
      <c r="M35" s="1581"/>
      <c r="N35" s="1581"/>
      <c r="O35" s="1581"/>
    </row>
    <row r="38" ht="39.75" customHeight="1"/>
    <row r="40" ht="25.5" customHeight="1"/>
  </sheetData>
  <sheetProtection/>
  <mergeCells count="6">
    <mergeCell ref="B2:N2"/>
    <mergeCell ref="C3:N3"/>
    <mergeCell ref="B27:N27"/>
    <mergeCell ref="B35:O35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262">
      <selection activeCell="F220" sqref="F220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439" t="s">
        <v>1174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1:6" ht="14.25">
      <c r="A3" s="1582" t="s">
        <v>979</v>
      </c>
      <c r="B3" s="1583"/>
      <c r="C3" s="1583"/>
      <c r="D3" s="1583"/>
      <c r="E3" s="1583"/>
      <c r="F3" s="1583"/>
    </row>
    <row r="4" spans="2:5" ht="15.75">
      <c r="B4" s="22"/>
      <c r="C4" s="22"/>
      <c r="D4" s="22"/>
      <c r="E4" s="22"/>
    </row>
    <row r="5" spans="2:5" ht="15.75">
      <c r="B5" s="1362" t="s">
        <v>980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60.75" thickBot="1">
      <c r="A7" s="477" t="s">
        <v>444</v>
      </c>
      <c r="B7" s="772" t="s">
        <v>16</v>
      </c>
      <c r="C7" s="465" t="s">
        <v>981</v>
      </c>
      <c r="D7" s="466" t="s">
        <v>982</v>
      </c>
      <c r="E7" s="465" t="s">
        <v>978</v>
      </c>
      <c r="F7" s="466" t="s">
        <v>977</v>
      </c>
    </row>
    <row r="8" spans="1:6" ht="12.75">
      <c r="A8" s="773" t="s">
        <v>445</v>
      </c>
      <c r="B8" s="774" t="s">
        <v>446</v>
      </c>
      <c r="C8" s="783" t="s">
        <v>447</v>
      </c>
      <c r="D8" s="784" t="s">
        <v>448</v>
      </c>
      <c r="E8" s="1003" t="s">
        <v>468</v>
      </c>
      <c r="F8" s="1004" t="s">
        <v>493</v>
      </c>
    </row>
    <row r="9" spans="1:6" ht="12.75">
      <c r="A9" s="450" t="s">
        <v>449</v>
      </c>
      <c r="B9" s="457" t="s">
        <v>321</v>
      </c>
      <c r="C9" s="405"/>
      <c r="D9" s="176"/>
      <c r="E9" s="405"/>
      <c r="F9" s="159"/>
    </row>
    <row r="10" spans="1:6" ht="12.75">
      <c r="A10" s="449" t="s">
        <v>450</v>
      </c>
      <c r="B10" s="230" t="s">
        <v>6</v>
      </c>
      <c r="C10" s="405">
        <v>23880</v>
      </c>
      <c r="D10" s="176">
        <v>159745</v>
      </c>
      <c r="E10" s="405">
        <v>0</v>
      </c>
      <c r="F10" s="176">
        <f>SUM(C10:E10)</f>
        <v>183625</v>
      </c>
    </row>
    <row r="11" spans="1:6" ht="12.75">
      <c r="A11" s="449" t="s">
        <v>451</v>
      </c>
      <c r="B11" s="265" t="s">
        <v>7</v>
      </c>
      <c r="C11" s="405">
        <v>6272</v>
      </c>
      <c r="D11" s="176">
        <v>43498</v>
      </c>
      <c r="E11" s="405">
        <v>0</v>
      </c>
      <c r="F11" s="176">
        <f>SUM(C11:E11)</f>
        <v>49770</v>
      </c>
    </row>
    <row r="12" spans="1:6" ht="12.75">
      <c r="A12" s="449" t="s">
        <v>452</v>
      </c>
      <c r="B12" s="265" t="s">
        <v>8</v>
      </c>
      <c r="C12" s="405">
        <v>2907</v>
      </c>
      <c r="D12" s="176">
        <v>128050</v>
      </c>
      <c r="E12" s="405">
        <v>0</v>
      </c>
      <c r="F12" s="176">
        <f>SUM(C12:E12)</f>
        <v>130957</v>
      </c>
    </row>
    <row r="13" spans="1:6" ht="12.75">
      <c r="A13" s="449" t="s">
        <v>453</v>
      </c>
      <c r="B13" s="265" t="s">
        <v>556</v>
      </c>
      <c r="C13" s="405"/>
      <c r="D13" s="176"/>
      <c r="E13" s="405"/>
      <c r="F13" s="176">
        <f>SUM(C13:E13)</f>
        <v>0</v>
      </c>
    </row>
    <row r="14" spans="1:6" ht="12.75">
      <c r="A14" s="449" t="s">
        <v>454</v>
      </c>
      <c r="B14" s="265" t="s">
        <v>555</v>
      </c>
      <c r="C14" s="405"/>
      <c r="D14" s="176"/>
      <c r="E14" s="405"/>
      <c r="F14" s="176">
        <f>SUM(C14:E14)</f>
        <v>0</v>
      </c>
    </row>
    <row r="15" spans="1:6" ht="12.75">
      <c r="A15" s="449" t="s">
        <v>455</v>
      </c>
      <c r="B15" s="265" t="s">
        <v>770</v>
      </c>
      <c r="C15" s="405">
        <f>C16+C17+C18+C19+C20+C21</f>
        <v>0</v>
      </c>
      <c r="D15" s="405">
        <f>D16+D17+D18+D19+D20+D21</f>
        <v>0</v>
      </c>
      <c r="E15" s="405">
        <f>E16+E17+E18+E19+E20+E21</f>
        <v>0</v>
      </c>
      <c r="F15" s="176">
        <f>F16+F17+F18+F19+F20+F21</f>
        <v>0</v>
      </c>
    </row>
    <row r="16" spans="1:6" ht="12.75">
      <c r="A16" s="449" t="s">
        <v>456</v>
      </c>
      <c r="B16" s="265" t="s">
        <v>771</v>
      </c>
      <c r="C16" s="405">
        <v>0</v>
      </c>
      <c r="D16" s="176">
        <v>0</v>
      </c>
      <c r="E16" s="405">
        <v>0</v>
      </c>
      <c r="F16" s="176">
        <f>E16+D16+C16</f>
        <v>0</v>
      </c>
    </row>
    <row r="17" spans="1:6" ht="12.75">
      <c r="A17" s="449" t="s">
        <v>457</v>
      </c>
      <c r="B17" s="265" t="s">
        <v>772</v>
      </c>
      <c r="C17" s="405"/>
      <c r="D17" s="176"/>
      <c r="E17" s="405"/>
      <c r="F17" s="176">
        <f aca="true" t="shared" si="0" ref="F17:F22">E17+D17+C17</f>
        <v>0</v>
      </c>
    </row>
    <row r="18" spans="1:6" ht="12.75">
      <c r="A18" s="449" t="s">
        <v>458</v>
      </c>
      <c r="B18" s="265" t="s">
        <v>773</v>
      </c>
      <c r="C18" s="405"/>
      <c r="D18" s="176"/>
      <c r="E18" s="405"/>
      <c r="F18" s="176">
        <f t="shared" si="0"/>
        <v>0</v>
      </c>
    </row>
    <row r="19" spans="1:6" ht="12.75">
      <c r="A19" s="449" t="s">
        <v>459</v>
      </c>
      <c r="B19" s="458" t="s">
        <v>774</v>
      </c>
      <c r="C19" s="304"/>
      <c r="D19" s="180"/>
      <c r="E19" s="405"/>
      <c r="F19" s="176">
        <f t="shared" si="0"/>
        <v>0</v>
      </c>
    </row>
    <row r="20" spans="1:6" ht="12.75">
      <c r="A20" s="449" t="s">
        <v>460</v>
      </c>
      <c r="B20" s="1085" t="s">
        <v>789</v>
      </c>
      <c r="C20" s="408"/>
      <c r="D20" s="177"/>
      <c r="E20" s="405"/>
      <c r="F20" s="176">
        <f t="shared" si="0"/>
        <v>0</v>
      </c>
    </row>
    <row r="21" spans="1:6" ht="12.75">
      <c r="A21" s="449" t="s">
        <v>461</v>
      </c>
      <c r="B21" s="1086" t="s">
        <v>782</v>
      </c>
      <c r="C21" s="408"/>
      <c r="D21" s="177"/>
      <c r="E21" s="405"/>
      <c r="F21" s="176">
        <f t="shared" si="0"/>
        <v>0</v>
      </c>
    </row>
    <row r="22" spans="1:6" ht="13.5" thickBot="1">
      <c r="A22" s="449" t="s">
        <v>462</v>
      </c>
      <c r="B22" s="267" t="s">
        <v>317</v>
      </c>
      <c r="C22" s="406"/>
      <c r="D22" s="181"/>
      <c r="E22" s="405"/>
      <c r="F22" s="403">
        <f t="shared" si="0"/>
        <v>0</v>
      </c>
    </row>
    <row r="23" spans="1:6" ht="13.5" thickBot="1">
      <c r="A23" s="777" t="s">
        <v>463</v>
      </c>
      <c r="B23" s="778" t="s">
        <v>9</v>
      </c>
      <c r="C23" s="786">
        <f>C10+C11+C12+C13+C15+C22</f>
        <v>33059</v>
      </c>
      <c r="D23" s="786">
        <f>D10+D11+D12+D13+D15+D22</f>
        <v>331293</v>
      </c>
      <c r="E23" s="786">
        <f>E10+E11+E12+E13+E15+E22</f>
        <v>0</v>
      </c>
      <c r="F23" s="787">
        <f>F10+F11+F12+F13+F15+F22</f>
        <v>364352</v>
      </c>
    </row>
    <row r="24" spans="1:6" ht="13.5" thickTop="1">
      <c r="A24" s="766"/>
      <c r="B24" s="457"/>
      <c r="C24" s="303"/>
      <c r="D24" s="303"/>
      <c r="E24" s="303"/>
      <c r="F24" s="184"/>
    </row>
    <row r="25" spans="1:6" ht="12.75">
      <c r="A25" s="450" t="s">
        <v>464</v>
      </c>
      <c r="B25" s="459" t="s">
        <v>322</v>
      </c>
      <c r="C25" s="407"/>
      <c r="D25" s="179"/>
      <c r="E25" s="407"/>
      <c r="F25" s="237"/>
    </row>
    <row r="26" spans="1:6" ht="12.75">
      <c r="A26" s="449" t="s">
        <v>465</v>
      </c>
      <c r="B26" s="265" t="s">
        <v>557</v>
      </c>
      <c r="C26" s="405"/>
      <c r="D26" s="176">
        <f>450+340</f>
        <v>790</v>
      </c>
      <c r="E26" s="405"/>
      <c r="F26" s="176">
        <f>SUM(C26:E26)</f>
        <v>790</v>
      </c>
    </row>
    <row r="27" spans="1:6" ht="12.75">
      <c r="A27" s="449" t="s">
        <v>464</v>
      </c>
      <c r="B27" s="265" t="s">
        <v>558</v>
      </c>
      <c r="C27" s="405"/>
      <c r="D27" s="176"/>
      <c r="E27" s="405"/>
      <c r="F27" s="159"/>
    </row>
    <row r="28" spans="1:6" ht="12.75">
      <c r="A28" s="449" t="s">
        <v>465</v>
      </c>
      <c r="B28" s="265" t="s">
        <v>318</v>
      </c>
      <c r="C28" s="304">
        <f>C29+C30+C31</f>
        <v>0</v>
      </c>
      <c r="D28" s="304">
        <f>D29+D30+D31</f>
        <v>0</v>
      </c>
      <c r="E28" s="304">
        <f>E29+E30+E31</f>
        <v>0</v>
      </c>
      <c r="F28" s="180">
        <f>F29+F30+F31</f>
        <v>0</v>
      </c>
    </row>
    <row r="29" spans="1:6" ht="12.75">
      <c r="A29" s="449" t="s">
        <v>466</v>
      </c>
      <c r="B29" s="458" t="s">
        <v>775</v>
      </c>
      <c r="C29" s="405"/>
      <c r="D29" s="176"/>
      <c r="E29" s="405"/>
      <c r="F29" s="159"/>
    </row>
    <row r="30" spans="1:6" ht="12.75">
      <c r="A30" s="449" t="s">
        <v>467</v>
      </c>
      <c r="B30" s="458" t="s">
        <v>777</v>
      </c>
      <c r="C30" s="405"/>
      <c r="D30" s="176"/>
      <c r="E30" s="405"/>
      <c r="F30" s="159"/>
    </row>
    <row r="31" spans="1:6" ht="12.75">
      <c r="A31" s="449" t="s">
        <v>469</v>
      </c>
      <c r="B31" s="458" t="s">
        <v>776</v>
      </c>
      <c r="C31" s="405"/>
      <c r="D31" s="176"/>
      <c r="E31" s="405"/>
      <c r="F31" s="520"/>
    </row>
    <row r="32" spans="1:6" ht="12.75">
      <c r="A32" s="449" t="s">
        <v>470</v>
      </c>
      <c r="B32" s="458" t="s">
        <v>778</v>
      </c>
      <c r="C32" s="405"/>
      <c r="D32" s="176"/>
      <c r="E32" s="405"/>
      <c r="F32" s="520"/>
    </row>
    <row r="33" spans="1:6" ht="12.75">
      <c r="A33" s="449" t="s">
        <v>471</v>
      </c>
      <c r="B33" s="1085" t="s">
        <v>779</v>
      </c>
      <c r="C33" s="405"/>
      <c r="D33" s="176"/>
      <c r="E33" s="405"/>
      <c r="F33" s="520"/>
    </row>
    <row r="34" spans="1:6" ht="12.75">
      <c r="A34" s="449" t="s">
        <v>472</v>
      </c>
      <c r="B34" s="370" t="s">
        <v>780</v>
      </c>
      <c r="C34" s="405"/>
      <c r="D34" s="176"/>
      <c r="E34" s="405"/>
      <c r="F34" s="520"/>
    </row>
    <row r="35" spans="1:6" ht="12.75">
      <c r="A35" s="449" t="s">
        <v>473</v>
      </c>
      <c r="B35" s="1086" t="s">
        <v>797</v>
      </c>
      <c r="C35" s="405"/>
      <c r="D35" s="176"/>
      <c r="E35" s="405"/>
      <c r="F35" s="520"/>
    </row>
    <row r="36" spans="1:6" ht="12.75">
      <c r="A36" s="449" t="s">
        <v>474</v>
      </c>
      <c r="B36" s="265" t="s">
        <v>783</v>
      </c>
      <c r="C36" s="405"/>
      <c r="D36" s="176"/>
      <c r="E36" s="405"/>
      <c r="F36" s="159"/>
    </row>
    <row r="37" spans="1:6" ht="13.5" thickBot="1">
      <c r="A37" s="449" t="s">
        <v>475</v>
      </c>
      <c r="B37" s="267" t="s">
        <v>320</v>
      </c>
      <c r="C37" s="408">
        <f>-C13</f>
        <v>0</v>
      </c>
      <c r="D37" s="408">
        <f>-D13</f>
        <v>0</v>
      </c>
      <c r="E37" s="408">
        <f>-E13</f>
        <v>0</v>
      </c>
      <c r="F37" s="177">
        <f>-F13</f>
        <v>0</v>
      </c>
    </row>
    <row r="38" spans="1:6" ht="13.5" thickBot="1">
      <c r="A38" s="777" t="s">
        <v>476</v>
      </c>
      <c r="B38" s="778" t="s">
        <v>10</v>
      </c>
      <c r="C38" s="786">
        <f>C26+C27+C28+C36+C37</f>
        <v>0</v>
      </c>
      <c r="D38" s="786">
        <f>D26+D27+D28+D36+D37</f>
        <v>790</v>
      </c>
      <c r="E38" s="786">
        <f>E26+E27+E28+E36+E37</f>
        <v>0</v>
      </c>
      <c r="F38" s="787">
        <f>F26+F27+F28+F36+F37</f>
        <v>790</v>
      </c>
    </row>
    <row r="39" spans="1:6" ht="27" thickBot="1" thickTop="1">
      <c r="A39" s="777" t="s">
        <v>477</v>
      </c>
      <c r="B39" s="782" t="s">
        <v>784</v>
      </c>
      <c r="C39" s="789">
        <f>C23+C38</f>
        <v>33059</v>
      </c>
      <c r="D39" s="789">
        <f>D23+D38</f>
        <v>332083</v>
      </c>
      <c r="E39" s="789">
        <f>E23+E38</f>
        <v>0</v>
      </c>
      <c r="F39" s="790">
        <f>F23+F38</f>
        <v>365142</v>
      </c>
    </row>
    <row r="40" spans="1:6" ht="13.5" thickTop="1">
      <c r="A40" s="766"/>
      <c r="B40" s="1101"/>
      <c r="C40" s="314"/>
      <c r="D40" s="314"/>
      <c r="E40" s="314"/>
      <c r="F40" s="321"/>
    </row>
    <row r="41" spans="1:6" ht="12.75">
      <c r="A41" s="450" t="s">
        <v>552</v>
      </c>
      <c r="B41" s="579" t="s">
        <v>786</v>
      </c>
      <c r="C41" s="788"/>
      <c r="D41" s="179"/>
      <c r="E41" s="407"/>
      <c r="F41" s="237"/>
    </row>
    <row r="42" spans="1:6" ht="12.75">
      <c r="A42" s="449" t="s">
        <v>479</v>
      </c>
      <c r="B42" s="266" t="s">
        <v>785</v>
      </c>
      <c r="C42" s="410"/>
      <c r="D42" s="176"/>
      <c r="E42" s="405"/>
      <c r="F42" s="159"/>
    </row>
    <row r="43" spans="1:6" ht="12.75">
      <c r="A43" s="449" t="s">
        <v>480</v>
      </c>
      <c r="B43" s="867" t="s">
        <v>790</v>
      </c>
      <c r="C43" s="1092"/>
      <c r="D43" s="181"/>
      <c r="E43" s="406"/>
      <c r="F43" s="402"/>
    </row>
    <row r="44" spans="1:6" ht="12.75">
      <c r="A44" s="449" t="s">
        <v>481</v>
      </c>
      <c r="B44" s="867" t="s">
        <v>791</v>
      </c>
      <c r="C44" s="1092"/>
      <c r="D44" s="181"/>
      <c r="E44" s="406"/>
      <c r="F44" s="402"/>
    </row>
    <row r="45" spans="1:6" ht="12.75">
      <c r="A45" s="449" t="s">
        <v>482</v>
      </c>
      <c r="B45" s="867" t="s">
        <v>792</v>
      </c>
      <c r="C45" s="1092"/>
      <c r="D45" s="181"/>
      <c r="E45" s="406"/>
      <c r="F45" s="402"/>
    </row>
    <row r="46" spans="1:6" ht="12.75">
      <c r="A46" s="449" t="s">
        <v>483</v>
      </c>
      <c r="B46" s="1087" t="s">
        <v>793</v>
      </c>
      <c r="C46" s="1092"/>
      <c r="D46" s="181"/>
      <c r="E46" s="406"/>
      <c r="F46" s="402"/>
    </row>
    <row r="47" spans="1:6" ht="12.75">
      <c r="A47" s="449" t="s">
        <v>484</v>
      </c>
      <c r="B47" s="1088" t="s">
        <v>794</v>
      </c>
      <c r="C47" s="1092"/>
      <c r="D47" s="181"/>
      <c r="E47" s="406"/>
      <c r="F47" s="402"/>
    </row>
    <row r="48" spans="1:6" ht="12.75">
      <c r="A48" s="449" t="s">
        <v>485</v>
      </c>
      <c r="B48" s="1089" t="s">
        <v>795</v>
      </c>
      <c r="C48" s="1092"/>
      <c r="D48" s="181"/>
      <c r="E48" s="406"/>
      <c r="F48" s="402"/>
    </row>
    <row r="49" spans="1:6" ht="13.5" thickBot="1">
      <c r="A49" s="449" t="s">
        <v>486</v>
      </c>
      <c r="B49" s="460" t="s">
        <v>796</v>
      </c>
      <c r="C49" s="1092"/>
      <c r="D49" s="181"/>
      <c r="E49" s="406"/>
      <c r="F49" s="402"/>
    </row>
    <row r="50" spans="1:6" ht="13.5" thickBot="1">
      <c r="A50" s="473" t="s">
        <v>487</v>
      </c>
      <c r="B50" s="380" t="s">
        <v>787</v>
      </c>
      <c r="C50" s="1093"/>
      <c r="D50" s="312"/>
      <c r="E50" s="178"/>
      <c r="F50" s="831"/>
    </row>
    <row r="51" spans="1:6" ht="12.75">
      <c r="A51" s="766"/>
      <c r="B51" s="45"/>
      <c r="C51" s="1107"/>
      <c r="D51" s="1109"/>
      <c r="E51" s="1047"/>
      <c r="F51" s="863"/>
    </row>
    <row r="52" spans="1:6" ht="13.5" thickBot="1">
      <c r="A52" s="794" t="s">
        <v>488</v>
      </c>
      <c r="B52" s="1099" t="s">
        <v>788</v>
      </c>
      <c r="C52" s="1106">
        <f>C39+C50</f>
        <v>33059</v>
      </c>
      <c r="D52" s="1108">
        <f>D39+D50</f>
        <v>332083</v>
      </c>
      <c r="E52" s="1106">
        <f>E39+E50</f>
        <v>0</v>
      </c>
      <c r="F52" s="1106">
        <f>F39+F50</f>
        <v>365142</v>
      </c>
    </row>
    <row r="53" ht="13.5" thickTop="1"/>
    <row r="54" spans="1:6" ht="12.75">
      <c r="A54" s="1460">
        <v>2</v>
      </c>
      <c r="B54" s="1460"/>
      <c r="C54" s="1460"/>
      <c r="D54" s="1460"/>
      <c r="E54" s="1460"/>
      <c r="F54" s="1460"/>
    </row>
    <row r="55" spans="1:5" ht="12.75">
      <c r="A55" s="1439" t="s">
        <v>1175</v>
      </c>
      <c r="B55" s="1439"/>
      <c r="C55" s="1439"/>
      <c r="D55" s="1439"/>
      <c r="E55" s="1439"/>
    </row>
    <row r="56" spans="1:5" ht="12.75">
      <c r="A56" s="462"/>
      <c r="B56" s="462"/>
      <c r="C56" s="462"/>
      <c r="D56" s="462"/>
      <c r="E56" s="462"/>
    </row>
    <row r="57" spans="1:6" ht="14.25">
      <c r="A57" s="1582" t="s">
        <v>979</v>
      </c>
      <c r="B57" s="1583"/>
      <c r="C57" s="1583"/>
      <c r="D57" s="1583"/>
      <c r="E57" s="1583"/>
      <c r="F57" s="1583"/>
    </row>
    <row r="58" spans="2:5" ht="15.75">
      <c r="B58" s="22"/>
      <c r="C58" s="22"/>
      <c r="D58" s="22"/>
      <c r="E58" s="22"/>
    </row>
    <row r="59" spans="2:5" ht="15.75">
      <c r="B59" s="22" t="s">
        <v>90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7" t="s">
        <v>444</v>
      </c>
      <c r="B61" s="772" t="s">
        <v>16</v>
      </c>
      <c r="C61" s="465" t="s">
        <v>983</v>
      </c>
      <c r="D61" s="466" t="s">
        <v>984</v>
      </c>
      <c r="E61" s="465" t="s">
        <v>978</v>
      </c>
      <c r="F61" s="466" t="s">
        <v>977</v>
      </c>
    </row>
    <row r="62" spans="1:6" ht="12.75">
      <c r="A62" s="773" t="s">
        <v>445</v>
      </c>
      <c r="B62" s="774" t="s">
        <v>446</v>
      </c>
      <c r="C62" s="783" t="s">
        <v>447</v>
      </c>
      <c r="D62" s="784" t="s">
        <v>448</v>
      </c>
      <c r="E62" s="1003" t="s">
        <v>468</v>
      </c>
      <c r="F62" s="1004" t="s">
        <v>493</v>
      </c>
    </row>
    <row r="63" spans="1:6" ht="12.75">
      <c r="A63" s="450" t="s">
        <v>449</v>
      </c>
      <c r="B63" s="457" t="s">
        <v>321</v>
      </c>
      <c r="C63" s="405"/>
      <c r="D63" s="176"/>
      <c r="E63" s="405"/>
      <c r="F63" s="159"/>
    </row>
    <row r="64" spans="1:6" ht="12.75">
      <c r="A64" s="449" t="s">
        <v>450</v>
      </c>
      <c r="B64" s="230" t="s">
        <v>6</v>
      </c>
      <c r="C64" s="405">
        <f>148753+3633+1371+2857+1096+1895+1031+3190+3299-9338</f>
        <v>157787</v>
      </c>
      <c r="D64" s="176"/>
      <c r="E64" s="405"/>
      <c r="F64" s="176">
        <f>SUM(C64:E64)</f>
        <v>157787</v>
      </c>
    </row>
    <row r="65" spans="1:6" ht="12.75">
      <c r="A65" s="449" t="s">
        <v>451</v>
      </c>
      <c r="B65" s="265" t="s">
        <v>7</v>
      </c>
      <c r="C65" s="405">
        <f>39554+981+185+771+148+511+278+861+891-4147</f>
        <v>40033</v>
      </c>
      <c r="D65" s="176"/>
      <c r="E65" s="405"/>
      <c r="F65" s="176">
        <f>SUM(C65:E65)</f>
        <v>40033</v>
      </c>
    </row>
    <row r="66" spans="1:6" ht="12.75">
      <c r="A66" s="449" t="s">
        <v>452</v>
      </c>
      <c r="B66" s="265" t="s">
        <v>8</v>
      </c>
      <c r="C66" s="405">
        <f>368563+4730+17650-150-68141</f>
        <v>322652</v>
      </c>
      <c r="D66" s="176"/>
      <c r="E66" s="405"/>
      <c r="F66" s="176">
        <f>SUM(C66:E66)</f>
        <v>322652</v>
      </c>
    </row>
    <row r="67" spans="1:6" ht="12.75">
      <c r="A67" s="449" t="s">
        <v>453</v>
      </c>
      <c r="B67" s="265" t="s">
        <v>556</v>
      </c>
      <c r="C67" s="405"/>
      <c r="D67" s="176"/>
      <c r="E67" s="405"/>
      <c r="F67" s="176">
        <f>SUM(C67:E67)</f>
        <v>0</v>
      </c>
    </row>
    <row r="68" spans="1:6" ht="12.75">
      <c r="A68" s="449" t="s">
        <v>454</v>
      </c>
      <c r="B68" s="265" t="s">
        <v>555</v>
      </c>
      <c r="C68" s="405"/>
      <c r="D68" s="176"/>
      <c r="E68" s="405"/>
      <c r="F68" s="176">
        <f>SUM(C68:E68)</f>
        <v>0</v>
      </c>
    </row>
    <row r="69" spans="1:6" ht="12.75">
      <c r="A69" s="449" t="s">
        <v>455</v>
      </c>
      <c r="B69" s="265" t="s">
        <v>770</v>
      </c>
      <c r="C69" s="405">
        <f>C70+C71+C72+C73+C74+C75</f>
        <v>0</v>
      </c>
      <c r="D69" s="405">
        <f>D70+D71+D72+D73+D74+D75</f>
        <v>0</v>
      </c>
      <c r="E69" s="405">
        <f>E70+E71+E72+E73+E74+E75</f>
        <v>0</v>
      </c>
      <c r="F69" s="176">
        <f>F70+F71+F72+F73+F74+F75</f>
        <v>0</v>
      </c>
    </row>
    <row r="70" spans="1:6" ht="12.75">
      <c r="A70" s="449" t="s">
        <v>456</v>
      </c>
      <c r="B70" s="265" t="s">
        <v>771</v>
      </c>
      <c r="C70" s="405">
        <v>0</v>
      </c>
      <c r="D70" s="176">
        <v>0</v>
      </c>
      <c r="E70" s="405">
        <v>0</v>
      </c>
      <c r="F70" s="176">
        <f>E70+D70+C70</f>
        <v>0</v>
      </c>
    </row>
    <row r="71" spans="1:6" ht="12.75">
      <c r="A71" s="449" t="s">
        <v>457</v>
      </c>
      <c r="B71" s="265" t="s">
        <v>772</v>
      </c>
      <c r="C71" s="405"/>
      <c r="D71" s="176"/>
      <c r="E71" s="405"/>
      <c r="F71" s="176">
        <f aca="true" t="shared" si="1" ref="F71:F76">E71+D71+C71</f>
        <v>0</v>
      </c>
    </row>
    <row r="72" spans="1:6" ht="12.75">
      <c r="A72" s="449" t="s">
        <v>458</v>
      </c>
      <c r="B72" s="265" t="s">
        <v>773</v>
      </c>
      <c r="C72" s="405"/>
      <c r="D72" s="176"/>
      <c r="E72" s="405"/>
      <c r="F72" s="176">
        <f t="shared" si="1"/>
        <v>0</v>
      </c>
    </row>
    <row r="73" spans="1:6" ht="12.75">
      <c r="A73" s="449" t="s">
        <v>459</v>
      </c>
      <c r="B73" s="458" t="s">
        <v>774</v>
      </c>
      <c r="C73" s="304"/>
      <c r="D73" s="180"/>
      <c r="E73" s="405"/>
      <c r="F73" s="176">
        <f t="shared" si="1"/>
        <v>0</v>
      </c>
    </row>
    <row r="74" spans="1:6" ht="12.75">
      <c r="A74" s="449" t="s">
        <v>460</v>
      </c>
      <c r="B74" s="1085" t="s">
        <v>789</v>
      </c>
      <c r="C74" s="408"/>
      <c r="D74" s="177"/>
      <c r="E74" s="405"/>
      <c r="F74" s="176">
        <f t="shared" si="1"/>
        <v>0</v>
      </c>
    </row>
    <row r="75" spans="1:6" ht="12.75">
      <c r="A75" s="449" t="s">
        <v>461</v>
      </c>
      <c r="B75" s="1086" t="s">
        <v>782</v>
      </c>
      <c r="C75" s="408"/>
      <c r="D75" s="177"/>
      <c r="E75" s="405"/>
      <c r="F75" s="176">
        <f t="shared" si="1"/>
        <v>0</v>
      </c>
    </row>
    <row r="76" spans="1:6" ht="13.5" thickBot="1">
      <c r="A76" s="449" t="s">
        <v>462</v>
      </c>
      <c r="B76" s="267" t="s">
        <v>317</v>
      </c>
      <c r="C76" s="406"/>
      <c r="D76" s="181"/>
      <c r="E76" s="405"/>
      <c r="F76" s="403">
        <f t="shared" si="1"/>
        <v>0</v>
      </c>
    </row>
    <row r="77" spans="1:6" ht="13.5" thickBot="1">
      <c r="A77" s="777" t="s">
        <v>463</v>
      </c>
      <c r="B77" s="778" t="s">
        <v>9</v>
      </c>
      <c r="C77" s="786">
        <f>C64+C65+C66+C67+C69+C76</f>
        <v>520472</v>
      </c>
      <c r="D77" s="786">
        <f>D64+D65+D66+D67+D69+D76</f>
        <v>0</v>
      </c>
      <c r="E77" s="786">
        <f>E64+E65+E66+E67+E69+E76</f>
        <v>0</v>
      </c>
      <c r="F77" s="787">
        <f>F64+F65+F66+F67+F69+F76</f>
        <v>520472</v>
      </c>
    </row>
    <row r="78" spans="1:6" ht="13.5" thickTop="1">
      <c r="A78" s="766"/>
      <c r="B78" s="457"/>
      <c r="C78" s="303"/>
      <c r="D78" s="303"/>
      <c r="E78" s="303"/>
      <c r="F78" s="184"/>
    </row>
    <row r="79" spans="1:6" ht="12.75">
      <c r="A79" s="450" t="s">
        <v>464</v>
      </c>
      <c r="B79" s="459" t="s">
        <v>322</v>
      </c>
      <c r="C79" s="407"/>
      <c r="D79" s="179"/>
      <c r="E79" s="407"/>
      <c r="F79" s="237"/>
    </row>
    <row r="80" spans="1:6" ht="12.75">
      <c r="A80" s="449" t="s">
        <v>465</v>
      </c>
      <c r="B80" s="265" t="s">
        <v>557</v>
      </c>
      <c r="C80" s="405">
        <f>3730+150</f>
        <v>3880</v>
      </c>
      <c r="D80" s="176"/>
      <c r="E80" s="405"/>
      <c r="F80" s="176">
        <f>SUM(C80:E80)</f>
        <v>3880</v>
      </c>
    </row>
    <row r="81" spans="1:6" ht="12.75">
      <c r="A81" s="449" t="s">
        <v>464</v>
      </c>
      <c r="B81" s="265" t="s">
        <v>558</v>
      </c>
      <c r="C81" s="405"/>
      <c r="D81" s="176"/>
      <c r="E81" s="405"/>
      <c r="F81" s="159"/>
    </row>
    <row r="82" spans="1:6" ht="12.75">
      <c r="A82" s="449" t="s">
        <v>465</v>
      </c>
      <c r="B82" s="265" t="s">
        <v>318</v>
      </c>
      <c r="C82" s="304">
        <f>C83+C84+C85</f>
        <v>0</v>
      </c>
      <c r="D82" s="304">
        <f>D83+D84+D85</f>
        <v>0</v>
      </c>
      <c r="E82" s="304">
        <f>E83+E84+E85</f>
        <v>0</v>
      </c>
      <c r="F82" s="180">
        <f>F83+F84+F85</f>
        <v>0</v>
      </c>
    </row>
    <row r="83" spans="1:6" ht="12.75">
      <c r="A83" s="449" t="s">
        <v>466</v>
      </c>
      <c r="B83" s="458" t="s">
        <v>775</v>
      </c>
      <c r="C83" s="405"/>
      <c r="D83" s="176"/>
      <c r="E83" s="405"/>
      <c r="F83" s="159"/>
    </row>
    <row r="84" spans="1:6" ht="12.75">
      <c r="A84" s="449" t="s">
        <v>467</v>
      </c>
      <c r="B84" s="458" t="s">
        <v>777</v>
      </c>
      <c r="C84" s="405"/>
      <c r="D84" s="176"/>
      <c r="E84" s="405"/>
      <c r="F84" s="159"/>
    </row>
    <row r="85" spans="1:6" ht="12.75">
      <c r="A85" s="449" t="s">
        <v>469</v>
      </c>
      <c r="B85" s="458" t="s">
        <v>776</v>
      </c>
      <c r="C85" s="405"/>
      <c r="D85" s="176"/>
      <c r="E85" s="405"/>
      <c r="F85" s="520"/>
    </row>
    <row r="86" spans="1:6" ht="12.75">
      <c r="A86" s="449" t="s">
        <v>470</v>
      </c>
      <c r="B86" s="458" t="s">
        <v>778</v>
      </c>
      <c r="C86" s="405"/>
      <c r="D86" s="176"/>
      <c r="E86" s="405"/>
      <c r="F86" s="520"/>
    </row>
    <row r="87" spans="1:6" ht="12.75">
      <c r="A87" s="449" t="s">
        <v>471</v>
      </c>
      <c r="B87" s="1085" t="s">
        <v>779</v>
      </c>
      <c r="C87" s="405"/>
      <c r="D87" s="176"/>
      <c r="E87" s="405"/>
      <c r="F87" s="520"/>
    </row>
    <row r="88" spans="1:6" ht="12.75">
      <c r="A88" s="449" t="s">
        <v>472</v>
      </c>
      <c r="B88" s="370" t="s">
        <v>780</v>
      </c>
      <c r="C88" s="405"/>
      <c r="D88" s="176"/>
      <c r="E88" s="405"/>
      <c r="F88" s="520"/>
    </row>
    <row r="89" spans="1:6" ht="12.75">
      <c r="A89" s="449" t="s">
        <v>473</v>
      </c>
      <c r="B89" s="1086" t="s">
        <v>797</v>
      </c>
      <c r="C89" s="405"/>
      <c r="D89" s="176"/>
      <c r="E89" s="405"/>
      <c r="F89" s="520"/>
    </row>
    <row r="90" spans="1:6" ht="12.75">
      <c r="A90" s="449" t="s">
        <v>474</v>
      </c>
      <c r="B90" s="265" t="s">
        <v>783</v>
      </c>
      <c r="C90" s="405"/>
      <c r="D90" s="176"/>
      <c r="E90" s="405"/>
      <c r="F90" s="159"/>
    </row>
    <row r="91" spans="1:6" ht="13.5" thickBot="1">
      <c r="A91" s="449" t="s">
        <v>475</v>
      </c>
      <c r="B91" s="267" t="s">
        <v>320</v>
      </c>
      <c r="C91" s="408">
        <f>-C67</f>
        <v>0</v>
      </c>
      <c r="D91" s="408">
        <f>-D67</f>
        <v>0</v>
      </c>
      <c r="E91" s="408">
        <f>-E67</f>
        <v>0</v>
      </c>
      <c r="F91" s="177">
        <f>-F67</f>
        <v>0</v>
      </c>
    </row>
    <row r="92" spans="1:6" ht="13.5" thickBot="1">
      <c r="A92" s="777" t="s">
        <v>476</v>
      </c>
      <c r="B92" s="778" t="s">
        <v>10</v>
      </c>
      <c r="C92" s="786">
        <f>C80+C81+C82+C90+C91</f>
        <v>3880</v>
      </c>
      <c r="D92" s="786">
        <f>D80+D81+D82+D90+D91</f>
        <v>0</v>
      </c>
      <c r="E92" s="786">
        <f>E80+E81+E82+E90+E91</f>
        <v>0</v>
      </c>
      <c r="F92" s="787">
        <f>F80+F81+F82+F90+F91</f>
        <v>3880</v>
      </c>
    </row>
    <row r="93" spans="1:6" ht="27" thickBot="1" thickTop="1">
      <c r="A93" s="777" t="s">
        <v>477</v>
      </c>
      <c r="B93" s="782" t="s">
        <v>784</v>
      </c>
      <c r="C93" s="789">
        <f>C77+C92</f>
        <v>524352</v>
      </c>
      <c r="D93" s="789">
        <f>D77+D92</f>
        <v>0</v>
      </c>
      <c r="E93" s="789">
        <f>E77+E92</f>
        <v>0</v>
      </c>
      <c r="F93" s="790">
        <f>F77+F92</f>
        <v>524352</v>
      </c>
    </row>
    <row r="94" spans="1:6" ht="13.5" thickTop="1">
      <c r="A94" s="766"/>
      <c r="B94" s="1101"/>
      <c r="C94" s="314"/>
      <c r="D94" s="314"/>
      <c r="E94" s="314"/>
      <c r="F94" s="321"/>
    </row>
    <row r="95" spans="1:6" ht="12.75">
      <c r="A95" s="450" t="s">
        <v>552</v>
      </c>
      <c r="B95" s="579" t="s">
        <v>786</v>
      </c>
      <c r="C95" s="788"/>
      <c r="D95" s="179"/>
      <c r="E95" s="407"/>
      <c r="F95" s="237"/>
    </row>
    <row r="96" spans="1:6" ht="12.75">
      <c r="A96" s="449" t="s">
        <v>479</v>
      </c>
      <c r="B96" s="266" t="s">
        <v>785</v>
      </c>
      <c r="C96" s="410"/>
      <c r="D96" s="176"/>
      <c r="E96" s="405"/>
      <c r="F96" s="159"/>
    </row>
    <row r="97" spans="1:6" ht="12.75">
      <c r="A97" s="449" t="s">
        <v>480</v>
      </c>
      <c r="B97" s="867" t="s">
        <v>790</v>
      </c>
      <c r="C97" s="1092"/>
      <c r="D97" s="181"/>
      <c r="E97" s="406"/>
      <c r="F97" s="402"/>
    </row>
    <row r="98" spans="1:6" ht="12.75">
      <c r="A98" s="449" t="s">
        <v>481</v>
      </c>
      <c r="B98" s="867" t="s">
        <v>791</v>
      </c>
      <c r="C98" s="1092"/>
      <c r="D98" s="181"/>
      <c r="E98" s="406"/>
      <c r="F98" s="402"/>
    </row>
    <row r="99" spans="1:6" ht="12.75">
      <c r="A99" s="449" t="s">
        <v>482</v>
      </c>
      <c r="B99" s="867" t="s">
        <v>792</v>
      </c>
      <c r="C99" s="1092"/>
      <c r="D99" s="181"/>
      <c r="E99" s="406"/>
      <c r="F99" s="402"/>
    </row>
    <row r="100" spans="1:6" ht="12.75">
      <c r="A100" s="449" t="s">
        <v>483</v>
      </c>
      <c r="B100" s="1087" t="s">
        <v>793</v>
      </c>
      <c r="C100" s="1092"/>
      <c r="D100" s="181"/>
      <c r="E100" s="406"/>
      <c r="F100" s="402"/>
    </row>
    <row r="101" spans="1:6" ht="12.75">
      <c r="A101" s="449" t="s">
        <v>484</v>
      </c>
      <c r="B101" s="1088" t="s">
        <v>794</v>
      </c>
      <c r="C101" s="1092"/>
      <c r="D101" s="181"/>
      <c r="E101" s="406"/>
      <c r="F101" s="402"/>
    </row>
    <row r="102" spans="1:6" ht="12.75">
      <c r="A102" s="449" t="s">
        <v>485</v>
      </c>
      <c r="B102" s="1089" t="s">
        <v>795</v>
      </c>
      <c r="C102" s="1092"/>
      <c r="D102" s="181"/>
      <c r="E102" s="406"/>
      <c r="F102" s="402"/>
    </row>
    <row r="103" spans="1:6" ht="13.5" thickBot="1">
      <c r="A103" s="449" t="s">
        <v>486</v>
      </c>
      <c r="B103" s="460" t="s">
        <v>796</v>
      </c>
      <c r="C103" s="1092"/>
      <c r="D103" s="181"/>
      <c r="E103" s="406"/>
      <c r="F103" s="402"/>
    </row>
    <row r="104" spans="1:6" ht="13.5" thickBot="1">
      <c r="A104" s="473" t="s">
        <v>487</v>
      </c>
      <c r="B104" s="380" t="s">
        <v>787</v>
      </c>
      <c r="C104" s="1093"/>
      <c r="D104" s="312"/>
      <c r="E104" s="178"/>
      <c r="F104" s="831"/>
    </row>
    <row r="105" spans="1:6" ht="12.75">
      <c r="A105" s="766"/>
      <c r="B105" s="45"/>
      <c r="C105" s="1107"/>
      <c r="D105" s="1109"/>
      <c r="E105" s="1047"/>
      <c r="F105" s="863"/>
    </row>
    <row r="106" spans="1:6" ht="13.5" thickBot="1">
      <c r="A106" s="794" t="s">
        <v>488</v>
      </c>
      <c r="B106" s="1099" t="s">
        <v>788</v>
      </c>
      <c r="C106" s="1106">
        <f>C93+C104</f>
        <v>524352</v>
      </c>
      <c r="D106" s="1108">
        <f>D93+D104</f>
        <v>0</v>
      </c>
      <c r="E106" s="1106">
        <f>E93+E104</f>
        <v>0</v>
      </c>
      <c r="F106" s="1106">
        <f>F93+F104</f>
        <v>524352</v>
      </c>
    </row>
    <row r="107" ht="13.5" thickTop="1"/>
    <row r="108" spans="1:6" ht="12.75">
      <c r="A108" s="1460">
        <v>3</v>
      </c>
      <c r="B108" s="1460"/>
      <c r="C108" s="1460"/>
      <c r="D108" s="1460"/>
      <c r="E108" s="1460"/>
      <c r="F108" s="1460"/>
    </row>
    <row r="109" spans="1:5" ht="12.75">
      <c r="A109" s="1439" t="s">
        <v>1175</v>
      </c>
      <c r="B109" s="1439"/>
      <c r="C109" s="1439"/>
      <c r="D109" s="1439"/>
      <c r="E109" s="1439"/>
    </row>
    <row r="110" spans="1:5" ht="12.75">
      <c r="A110" s="462"/>
      <c r="B110" s="462"/>
      <c r="C110" s="462"/>
      <c r="D110" s="462"/>
      <c r="E110" s="462"/>
    </row>
    <row r="111" spans="1:6" ht="14.25">
      <c r="A111" s="1582" t="s">
        <v>979</v>
      </c>
      <c r="B111" s="1583"/>
      <c r="C111" s="1583"/>
      <c r="D111" s="1583"/>
      <c r="E111" s="1583"/>
      <c r="F111" s="1583"/>
    </row>
    <row r="112" spans="2:5" ht="15.75">
      <c r="B112" s="22"/>
      <c r="C112" s="22"/>
      <c r="D112" s="22"/>
      <c r="E112" s="22"/>
    </row>
    <row r="113" spans="2:5" ht="15.75">
      <c r="B113" s="22" t="s">
        <v>592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7" t="s">
        <v>444</v>
      </c>
      <c r="B115" s="772" t="s">
        <v>16</v>
      </c>
      <c r="C115" s="465" t="s">
        <v>983</v>
      </c>
      <c r="D115" s="466" t="s">
        <v>984</v>
      </c>
      <c r="E115" s="465" t="s">
        <v>978</v>
      </c>
      <c r="F115" s="466" t="s">
        <v>977</v>
      </c>
    </row>
    <row r="116" spans="1:6" ht="12.75">
      <c r="A116" s="773" t="s">
        <v>445</v>
      </c>
      <c r="B116" s="774" t="s">
        <v>446</v>
      </c>
      <c r="C116" s="783" t="s">
        <v>447</v>
      </c>
      <c r="D116" s="784" t="s">
        <v>448</v>
      </c>
      <c r="E116" s="1003" t="s">
        <v>468</v>
      </c>
      <c r="F116" s="1004" t="s">
        <v>493</v>
      </c>
    </row>
    <row r="117" spans="1:6" ht="12.75">
      <c r="A117" s="450" t="s">
        <v>449</v>
      </c>
      <c r="B117" s="457" t="s">
        <v>321</v>
      </c>
      <c r="C117" s="405"/>
      <c r="D117" s="176"/>
      <c r="E117" s="405"/>
      <c r="F117" s="159"/>
    </row>
    <row r="118" spans="1:6" ht="12.75">
      <c r="A118" s="449" t="s">
        <v>450</v>
      </c>
      <c r="B118" s="230" t="s">
        <v>6</v>
      </c>
      <c r="C118" s="405">
        <v>199669</v>
      </c>
      <c r="D118" s="176"/>
      <c r="E118" s="405">
        <v>0</v>
      </c>
      <c r="F118" s="176">
        <f>SUM(C118:E118)</f>
        <v>199669</v>
      </c>
    </row>
    <row r="119" spans="1:6" ht="12.75">
      <c r="A119" s="449" t="s">
        <v>451</v>
      </c>
      <c r="B119" s="265" t="s">
        <v>7</v>
      </c>
      <c r="C119" s="405">
        <v>54531</v>
      </c>
      <c r="D119" s="176"/>
      <c r="E119" s="405">
        <v>0</v>
      </c>
      <c r="F119" s="176">
        <f>SUM(C119:E119)</f>
        <v>54531</v>
      </c>
    </row>
    <row r="120" spans="1:6" ht="12.75">
      <c r="A120" s="449" t="s">
        <v>452</v>
      </c>
      <c r="B120" s="265" t="s">
        <v>8</v>
      </c>
      <c r="C120" s="405">
        <v>15513</v>
      </c>
      <c r="D120" s="176"/>
      <c r="E120" s="405">
        <v>0</v>
      </c>
      <c r="F120" s="176">
        <f>SUM(C120:E120)</f>
        <v>15513</v>
      </c>
    </row>
    <row r="121" spans="1:6" ht="12.75">
      <c r="A121" s="449" t="s">
        <v>453</v>
      </c>
      <c r="B121" s="265" t="s">
        <v>556</v>
      </c>
      <c r="C121" s="405"/>
      <c r="D121" s="176"/>
      <c r="E121" s="405"/>
      <c r="F121" s="176">
        <f>SUM(C121:E121)</f>
        <v>0</v>
      </c>
    </row>
    <row r="122" spans="1:6" ht="12.75">
      <c r="A122" s="449" t="s">
        <v>454</v>
      </c>
      <c r="B122" s="265" t="s">
        <v>555</v>
      </c>
      <c r="C122" s="405"/>
      <c r="D122" s="176"/>
      <c r="E122" s="405"/>
      <c r="F122" s="176">
        <f>SUM(C122:E122)</f>
        <v>0</v>
      </c>
    </row>
    <row r="123" spans="1:6" ht="12.75">
      <c r="A123" s="449" t="s">
        <v>455</v>
      </c>
      <c r="B123" s="265" t="s">
        <v>770</v>
      </c>
      <c r="C123" s="405">
        <f>C124+C125+C126+C127+C128+C129</f>
        <v>0</v>
      </c>
      <c r="D123" s="405">
        <f>D124+D125+D126+D127+D128+D129</f>
        <v>0</v>
      </c>
      <c r="E123" s="405">
        <f>E124+E125+E126+E127+E128+E129</f>
        <v>0</v>
      </c>
      <c r="F123" s="176">
        <f>F124+F125+F126+F127+F128+F129</f>
        <v>0</v>
      </c>
    </row>
    <row r="124" spans="1:6" ht="12.75">
      <c r="A124" s="449" t="s">
        <v>456</v>
      </c>
      <c r="B124" s="265" t="s">
        <v>771</v>
      </c>
      <c r="C124" s="405">
        <v>0</v>
      </c>
      <c r="D124" s="176">
        <v>0</v>
      </c>
      <c r="E124" s="405">
        <v>0</v>
      </c>
      <c r="F124" s="176">
        <f>E124+D124+C124</f>
        <v>0</v>
      </c>
    </row>
    <row r="125" spans="1:6" ht="12.75">
      <c r="A125" s="449" t="s">
        <v>457</v>
      </c>
      <c r="B125" s="265" t="s">
        <v>772</v>
      </c>
      <c r="C125" s="405"/>
      <c r="D125" s="176"/>
      <c r="E125" s="405"/>
      <c r="F125" s="176">
        <f aca="true" t="shared" si="2" ref="F125:F130">E125+D125+C125</f>
        <v>0</v>
      </c>
    </row>
    <row r="126" spans="1:6" ht="12.75">
      <c r="A126" s="449" t="s">
        <v>458</v>
      </c>
      <c r="B126" s="265" t="s">
        <v>773</v>
      </c>
      <c r="C126" s="405"/>
      <c r="D126" s="176"/>
      <c r="E126" s="405"/>
      <c r="F126" s="176">
        <f t="shared" si="2"/>
        <v>0</v>
      </c>
    </row>
    <row r="127" spans="1:6" ht="12.75">
      <c r="A127" s="449" t="s">
        <v>459</v>
      </c>
      <c r="B127" s="458" t="s">
        <v>774</v>
      </c>
      <c r="C127" s="304"/>
      <c r="D127" s="180"/>
      <c r="E127" s="405"/>
      <c r="F127" s="176">
        <f t="shared" si="2"/>
        <v>0</v>
      </c>
    </row>
    <row r="128" spans="1:6" ht="12.75">
      <c r="A128" s="449" t="s">
        <v>460</v>
      </c>
      <c r="B128" s="1085" t="s">
        <v>789</v>
      </c>
      <c r="C128" s="408"/>
      <c r="D128" s="177"/>
      <c r="E128" s="405"/>
      <c r="F128" s="176">
        <f t="shared" si="2"/>
        <v>0</v>
      </c>
    </row>
    <row r="129" spans="1:6" ht="12.75">
      <c r="A129" s="449" t="s">
        <v>461</v>
      </c>
      <c r="B129" s="1086" t="s">
        <v>782</v>
      </c>
      <c r="C129" s="408"/>
      <c r="D129" s="177"/>
      <c r="E129" s="405"/>
      <c r="F129" s="176">
        <f t="shared" si="2"/>
        <v>0</v>
      </c>
    </row>
    <row r="130" spans="1:6" ht="13.5" thickBot="1">
      <c r="A130" s="449" t="s">
        <v>462</v>
      </c>
      <c r="B130" s="267" t="s">
        <v>317</v>
      </c>
      <c r="C130" s="406"/>
      <c r="D130" s="181"/>
      <c r="E130" s="405"/>
      <c r="F130" s="403">
        <f t="shared" si="2"/>
        <v>0</v>
      </c>
    </row>
    <row r="131" spans="1:6" ht="13.5" thickBot="1">
      <c r="A131" s="777" t="s">
        <v>463</v>
      </c>
      <c r="B131" s="778" t="s">
        <v>9</v>
      </c>
      <c r="C131" s="786">
        <f>C118+C119+C120+C121+C123+C130</f>
        <v>269713</v>
      </c>
      <c r="D131" s="786">
        <f>D118+D119+D120+D121+D123+D130</f>
        <v>0</v>
      </c>
      <c r="E131" s="786">
        <f>E118+E119+E120+E121+E123+E130</f>
        <v>0</v>
      </c>
      <c r="F131" s="787">
        <f>F118+F119+F120+F121+F123+F130</f>
        <v>269713</v>
      </c>
    </row>
    <row r="132" spans="1:6" ht="13.5" thickTop="1">
      <c r="A132" s="766"/>
      <c r="B132" s="457"/>
      <c r="C132" s="303"/>
      <c r="D132" s="303"/>
      <c r="E132" s="303"/>
      <c r="F132" s="184"/>
    </row>
    <row r="133" spans="1:6" ht="12.75">
      <c r="A133" s="450" t="s">
        <v>464</v>
      </c>
      <c r="B133" s="459" t="s">
        <v>322</v>
      </c>
      <c r="C133" s="407"/>
      <c r="D133" s="179"/>
      <c r="E133" s="407"/>
      <c r="F133" s="237"/>
    </row>
    <row r="134" spans="1:6" ht="12.75">
      <c r="A134" s="449" t="s">
        <v>465</v>
      </c>
      <c r="B134" s="265" t="s">
        <v>557</v>
      </c>
      <c r="C134" s="405">
        <v>150</v>
      </c>
      <c r="D134" s="176"/>
      <c r="E134" s="405"/>
      <c r="F134" s="176">
        <f>SUM(C134:E134)</f>
        <v>150</v>
      </c>
    </row>
    <row r="135" spans="1:6" ht="12.75">
      <c r="A135" s="449" t="s">
        <v>464</v>
      </c>
      <c r="B135" s="265" t="s">
        <v>558</v>
      </c>
      <c r="C135" s="405"/>
      <c r="D135" s="176"/>
      <c r="E135" s="405"/>
      <c r="F135" s="159"/>
    </row>
    <row r="136" spans="1:6" ht="12.75">
      <c r="A136" s="449" t="s">
        <v>465</v>
      </c>
      <c r="B136" s="265" t="s">
        <v>318</v>
      </c>
      <c r="C136" s="304">
        <f>C137+C138+C139</f>
        <v>0</v>
      </c>
      <c r="D136" s="304">
        <f>D137+D138+D139</f>
        <v>0</v>
      </c>
      <c r="E136" s="304">
        <f>E137+E138+E139</f>
        <v>0</v>
      </c>
      <c r="F136" s="180">
        <f>F137+F138+F139</f>
        <v>0</v>
      </c>
    </row>
    <row r="137" spans="1:6" ht="12.75">
      <c r="A137" s="449" t="s">
        <v>466</v>
      </c>
      <c r="B137" s="458" t="s">
        <v>775</v>
      </c>
      <c r="C137" s="405"/>
      <c r="D137" s="176"/>
      <c r="E137" s="405"/>
      <c r="F137" s="159"/>
    </row>
    <row r="138" spans="1:6" ht="12.75">
      <c r="A138" s="449" t="s">
        <v>467</v>
      </c>
      <c r="B138" s="458" t="s">
        <v>777</v>
      </c>
      <c r="C138" s="405"/>
      <c r="D138" s="176"/>
      <c r="E138" s="405"/>
      <c r="F138" s="159"/>
    </row>
    <row r="139" spans="1:6" ht="12.75">
      <c r="A139" s="449" t="s">
        <v>469</v>
      </c>
      <c r="B139" s="458" t="s">
        <v>776</v>
      </c>
      <c r="C139" s="405"/>
      <c r="D139" s="176"/>
      <c r="E139" s="405"/>
      <c r="F139" s="520"/>
    </row>
    <row r="140" spans="1:6" ht="12.75">
      <c r="A140" s="449" t="s">
        <v>470</v>
      </c>
      <c r="B140" s="458" t="s">
        <v>778</v>
      </c>
      <c r="C140" s="405"/>
      <c r="D140" s="176"/>
      <c r="E140" s="405"/>
      <c r="F140" s="520"/>
    </row>
    <row r="141" spans="1:6" ht="12.75">
      <c r="A141" s="449" t="s">
        <v>471</v>
      </c>
      <c r="B141" s="1085" t="s">
        <v>779</v>
      </c>
      <c r="C141" s="405"/>
      <c r="D141" s="176"/>
      <c r="E141" s="405"/>
      <c r="F141" s="520"/>
    </row>
    <row r="142" spans="1:6" ht="12.75">
      <c r="A142" s="449" t="s">
        <v>472</v>
      </c>
      <c r="B142" s="370" t="s">
        <v>780</v>
      </c>
      <c r="C142" s="405"/>
      <c r="D142" s="176"/>
      <c r="E142" s="405"/>
      <c r="F142" s="520"/>
    </row>
    <row r="143" spans="1:6" ht="12.75">
      <c r="A143" s="449" t="s">
        <v>473</v>
      </c>
      <c r="B143" s="1086" t="s">
        <v>797</v>
      </c>
      <c r="C143" s="405"/>
      <c r="D143" s="176"/>
      <c r="E143" s="405"/>
      <c r="F143" s="520"/>
    </row>
    <row r="144" spans="1:6" ht="12.75">
      <c r="A144" s="449" t="s">
        <v>474</v>
      </c>
      <c r="B144" s="265" t="s">
        <v>783</v>
      </c>
      <c r="C144" s="405"/>
      <c r="D144" s="176"/>
      <c r="E144" s="405"/>
      <c r="F144" s="159"/>
    </row>
    <row r="145" spans="1:6" ht="13.5" thickBot="1">
      <c r="A145" s="449" t="s">
        <v>475</v>
      </c>
      <c r="B145" s="267" t="s">
        <v>320</v>
      </c>
      <c r="C145" s="408">
        <f>-C121</f>
        <v>0</v>
      </c>
      <c r="D145" s="408">
        <f>-D121</f>
        <v>0</v>
      </c>
      <c r="E145" s="408">
        <f>-E121</f>
        <v>0</v>
      </c>
      <c r="F145" s="177">
        <f>-F121</f>
        <v>0</v>
      </c>
    </row>
    <row r="146" spans="1:6" ht="13.5" thickBot="1">
      <c r="A146" s="777" t="s">
        <v>476</v>
      </c>
      <c r="B146" s="778" t="s">
        <v>10</v>
      </c>
      <c r="C146" s="786">
        <f>C134+C135+C136+C144+C145</f>
        <v>150</v>
      </c>
      <c r="D146" s="786">
        <f>D134+D135+D136+D144+D145</f>
        <v>0</v>
      </c>
      <c r="E146" s="786">
        <f>E134+E135+E136+E144+E145</f>
        <v>0</v>
      </c>
      <c r="F146" s="787">
        <f>F134+F135+F136+F144+F145</f>
        <v>150</v>
      </c>
    </row>
    <row r="147" spans="1:6" ht="27" thickBot="1" thickTop="1">
      <c r="A147" s="777" t="s">
        <v>477</v>
      </c>
      <c r="B147" s="782" t="s">
        <v>784</v>
      </c>
      <c r="C147" s="789">
        <f>C131+C146</f>
        <v>269863</v>
      </c>
      <c r="D147" s="789">
        <f>D131+D146</f>
        <v>0</v>
      </c>
      <c r="E147" s="789">
        <f>E131+E146</f>
        <v>0</v>
      </c>
      <c r="F147" s="790">
        <f>F131+F146</f>
        <v>269863</v>
      </c>
    </row>
    <row r="148" spans="1:6" ht="13.5" thickTop="1">
      <c r="A148" s="766"/>
      <c r="B148" s="1101"/>
      <c r="C148" s="314"/>
      <c r="D148" s="314"/>
      <c r="E148" s="314"/>
      <c r="F148" s="321"/>
    </row>
    <row r="149" spans="1:6" ht="12.75">
      <c r="A149" s="450" t="s">
        <v>552</v>
      </c>
      <c r="B149" s="579" t="s">
        <v>786</v>
      </c>
      <c r="C149" s="788"/>
      <c r="D149" s="179"/>
      <c r="E149" s="407"/>
      <c r="F149" s="237"/>
    </row>
    <row r="150" spans="1:6" ht="12.75">
      <c r="A150" s="449" t="s">
        <v>479</v>
      </c>
      <c r="B150" s="266" t="s">
        <v>785</v>
      </c>
      <c r="C150" s="410"/>
      <c r="D150" s="176"/>
      <c r="E150" s="405"/>
      <c r="F150" s="159"/>
    </row>
    <row r="151" spans="1:6" ht="12.75">
      <c r="A151" s="449" t="s">
        <v>480</v>
      </c>
      <c r="B151" s="867" t="s">
        <v>790</v>
      </c>
      <c r="C151" s="1092"/>
      <c r="D151" s="181"/>
      <c r="E151" s="406"/>
      <c r="F151" s="402"/>
    </row>
    <row r="152" spans="1:6" ht="12.75">
      <c r="A152" s="449" t="s">
        <v>481</v>
      </c>
      <c r="B152" s="867" t="s">
        <v>791</v>
      </c>
      <c r="C152" s="1092"/>
      <c r="D152" s="181"/>
      <c r="E152" s="406"/>
      <c r="F152" s="402"/>
    </row>
    <row r="153" spans="1:6" ht="12.75">
      <c r="A153" s="449" t="s">
        <v>482</v>
      </c>
      <c r="B153" s="867" t="s">
        <v>792</v>
      </c>
      <c r="C153" s="1092"/>
      <c r="D153" s="181"/>
      <c r="E153" s="406"/>
      <c r="F153" s="402"/>
    </row>
    <row r="154" spans="1:6" ht="12.75">
      <c r="A154" s="449" t="s">
        <v>483</v>
      </c>
      <c r="B154" s="1087" t="s">
        <v>793</v>
      </c>
      <c r="C154" s="1092"/>
      <c r="D154" s="181"/>
      <c r="E154" s="406"/>
      <c r="F154" s="402"/>
    </row>
    <row r="155" spans="1:6" ht="12.75">
      <c r="A155" s="449" t="s">
        <v>484</v>
      </c>
      <c r="B155" s="1088" t="s">
        <v>794</v>
      </c>
      <c r="C155" s="1092"/>
      <c r="D155" s="181"/>
      <c r="E155" s="406"/>
      <c r="F155" s="402"/>
    </row>
    <row r="156" spans="1:6" ht="12.75">
      <c r="A156" s="449" t="s">
        <v>485</v>
      </c>
      <c r="B156" s="1089" t="s">
        <v>795</v>
      </c>
      <c r="C156" s="1092"/>
      <c r="D156" s="181"/>
      <c r="E156" s="406"/>
      <c r="F156" s="402"/>
    </row>
    <row r="157" spans="1:6" ht="13.5" thickBot="1">
      <c r="A157" s="449" t="s">
        <v>486</v>
      </c>
      <c r="B157" s="460" t="s">
        <v>796</v>
      </c>
      <c r="C157" s="1092"/>
      <c r="D157" s="181"/>
      <c r="E157" s="406"/>
      <c r="F157" s="402"/>
    </row>
    <row r="158" spans="1:6" ht="13.5" thickBot="1">
      <c r="A158" s="473" t="s">
        <v>487</v>
      </c>
      <c r="B158" s="380" t="s">
        <v>787</v>
      </c>
      <c r="C158" s="1093"/>
      <c r="D158" s="312"/>
      <c r="E158" s="178"/>
      <c r="F158" s="831"/>
    </row>
    <row r="159" spans="1:6" ht="12.75">
      <c r="A159" s="766"/>
      <c r="B159" s="45"/>
      <c r="C159" s="1107"/>
      <c r="D159" s="1109"/>
      <c r="E159" s="1047"/>
      <c r="F159" s="863"/>
    </row>
    <row r="160" spans="1:6" ht="13.5" thickBot="1">
      <c r="A160" s="794" t="s">
        <v>488</v>
      </c>
      <c r="B160" s="1099" t="s">
        <v>788</v>
      </c>
      <c r="C160" s="1106">
        <f>C147+C158</f>
        <v>269863</v>
      </c>
      <c r="D160" s="1108">
        <f>D147+D158</f>
        <v>0</v>
      </c>
      <c r="E160" s="1106">
        <f>E147+E158</f>
        <v>0</v>
      </c>
      <c r="F160" s="1106">
        <f>F147+F158</f>
        <v>269863</v>
      </c>
    </row>
    <row r="161" ht="13.5" thickTop="1"/>
    <row r="162" spans="1:6" ht="12.75">
      <c r="A162" s="1460">
        <v>4</v>
      </c>
      <c r="B162" s="1460"/>
      <c r="C162" s="1460"/>
      <c r="D162" s="1460"/>
      <c r="E162" s="1460"/>
      <c r="F162" s="1460"/>
    </row>
    <row r="163" spans="1:5" ht="12.75">
      <c r="A163" s="1439" t="s">
        <v>1175</v>
      </c>
      <c r="B163" s="1439"/>
      <c r="C163" s="1439"/>
      <c r="D163" s="1439"/>
      <c r="E163" s="1439"/>
    </row>
    <row r="164" spans="1:5" ht="9" customHeight="1">
      <c r="A164" s="462"/>
      <c r="B164" s="462"/>
      <c r="C164" s="462"/>
      <c r="D164" s="462"/>
      <c r="E164" s="462"/>
    </row>
    <row r="165" spans="1:6" ht="14.25">
      <c r="A165" s="1582" t="s">
        <v>979</v>
      </c>
      <c r="B165" s="1583"/>
      <c r="C165" s="1583"/>
      <c r="D165" s="1583"/>
      <c r="E165" s="1583"/>
      <c r="F165" s="1583"/>
    </row>
    <row r="166" spans="2:5" ht="9.75" customHeight="1">
      <c r="B166" s="22"/>
      <c r="C166" s="22"/>
      <c r="D166" s="22"/>
      <c r="E166" s="22"/>
    </row>
    <row r="167" spans="2:5" ht="15.75">
      <c r="B167" s="22" t="s">
        <v>553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72.75" thickBot="1">
      <c r="A169" s="477" t="s">
        <v>444</v>
      </c>
      <c r="B169" s="772" t="s">
        <v>16</v>
      </c>
      <c r="C169" s="465" t="s">
        <v>986</v>
      </c>
      <c r="D169" s="466" t="s">
        <v>984</v>
      </c>
      <c r="E169" s="465" t="s">
        <v>987</v>
      </c>
      <c r="F169" s="466" t="s">
        <v>977</v>
      </c>
    </row>
    <row r="170" spans="1:6" ht="12.75">
      <c r="A170" s="773" t="s">
        <v>445</v>
      </c>
      <c r="B170" s="774" t="s">
        <v>446</v>
      </c>
      <c r="C170" s="783" t="s">
        <v>447</v>
      </c>
      <c r="D170" s="784" t="s">
        <v>448</v>
      </c>
      <c r="E170" s="1003" t="s">
        <v>468</v>
      </c>
      <c r="F170" s="1004" t="s">
        <v>493</v>
      </c>
    </row>
    <row r="171" spans="1:6" ht="12.75">
      <c r="A171" s="450" t="s">
        <v>449</v>
      </c>
      <c r="B171" s="457" t="s">
        <v>321</v>
      </c>
      <c r="C171" s="405"/>
      <c r="D171" s="176"/>
      <c r="E171" s="405"/>
      <c r="F171" s="159"/>
    </row>
    <row r="172" spans="1:6" ht="12.75">
      <c r="A172" s="449" t="s">
        <v>450</v>
      </c>
      <c r="B172" s="230" t="s">
        <v>6</v>
      </c>
      <c r="C172" s="405">
        <f>C118+C64+C10</f>
        <v>381336</v>
      </c>
      <c r="D172" s="405">
        <f>D118+D64+D10</f>
        <v>159745</v>
      </c>
      <c r="E172" s="405">
        <f>E118+E64+E10</f>
        <v>0</v>
      </c>
      <c r="F172" s="176">
        <f>SUM(C172:E172)</f>
        <v>541081</v>
      </c>
    </row>
    <row r="173" spans="1:6" ht="12.75">
      <c r="A173" s="449" t="s">
        <v>451</v>
      </c>
      <c r="B173" s="265" t="s">
        <v>7</v>
      </c>
      <c r="C173" s="405">
        <f aca="true" t="shared" si="3" ref="C173:E176">C119+C65+C11</f>
        <v>100836</v>
      </c>
      <c r="D173" s="405">
        <f t="shared" si="3"/>
        <v>43498</v>
      </c>
      <c r="E173" s="405">
        <f t="shared" si="3"/>
        <v>0</v>
      </c>
      <c r="F173" s="176">
        <f>SUM(C173:E173)</f>
        <v>144334</v>
      </c>
    </row>
    <row r="174" spans="1:6" ht="12.75">
      <c r="A174" s="449" t="s">
        <v>452</v>
      </c>
      <c r="B174" s="265" t="s">
        <v>8</v>
      </c>
      <c r="C174" s="405">
        <f t="shared" si="3"/>
        <v>341072</v>
      </c>
      <c r="D174" s="405">
        <f t="shared" si="3"/>
        <v>128050</v>
      </c>
      <c r="E174" s="405">
        <f t="shared" si="3"/>
        <v>0</v>
      </c>
      <c r="F174" s="176">
        <f>SUM(C174:E174)</f>
        <v>469122</v>
      </c>
    </row>
    <row r="175" spans="1:6" ht="12.75">
      <c r="A175" s="449" t="s">
        <v>453</v>
      </c>
      <c r="B175" s="265" t="s">
        <v>556</v>
      </c>
      <c r="C175" s="405">
        <f t="shared" si="3"/>
        <v>0</v>
      </c>
      <c r="D175" s="405">
        <f t="shared" si="3"/>
        <v>0</v>
      </c>
      <c r="E175" s="405">
        <f t="shared" si="3"/>
        <v>0</v>
      </c>
      <c r="F175" s="176">
        <f>SUM(C175:E175)</f>
        <v>0</v>
      </c>
    </row>
    <row r="176" spans="1:6" ht="12.75">
      <c r="A176" s="449" t="s">
        <v>454</v>
      </c>
      <c r="B176" s="265" t="s">
        <v>555</v>
      </c>
      <c r="C176" s="405">
        <f t="shared" si="3"/>
        <v>0</v>
      </c>
      <c r="D176" s="405">
        <f t="shared" si="3"/>
        <v>0</v>
      </c>
      <c r="E176" s="405">
        <f t="shared" si="3"/>
        <v>0</v>
      </c>
      <c r="F176" s="176">
        <f>SUM(C176:E176)</f>
        <v>0</v>
      </c>
    </row>
    <row r="177" spans="1:6" ht="12.75">
      <c r="A177" s="449" t="s">
        <v>455</v>
      </c>
      <c r="B177" s="265" t="s">
        <v>770</v>
      </c>
      <c r="C177" s="405">
        <f>C178+C179+C180+C181+C182+C183</f>
        <v>0</v>
      </c>
      <c r="D177" s="405">
        <f>D178+D179+D180+D181+D182+D183</f>
        <v>0</v>
      </c>
      <c r="E177" s="405">
        <f>E178+E179+E180+E181+E182+E183</f>
        <v>0</v>
      </c>
      <c r="F177" s="176">
        <f>F178+F179+F180+F181+F182+F183</f>
        <v>0</v>
      </c>
    </row>
    <row r="178" spans="1:6" ht="12.75">
      <c r="A178" s="449" t="s">
        <v>456</v>
      </c>
      <c r="B178" s="265" t="s">
        <v>771</v>
      </c>
      <c r="C178" s="405">
        <v>0</v>
      </c>
      <c r="D178" s="176">
        <v>0</v>
      </c>
      <c r="E178" s="405">
        <v>0</v>
      </c>
      <c r="F178" s="176">
        <f aca="true" t="shared" si="4" ref="F178:F184">E178+D178+C178</f>
        <v>0</v>
      </c>
    </row>
    <row r="179" spans="1:6" ht="12.75">
      <c r="A179" s="449" t="s">
        <v>457</v>
      </c>
      <c r="B179" s="265" t="s">
        <v>772</v>
      </c>
      <c r="C179" s="405">
        <f>C125+C71+C17</f>
        <v>0</v>
      </c>
      <c r="D179" s="405">
        <f>D125+D71+D17</f>
        <v>0</v>
      </c>
      <c r="E179" s="405">
        <f>E125+E71+E17</f>
        <v>0</v>
      </c>
      <c r="F179" s="176">
        <f t="shared" si="4"/>
        <v>0</v>
      </c>
    </row>
    <row r="180" spans="1:6" ht="12.75">
      <c r="A180" s="449" t="s">
        <v>458</v>
      </c>
      <c r="B180" s="265" t="s">
        <v>773</v>
      </c>
      <c r="C180" s="405">
        <f aca="true" t="shared" si="5" ref="C180:E184">C126+C72+C18</f>
        <v>0</v>
      </c>
      <c r="D180" s="405">
        <f t="shared" si="5"/>
        <v>0</v>
      </c>
      <c r="E180" s="405">
        <f t="shared" si="5"/>
        <v>0</v>
      </c>
      <c r="F180" s="176">
        <f t="shared" si="4"/>
        <v>0</v>
      </c>
    </row>
    <row r="181" spans="1:6" ht="12.75">
      <c r="A181" s="449" t="s">
        <v>459</v>
      </c>
      <c r="B181" s="458" t="s">
        <v>774</v>
      </c>
      <c r="C181" s="405">
        <f t="shared" si="5"/>
        <v>0</v>
      </c>
      <c r="D181" s="405">
        <f t="shared" si="5"/>
        <v>0</v>
      </c>
      <c r="E181" s="405">
        <f t="shared" si="5"/>
        <v>0</v>
      </c>
      <c r="F181" s="176">
        <f t="shared" si="4"/>
        <v>0</v>
      </c>
    </row>
    <row r="182" spans="1:6" ht="12.75">
      <c r="A182" s="449" t="s">
        <v>460</v>
      </c>
      <c r="B182" s="1085" t="s">
        <v>789</v>
      </c>
      <c r="C182" s="405">
        <f t="shared" si="5"/>
        <v>0</v>
      </c>
      <c r="D182" s="405">
        <f t="shared" si="5"/>
        <v>0</v>
      </c>
      <c r="E182" s="405">
        <f t="shared" si="5"/>
        <v>0</v>
      </c>
      <c r="F182" s="176">
        <f t="shared" si="4"/>
        <v>0</v>
      </c>
    </row>
    <row r="183" spans="1:6" ht="12.75">
      <c r="A183" s="449" t="s">
        <v>461</v>
      </c>
      <c r="B183" s="1086" t="s">
        <v>782</v>
      </c>
      <c r="C183" s="405">
        <f t="shared" si="5"/>
        <v>0</v>
      </c>
      <c r="D183" s="405">
        <f t="shared" si="5"/>
        <v>0</v>
      </c>
      <c r="E183" s="405">
        <f t="shared" si="5"/>
        <v>0</v>
      </c>
      <c r="F183" s="176">
        <f t="shared" si="4"/>
        <v>0</v>
      </c>
    </row>
    <row r="184" spans="1:6" ht="13.5" thickBot="1">
      <c r="A184" s="449" t="s">
        <v>462</v>
      </c>
      <c r="B184" s="267" t="s">
        <v>317</v>
      </c>
      <c r="C184" s="405">
        <f t="shared" si="5"/>
        <v>0</v>
      </c>
      <c r="D184" s="405">
        <f t="shared" si="5"/>
        <v>0</v>
      </c>
      <c r="E184" s="405">
        <f t="shared" si="5"/>
        <v>0</v>
      </c>
      <c r="F184" s="403">
        <f t="shared" si="4"/>
        <v>0</v>
      </c>
    </row>
    <row r="185" spans="1:6" ht="13.5" thickBot="1">
      <c r="A185" s="777" t="s">
        <v>463</v>
      </c>
      <c r="B185" s="778" t="s">
        <v>9</v>
      </c>
      <c r="C185" s="786">
        <f>C172+C173+C174+C175+C177+C184</f>
        <v>823244</v>
      </c>
      <c r="D185" s="786">
        <f>D172+D173+D174+D175+D177+D184</f>
        <v>331293</v>
      </c>
      <c r="E185" s="786">
        <f>E172+E173+E174+E175+E177+E184</f>
        <v>0</v>
      </c>
      <c r="F185" s="787">
        <f>F172+F173+F174+F175+F177+F184</f>
        <v>1154537</v>
      </c>
    </row>
    <row r="186" spans="1:6" ht="13.5" thickTop="1">
      <c r="A186" s="766"/>
      <c r="B186" s="457"/>
      <c r="C186" s="303"/>
      <c r="D186" s="303"/>
      <c r="E186" s="303"/>
      <c r="F186" s="184"/>
    </row>
    <row r="187" spans="1:6" ht="12.75">
      <c r="A187" s="450" t="s">
        <v>464</v>
      </c>
      <c r="B187" s="459" t="s">
        <v>322</v>
      </c>
      <c r="C187" s="407"/>
      <c r="D187" s="179"/>
      <c r="E187" s="407"/>
      <c r="F187" s="237"/>
    </row>
    <row r="188" spans="1:6" ht="12.75">
      <c r="A188" s="449" t="s">
        <v>465</v>
      </c>
      <c r="B188" s="265" t="s">
        <v>557</v>
      </c>
      <c r="C188" s="405">
        <f aca="true" t="shared" si="6" ref="C188:E189">C134+C80+C26</f>
        <v>4030</v>
      </c>
      <c r="D188" s="405">
        <f t="shared" si="6"/>
        <v>790</v>
      </c>
      <c r="E188" s="405">
        <f t="shared" si="6"/>
        <v>0</v>
      </c>
      <c r="F188" s="176">
        <f>SUM(C188:E188)</f>
        <v>4820</v>
      </c>
    </row>
    <row r="189" spans="1:6" ht="12.75">
      <c r="A189" s="449" t="s">
        <v>464</v>
      </c>
      <c r="B189" s="265" t="s">
        <v>558</v>
      </c>
      <c r="C189" s="405">
        <f t="shared" si="6"/>
        <v>0</v>
      </c>
      <c r="D189" s="405">
        <f t="shared" si="6"/>
        <v>0</v>
      </c>
      <c r="E189" s="405">
        <f t="shared" si="6"/>
        <v>0</v>
      </c>
      <c r="F189" s="176">
        <f>SUM(C189:E189)</f>
        <v>0</v>
      </c>
    </row>
    <row r="190" spans="1:6" ht="12.75">
      <c r="A190" s="449" t="s">
        <v>465</v>
      </c>
      <c r="B190" s="265" t="s">
        <v>318</v>
      </c>
      <c r="C190" s="304">
        <f>C191+C192+C193</f>
        <v>0</v>
      </c>
      <c r="D190" s="304">
        <f>D191+D192+D193</f>
        <v>0</v>
      </c>
      <c r="E190" s="304">
        <f>E191+E192+E193</f>
        <v>0</v>
      </c>
      <c r="F190" s="180">
        <f>F191+F192+F193</f>
        <v>0</v>
      </c>
    </row>
    <row r="191" spans="1:6" ht="12.75">
      <c r="A191" s="449" t="s">
        <v>466</v>
      </c>
      <c r="B191" s="458" t="s">
        <v>775</v>
      </c>
      <c r="C191" s="405">
        <f>C137+C83+C29</f>
        <v>0</v>
      </c>
      <c r="D191" s="405">
        <f>D137+D83+D29</f>
        <v>0</v>
      </c>
      <c r="E191" s="405">
        <f>E137+E83+E29</f>
        <v>0</v>
      </c>
      <c r="F191" s="176">
        <f>SUM(C191:E191)</f>
        <v>0</v>
      </c>
    </row>
    <row r="192" spans="1:6" ht="12.75">
      <c r="A192" s="449" t="s">
        <v>467</v>
      </c>
      <c r="B192" s="458" t="s">
        <v>777</v>
      </c>
      <c r="C192" s="405">
        <f aca="true" t="shared" si="7" ref="C192:E198">C138+C84+C30</f>
        <v>0</v>
      </c>
      <c r="D192" s="405">
        <f t="shared" si="7"/>
        <v>0</v>
      </c>
      <c r="E192" s="405">
        <f t="shared" si="7"/>
        <v>0</v>
      </c>
      <c r="F192" s="176">
        <f aca="true" t="shared" si="8" ref="F192:F198">SUM(C192:E192)</f>
        <v>0</v>
      </c>
    </row>
    <row r="193" spans="1:6" ht="12.75">
      <c r="A193" s="449" t="s">
        <v>469</v>
      </c>
      <c r="B193" s="458" t="s">
        <v>776</v>
      </c>
      <c r="C193" s="405">
        <f t="shared" si="7"/>
        <v>0</v>
      </c>
      <c r="D193" s="405">
        <f t="shared" si="7"/>
        <v>0</v>
      </c>
      <c r="E193" s="405">
        <f t="shared" si="7"/>
        <v>0</v>
      </c>
      <c r="F193" s="176">
        <f t="shared" si="8"/>
        <v>0</v>
      </c>
    </row>
    <row r="194" spans="1:6" ht="12.75">
      <c r="A194" s="449" t="s">
        <v>470</v>
      </c>
      <c r="B194" s="458" t="s">
        <v>778</v>
      </c>
      <c r="C194" s="405">
        <f t="shared" si="7"/>
        <v>0</v>
      </c>
      <c r="D194" s="405">
        <f t="shared" si="7"/>
        <v>0</v>
      </c>
      <c r="E194" s="405">
        <f t="shared" si="7"/>
        <v>0</v>
      </c>
      <c r="F194" s="176">
        <f t="shared" si="8"/>
        <v>0</v>
      </c>
    </row>
    <row r="195" spans="1:6" ht="12.75">
      <c r="A195" s="449" t="s">
        <v>471</v>
      </c>
      <c r="B195" s="1085" t="s">
        <v>779</v>
      </c>
      <c r="C195" s="405">
        <f t="shared" si="7"/>
        <v>0</v>
      </c>
      <c r="D195" s="405">
        <f t="shared" si="7"/>
        <v>0</v>
      </c>
      <c r="E195" s="405">
        <f t="shared" si="7"/>
        <v>0</v>
      </c>
      <c r="F195" s="176">
        <f t="shared" si="8"/>
        <v>0</v>
      </c>
    </row>
    <row r="196" spans="1:6" ht="12.75">
      <c r="A196" s="449" t="s">
        <v>472</v>
      </c>
      <c r="B196" s="370" t="s">
        <v>780</v>
      </c>
      <c r="C196" s="405">
        <f t="shared" si="7"/>
        <v>0</v>
      </c>
      <c r="D196" s="405">
        <f t="shared" si="7"/>
        <v>0</v>
      </c>
      <c r="E196" s="405">
        <f t="shared" si="7"/>
        <v>0</v>
      </c>
      <c r="F196" s="176">
        <f t="shared" si="8"/>
        <v>0</v>
      </c>
    </row>
    <row r="197" spans="1:6" ht="12.75">
      <c r="A197" s="449" t="s">
        <v>473</v>
      </c>
      <c r="B197" s="1086" t="s">
        <v>797</v>
      </c>
      <c r="C197" s="405">
        <f t="shared" si="7"/>
        <v>0</v>
      </c>
      <c r="D197" s="405">
        <f t="shared" si="7"/>
        <v>0</v>
      </c>
      <c r="E197" s="405">
        <f t="shared" si="7"/>
        <v>0</v>
      </c>
      <c r="F197" s="176">
        <f t="shared" si="8"/>
        <v>0</v>
      </c>
    </row>
    <row r="198" spans="1:6" ht="12.75">
      <c r="A198" s="449" t="s">
        <v>474</v>
      </c>
      <c r="B198" s="265" t="s">
        <v>783</v>
      </c>
      <c r="C198" s="405">
        <f t="shared" si="7"/>
        <v>0</v>
      </c>
      <c r="D198" s="405">
        <f t="shared" si="7"/>
        <v>0</v>
      </c>
      <c r="E198" s="405">
        <f t="shared" si="7"/>
        <v>0</v>
      </c>
      <c r="F198" s="176">
        <f t="shared" si="8"/>
        <v>0</v>
      </c>
    </row>
    <row r="199" spans="1:6" ht="13.5" thickBot="1">
      <c r="A199" s="449" t="s">
        <v>475</v>
      </c>
      <c r="B199" s="267" t="s">
        <v>320</v>
      </c>
      <c r="C199" s="408">
        <f>-C175</f>
        <v>0</v>
      </c>
      <c r="D199" s="408">
        <f>-D175</f>
        <v>0</v>
      </c>
      <c r="E199" s="408">
        <f>-E175</f>
        <v>0</v>
      </c>
      <c r="F199" s="177">
        <f>-F175</f>
        <v>0</v>
      </c>
    </row>
    <row r="200" spans="1:6" ht="13.5" thickBot="1">
      <c r="A200" s="777" t="s">
        <v>476</v>
      </c>
      <c r="B200" s="778" t="s">
        <v>10</v>
      </c>
      <c r="C200" s="786">
        <f>C188+C189+C190+C198+C199</f>
        <v>4030</v>
      </c>
      <c r="D200" s="786">
        <f>D188+D189+D190+D198+D199</f>
        <v>790</v>
      </c>
      <c r="E200" s="786">
        <f>E188+E189+E190+E198+E199</f>
        <v>0</v>
      </c>
      <c r="F200" s="787">
        <f>F188+F189+F190+F198+F199</f>
        <v>4820</v>
      </c>
    </row>
    <row r="201" spans="1:6" ht="27" thickBot="1" thickTop="1">
      <c r="A201" s="777" t="s">
        <v>477</v>
      </c>
      <c r="B201" s="782" t="s">
        <v>784</v>
      </c>
      <c r="C201" s="789">
        <f>C185+C200</f>
        <v>827274</v>
      </c>
      <c r="D201" s="789">
        <f>D185+D200</f>
        <v>332083</v>
      </c>
      <c r="E201" s="789">
        <f>E185+E200</f>
        <v>0</v>
      </c>
      <c r="F201" s="790">
        <f>F185+F200</f>
        <v>1159357</v>
      </c>
    </row>
    <row r="202" spans="1:6" ht="13.5" thickTop="1">
      <c r="A202" s="766"/>
      <c r="B202" s="1101"/>
      <c r="C202" s="314"/>
      <c r="D202" s="314"/>
      <c r="E202" s="314"/>
      <c r="F202" s="321"/>
    </row>
    <row r="203" spans="1:6" ht="12.75">
      <c r="A203" s="450" t="s">
        <v>552</v>
      </c>
      <c r="B203" s="579" t="s">
        <v>786</v>
      </c>
      <c r="C203" s="788"/>
      <c r="D203" s="179"/>
      <c r="E203" s="407"/>
      <c r="F203" s="237"/>
    </row>
    <row r="204" spans="1:6" ht="12.75">
      <c r="A204" s="449" t="s">
        <v>479</v>
      </c>
      <c r="B204" s="266" t="s">
        <v>785</v>
      </c>
      <c r="C204" s="405">
        <f>C150+C96+C42</f>
        <v>0</v>
      </c>
      <c r="D204" s="405">
        <f>D150+D96+D42</f>
        <v>0</v>
      </c>
      <c r="E204" s="405">
        <f>E150+E96+E42</f>
        <v>0</v>
      </c>
      <c r="F204" s="176">
        <f>F150+F96+F42</f>
        <v>0</v>
      </c>
    </row>
    <row r="205" spans="1:6" ht="12.75">
      <c r="A205" s="449" t="s">
        <v>480</v>
      </c>
      <c r="B205" s="867" t="s">
        <v>790</v>
      </c>
      <c r="C205" s="405">
        <f aca="true" t="shared" si="9" ref="C205:F211">C151+C97+C43</f>
        <v>0</v>
      </c>
      <c r="D205" s="405">
        <f t="shared" si="9"/>
        <v>0</v>
      </c>
      <c r="E205" s="405">
        <f t="shared" si="9"/>
        <v>0</v>
      </c>
      <c r="F205" s="176">
        <f t="shared" si="9"/>
        <v>0</v>
      </c>
    </row>
    <row r="206" spans="1:6" ht="12.75">
      <c r="A206" s="449" t="s">
        <v>481</v>
      </c>
      <c r="B206" s="867" t="s">
        <v>791</v>
      </c>
      <c r="C206" s="405">
        <f t="shared" si="9"/>
        <v>0</v>
      </c>
      <c r="D206" s="405">
        <f t="shared" si="9"/>
        <v>0</v>
      </c>
      <c r="E206" s="405">
        <f t="shared" si="9"/>
        <v>0</v>
      </c>
      <c r="F206" s="176">
        <f t="shared" si="9"/>
        <v>0</v>
      </c>
    </row>
    <row r="207" spans="1:6" ht="12.75">
      <c r="A207" s="449" t="s">
        <v>482</v>
      </c>
      <c r="B207" s="867" t="s">
        <v>792</v>
      </c>
      <c r="C207" s="405">
        <f t="shared" si="9"/>
        <v>0</v>
      </c>
      <c r="D207" s="405">
        <f t="shared" si="9"/>
        <v>0</v>
      </c>
      <c r="E207" s="405">
        <f t="shared" si="9"/>
        <v>0</v>
      </c>
      <c r="F207" s="176">
        <f t="shared" si="9"/>
        <v>0</v>
      </c>
    </row>
    <row r="208" spans="1:6" ht="12.75">
      <c r="A208" s="449" t="s">
        <v>483</v>
      </c>
      <c r="B208" s="1087" t="s">
        <v>793</v>
      </c>
      <c r="C208" s="405">
        <f t="shared" si="9"/>
        <v>0</v>
      </c>
      <c r="D208" s="405">
        <f t="shared" si="9"/>
        <v>0</v>
      </c>
      <c r="E208" s="405">
        <f t="shared" si="9"/>
        <v>0</v>
      </c>
      <c r="F208" s="176">
        <f t="shared" si="9"/>
        <v>0</v>
      </c>
    </row>
    <row r="209" spans="1:6" ht="12.75">
      <c r="A209" s="449" t="s">
        <v>484</v>
      </c>
      <c r="B209" s="1088" t="s">
        <v>794</v>
      </c>
      <c r="C209" s="405">
        <f t="shared" si="9"/>
        <v>0</v>
      </c>
      <c r="D209" s="405">
        <f t="shared" si="9"/>
        <v>0</v>
      </c>
      <c r="E209" s="405">
        <f t="shared" si="9"/>
        <v>0</v>
      </c>
      <c r="F209" s="176">
        <f t="shared" si="9"/>
        <v>0</v>
      </c>
    </row>
    <row r="210" spans="1:6" ht="12.75">
      <c r="A210" s="449" t="s">
        <v>485</v>
      </c>
      <c r="B210" s="1089" t="s">
        <v>795</v>
      </c>
      <c r="C210" s="405">
        <f t="shared" si="9"/>
        <v>0</v>
      </c>
      <c r="D210" s="405">
        <f t="shared" si="9"/>
        <v>0</v>
      </c>
      <c r="E210" s="405">
        <f t="shared" si="9"/>
        <v>0</v>
      </c>
      <c r="F210" s="176">
        <f t="shared" si="9"/>
        <v>0</v>
      </c>
    </row>
    <row r="211" spans="1:6" ht="13.5" thickBot="1">
      <c r="A211" s="449" t="s">
        <v>486</v>
      </c>
      <c r="B211" s="460" t="s">
        <v>796</v>
      </c>
      <c r="C211" s="405">
        <f t="shared" si="9"/>
        <v>0</v>
      </c>
      <c r="D211" s="405">
        <f t="shared" si="9"/>
        <v>0</v>
      </c>
      <c r="E211" s="405">
        <f t="shared" si="9"/>
        <v>0</v>
      </c>
      <c r="F211" s="176">
        <f t="shared" si="9"/>
        <v>0</v>
      </c>
    </row>
    <row r="212" spans="1:6" ht="13.5" thickBot="1">
      <c r="A212" s="473" t="s">
        <v>487</v>
      </c>
      <c r="B212" s="380" t="s">
        <v>787</v>
      </c>
      <c r="C212" s="1093">
        <f>SUM(C204:C211)</f>
        <v>0</v>
      </c>
      <c r="D212" s="1093">
        <f>SUM(D204:D211)</f>
        <v>0</v>
      </c>
      <c r="E212" s="1093">
        <f>SUM(E204:E211)</f>
        <v>0</v>
      </c>
      <c r="F212" s="1224">
        <f>SUM(F204:F211)</f>
        <v>0</v>
      </c>
    </row>
    <row r="213" spans="1:6" ht="12.75">
      <c r="A213" s="766"/>
      <c r="B213" s="45"/>
      <c r="C213" s="1107"/>
      <c r="D213" s="1109"/>
      <c r="E213" s="1047"/>
      <c r="F213" s="863"/>
    </row>
    <row r="214" spans="1:6" ht="13.5" thickBot="1">
      <c r="A214" s="794" t="s">
        <v>488</v>
      </c>
      <c r="B214" s="1099" t="s">
        <v>788</v>
      </c>
      <c r="C214" s="1106">
        <f>C201+C212</f>
        <v>827274</v>
      </c>
      <c r="D214" s="1108">
        <f>D201+D212</f>
        <v>332083</v>
      </c>
      <c r="E214" s="1106">
        <f>E201+E212</f>
        <v>0</v>
      </c>
      <c r="F214" s="1106">
        <f>F201+F212</f>
        <v>1159357</v>
      </c>
    </row>
    <row r="215" spans="1:6" ht="13.5" thickTop="1">
      <c r="A215" s="1460">
        <v>5</v>
      </c>
      <c r="B215" s="1460"/>
      <c r="C215" s="1460"/>
      <c r="D215" s="1460"/>
      <c r="E215" s="1460"/>
      <c r="F215" s="1460"/>
    </row>
    <row r="216" spans="1:5" ht="12.75">
      <c r="A216" s="1439" t="s">
        <v>1175</v>
      </c>
      <c r="B216" s="1439"/>
      <c r="C216" s="1439"/>
      <c r="D216" s="1439"/>
      <c r="E216" s="1439"/>
    </row>
    <row r="217" spans="1:5" ht="7.5" customHeight="1">
      <c r="A217" s="462"/>
      <c r="B217" s="462"/>
      <c r="C217" s="462"/>
      <c r="D217" s="462"/>
      <c r="E217" s="462"/>
    </row>
    <row r="218" spans="1:6" ht="14.25">
      <c r="A218" s="1582" t="s">
        <v>979</v>
      </c>
      <c r="B218" s="1583"/>
      <c r="C218" s="1583"/>
      <c r="D218" s="1583"/>
      <c r="E218" s="1583"/>
      <c r="F218" s="1583"/>
    </row>
    <row r="219" spans="2:5" ht="9.75" customHeight="1">
      <c r="B219" s="22"/>
      <c r="C219" s="22"/>
      <c r="D219" s="22"/>
      <c r="E219" s="22"/>
    </row>
    <row r="220" spans="2:5" ht="15.75">
      <c r="B220" s="22" t="s">
        <v>985</v>
      </c>
      <c r="C220" s="22"/>
      <c r="D220" s="22"/>
      <c r="E220" s="22"/>
    </row>
    <row r="221" spans="2:5" ht="13.5" thickBot="1">
      <c r="B221" s="1"/>
      <c r="C221" s="1"/>
      <c r="D221" s="1"/>
      <c r="E221" s="23" t="s">
        <v>11</v>
      </c>
    </row>
    <row r="222" spans="1:6" ht="72.75" thickBot="1">
      <c r="A222" s="477" t="s">
        <v>444</v>
      </c>
      <c r="B222" s="772" t="s">
        <v>16</v>
      </c>
      <c r="C222" s="465" t="s">
        <v>986</v>
      </c>
      <c r="D222" s="466" t="s">
        <v>984</v>
      </c>
      <c r="E222" s="465" t="s">
        <v>987</v>
      </c>
      <c r="F222" s="466" t="s">
        <v>977</v>
      </c>
    </row>
    <row r="223" spans="1:6" ht="12.75">
      <c r="A223" s="773" t="s">
        <v>445</v>
      </c>
      <c r="B223" s="774" t="s">
        <v>446</v>
      </c>
      <c r="C223" s="783" t="s">
        <v>447</v>
      </c>
      <c r="D223" s="784" t="s">
        <v>448</v>
      </c>
      <c r="E223" s="1003" t="s">
        <v>468</v>
      </c>
      <c r="F223" s="1004" t="s">
        <v>493</v>
      </c>
    </row>
    <row r="224" spans="1:6" ht="12.75">
      <c r="A224" s="450" t="s">
        <v>449</v>
      </c>
      <c r="B224" s="457" t="s">
        <v>321</v>
      </c>
      <c r="C224" s="405"/>
      <c r="D224" s="176"/>
      <c r="E224" s="405"/>
      <c r="F224" s="159"/>
    </row>
    <row r="225" spans="1:6" ht="12.75">
      <c r="A225" s="449" t="s">
        <v>450</v>
      </c>
      <c r="B225" s="230" t="s">
        <v>6</v>
      </c>
      <c r="C225" s="405">
        <v>127105</v>
      </c>
      <c r="D225" s="176">
        <f>'[2]önkéntv.felat'!$E$36</f>
        <v>19935.195</v>
      </c>
      <c r="E225" s="405">
        <f>'[2]Áigfelat'!$E$45</f>
        <v>39750.691</v>
      </c>
      <c r="F225" s="176">
        <f>SUM(C225:E225)</f>
        <v>186790.886</v>
      </c>
    </row>
    <row r="226" spans="1:6" ht="12.75">
      <c r="A226" s="449" t="s">
        <v>451</v>
      </c>
      <c r="B226" s="265" t="s">
        <v>7</v>
      </c>
      <c r="C226" s="405">
        <v>29356</v>
      </c>
      <c r="D226" s="176">
        <v>7520</v>
      </c>
      <c r="E226" s="405">
        <f>'[2]Áigfelat'!$E$46</f>
        <v>10519.3334916</v>
      </c>
      <c r="F226" s="176">
        <f>SUM(C226:E226)</f>
        <v>47395.3334916</v>
      </c>
    </row>
    <row r="227" spans="1:6" ht="12.75">
      <c r="A227" s="449" t="s">
        <v>452</v>
      </c>
      <c r="B227" s="265" t="s">
        <v>8</v>
      </c>
      <c r="C227" s="405">
        <v>24017</v>
      </c>
      <c r="D227" s="176">
        <v>5645</v>
      </c>
      <c r="E227" s="405">
        <v>11609</v>
      </c>
      <c r="F227" s="176">
        <f>SUM(C227:E227)</f>
        <v>41271</v>
      </c>
    </row>
    <row r="228" spans="1:6" ht="12.75">
      <c r="A228" s="449" t="s">
        <v>453</v>
      </c>
      <c r="B228" s="265" t="s">
        <v>556</v>
      </c>
      <c r="C228" s="405"/>
      <c r="D228" s="176"/>
      <c r="E228" s="405"/>
      <c r="F228" s="176">
        <f>SUM(C228:E228)</f>
        <v>0</v>
      </c>
    </row>
    <row r="229" spans="1:6" ht="12.75">
      <c r="A229" s="449" t="s">
        <v>454</v>
      </c>
      <c r="B229" s="265" t="s">
        <v>555</v>
      </c>
      <c r="C229" s="405"/>
      <c r="D229" s="176"/>
      <c r="E229" s="405"/>
      <c r="F229" s="176">
        <f>SUM(C229:E229)</f>
        <v>0</v>
      </c>
    </row>
    <row r="230" spans="1:6" ht="12.75">
      <c r="A230" s="449" t="s">
        <v>455</v>
      </c>
      <c r="B230" s="265" t="s">
        <v>770</v>
      </c>
      <c r="C230" s="405">
        <f>C231+C232+C233+C234+C235+C236</f>
        <v>0</v>
      </c>
      <c r="D230" s="405">
        <f>D231+D232+D233+D234+D235+D236</f>
        <v>0</v>
      </c>
      <c r="E230" s="405">
        <f>E231+E232+E233+E234+E235+E236</f>
        <v>0</v>
      </c>
      <c r="F230" s="176">
        <f>F231+F232+F233+F234+F235+F236</f>
        <v>0</v>
      </c>
    </row>
    <row r="231" spans="1:6" ht="12.75">
      <c r="A231" s="449" t="s">
        <v>456</v>
      </c>
      <c r="B231" s="265" t="s">
        <v>771</v>
      </c>
      <c r="C231" s="405">
        <v>0</v>
      </c>
      <c r="D231" s="176">
        <v>0</v>
      </c>
      <c r="E231" s="405">
        <v>0</v>
      </c>
      <c r="F231" s="176">
        <f>E231+D231+C231</f>
        <v>0</v>
      </c>
    </row>
    <row r="232" spans="1:6" ht="12.75">
      <c r="A232" s="449" t="s">
        <v>457</v>
      </c>
      <c r="B232" s="265" t="s">
        <v>772</v>
      </c>
      <c r="C232" s="405"/>
      <c r="D232" s="176"/>
      <c r="E232" s="405"/>
      <c r="F232" s="176">
        <f aca="true" t="shared" si="10" ref="F232:F237">E232+D232+C232</f>
        <v>0</v>
      </c>
    </row>
    <row r="233" spans="1:6" ht="12.75">
      <c r="A233" s="449" t="s">
        <v>458</v>
      </c>
      <c r="B233" s="265" t="s">
        <v>773</v>
      </c>
      <c r="C233" s="405"/>
      <c r="D233" s="176"/>
      <c r="E233" s="405"/>
      <c r="F233" s="176">
        <f t="shared" si="10"/>
        <v>0</v>
      </c>
    </row>
    <row r="234" spans="1:6" ht="12.75">
      <c r="A234" s="449" t="s">
        <v>459</v>
      </c>
      <c r="B234" s="458" t="s">
        <v>774</v>
      </c>
      <c r="C234" s="304"/>
      <c r="D234" s="180"/>
      <c r="E234" s="405"/>
      <c r="F234" s="176">
        <f t="shared" si="10"/>
        <v>0</v>
      </c>
    </row>
    <row r="235" spans="1:6" ht="12.75">
      <c r="A235" s="449" t="s">
        <v>460</v>
      </c>
      <c r="B235" s="1085" t="s">
        <v>789</v>
      </c>
      <c r="C235" s="408"/>
      <c r="D235" s="177"/>
      <c r="E235" s="405"/>
      <c r="F235" s="176">
        <f t="shared" si="10"/>
        <v>0</v>
      </c>
    </row>
    <row r="236" spans="1:6" ht="12.75">
      <c r="A236" s="449" t="s">
        <v>461</v>
      </c>
      <c r="B236" s="1086" t="s">
        <v>782</v>
      </c>
      <c r="C236" s="408"/>
      <c r="D236" s="177"/>
      <c r="E236" s="405"/>
      <c r="F236" s="176">
        <f t="shared" si="10"/>
        <v>0</v>
      </c>
    </row>
    <row r="237" spans="1:6" ht="13.5" thickBot="1">
      <c r="A237" s="449" t="s">
        <v>462</v>
      </c>
      <c r="B237" s="267" t="s">
        <v>317</v>
      </c>
      <c r="C237" s="406">
        <v>189100</v>
      </c>
      <c r="D237" s="181"/>
      <c r="E237" s="405"/>
      <c r="F237" s="403">
        <f t="shared" si="10"/>
        <v>189100</v>
      </c>
    </row>
    <row r="238" spans="1:6" ht="13.5" thickBot="1">
      <c r="A238" s="777" t="s">
        <v>463</v>
      </c>
      <c r="B238" s="778" t="s">
        <v>9</v>
      </c>
      <c r="C238" s="786">
        <f>C225+C226+C227+C228+C230+C237</f>
        <v>369578</v>
      </c>
      <c r="D238" s="786">
        <f>D225+D226+D227+D228+D230+D237</f>
        <v>33100.195</v>
      </c>
      <c r="E238" s="786">
        <f>E225+E226+E227+E228+E230+E237</f>
        <v>61879.0244916</v>
      </c>
      <c r="F238" s="787">
        <f>F225+F226+F227+F228+F230+F237</f>
        <v>464557.2194916</v>
      </c>
    </row>
    <row r="239" spans="1:6" ht="13.5" thickTop="1">
      <c r="A239" s="766"/>
      <c r="B239" s="457"/>
      <c r="C239" s="303"/>
      <c r="D239" s="303"/>
      <c r="E239" s="303"/>
      <c r="F239" s="184"/>
    </row>
    <row r="240" spans="1:6" ht="12.75">
      <c r="A240" s="450" t="s">
        <v>464</v>
      </c>
      <c r="B240" s="459" t="s">
        <v>322</v>
      </c>
      <c r="C240" s="407"/>
      <c r="D240" s="179"/>
      <c r="E240" s="407"/>
      <c r="F240" s="237"/>
    </row>
    <row r="241" spans="1:6" ht="12.75">
      <c r="A241" s="449" t="s">
        <v>465</v>
      </c>
      <c r="B241" s="265" t="s">
        <v>557</v>
      </c>
      <c r="C241" s="405">
        <v>283</v>
      </c>
      <c r="D241" s="176"/>
      <c r="E241" s="405"/>
      <c r="F241" s="176">
        <f>SUM(C241:E241)</f>
        <v>283</v>
      </c>
    </row>
    <row r="242" spans="1:6" ht="12.75">
      <c r="A242" s="449" t="s">
        <v>464</v>
      </c>
      <c r="B242" s="265" t="s">
        <v>558</v>
      </c>
      <c r="C242" s="405"/>
      <c r="D242" s="176"/>
      <c r="E242" s="405"/>
      <c r="F242" s="159"/>
    </row>
    <row r="243" spans="1:6" ht="12.75">
      <c r="A243" s="449" t="s">
        <v>465</v>
      </c>
      <c r="B243" s="265" t="s">
        <v>318</v>
      </c>
      <c r="C243" s="304">
        <f>C244+C245+C246</f>
        <v>0</v>
      </c>
      <c r="D243" s="304">
        <f>D244+D245+D246</f>
        <v>0</v>
      </c>
      <c r="E243" s="304">
        <f>E244+E245+E246</f>
        <v>0</v>
      </c>
      <c r="F243" s="180">
        <f>F244+F245+F246</f>
        <v>0</v>
      </c>
    </row>
    <row r="244" spans="1:6" ht="12.75">
      <c r="A244" s="449" t="s">
        <v>466</v>
      </c>
      <c r="B244" s="458" t="s">
        <v>775</v>
      </c>
      <c r="C244" s="405"/>
      <c r="D244" s="176"/>
      <c r="E244" s="405"/>
      <c r="F244" s="159"/>
    </row>
    <row r="245" spans="1:6" ht="12.75">
      <c r="A245" s="449" t="s">
        <v>467</v>
      </c>
      <c r="B245" s="458" t="s">
        <v>777</v>
      </c>
      <c r="C245" s="405"/>
      <c r="D245" s="176"/>
      <c r="E245" s="405"/>
      <c r="F245" s="159"/>
    </row>
    <row r="246" spans="1:6" ht="12.75">
      <c r="A246" s="449" t="s">
        <v>469</v>
      </c>
      <c r="B246" s="458" t="s">
        <v>776</v>
      </c>
      <c r="C246" s="405"/>
      <c r="D246" s="176"/>
      <c r="E246" s="405"/>
      <c r="F246" s="520"/>
    </row>
    <row r="247" spans="1:6" ht="12.75">
      <c r="A247" s="449" t="s">
        <v>470</v>
      </c>
      <c r="B247" s="458" t="s">
        <v>778</v>
      </c>
      <c r="C247" s="405"/>
      <c r="D247" s="176"/>
      <c r="E247" s="405"/>
      <c r="F247" s="520"/>
    </row>
    <row r="248" spans="1:6" ht="12.75">
      <c r="A248" s="449" t="s">
        <v>471</v>
      </c>
      <c r="B248" s="1085" t="s">
        <v>779</v>
      </c>
      <c r="C248" s="405"/>
      <c r="D248" s="176"/>
      <c r="E248" s="405"/>
      <c r="F248" s="520"/>
    </row>
    <row r="249" spans="1:6" ht="12.75">
      <c r="A249" s="449" t="s">
        <v>472</v>
      </c>
      <c r="B249" s="370" t="s">
        <v>780</v>
      </c>
      <c r="C249" s="405"/>
      <c r="D249" s="176"/>
      <c r="E249" s="405"/>
      <c r="F249" s="520"/>
    </row>
    <row r="250" spans="1:6" ht="12.75">
      <c r="A250" s="449" t="s">
        <v>473</v>
      </c>
      <c r="B250" s="1086" t="s">
        <v>797</v>
      </c>
      <c r="C250" s="405"/>
      <c r="D250" s="176"/>
      <c r="E250" s="405"/>
      <c r="F250" s="520"/>
    </row>
    <row r="251" spans="1:6" ht="12.75">
      <c r="A251" s="449" t="s">
        <v>474</v>
      </c>
      <c r="B251" s="265" t="s">
        <v>783</v>
      </c>
      <c r="C251" s="405"/>
      <c r="D251" s="176"/>
      <c r="E251" s="405"/>
      <c r="F251" s="159"/>
    </row>
    <row r="252" spans="1:6" ht="13.5" thickBot="1">
      <c r="A252" s="449" t="s">
        <v>475</v>
      </c>
      <c r="B252" s="267" t="s">
        <v>320</v>
      </c>
      <c r="C252" s="408">
        <f>-C228</f>
        <v>0</v>
      </c>
      <c r="D252" s="408">
        <f>-D228</f>
        <v>0</v>
      </c>
      <c r="E252" s="408">
        <f>-E228</f>
        <v>0</v>
      </c>
      <c r="F252" s="177">
        <f>-F228</f>
        <v>0</v>
      </c>
    </row>
    <row r="253" spans="1:6" ht="13.5" thickBot="1">
      <c r="A253" s="777" t="s">
        <v>476</v>
      </c>
      <c r="B253" s="778" t="s">
        <v>10</v>
      </c>
      <c r="C253" s="786">
        <f>C241+C242+C243+C251+C252</f>
        <v>283</v>
      </c>
      <c r="D253" s="786">
        <f>D241+D242+D243+D251+D252</f>
        <v>0</v>
      </c>
      <c r="E253" s="786">
        <f>E241+E242+E243+E251+E252</f>
        <v>0</v>
      </c>
      <c r="F253" s="787">
        <f>F241+F242+F243+F251+F252</f>
        <v>283</v>
      </c>
    </row>
    <row r="254" spans="1:6" ht="27" thickBot="1" thickTop="1">
      <c r="A254" s="777" t="s">
        <v>477</v>
      </c>
      <c r="B254" s="782" t="s">
        <v>784</v>
      </c>
      <c r="C254" s="789">
        <f>C238+C253</f>
        <v>369861</v>
      </c>
      <c r="D254" s="789">
        <f>D238+D253</f>
        <v>33100.195</v>
      </c>
      <c r="E254" s="789">
        <f>E238+E253</f>
        <v>61879.0244916</v>
      </c>
      <c r="F254" s="790">
        <f>F238+F253</f>
        <v>464840.2194916</v>
      </c>
    </row>
    <row r="255" spans="1:6" ht="13.5" thickTop="1">
      <c r="A255" s="766"/>
      <c r="B255" s="1101"/>
      <c r="C255" s="314"/>
      <c r="D255" s="314"/>
      <c r="E255" s="314"/>
      <c r="F255" s="321"/>
    </row>
    <row r="256" spans="1:6" ht="12.75">
      <c r="A256" s="450" t="s">
        <v>552</v>
      </c>
      <c r="B256" s="579" t="s">
        <v>786</v>
      </c>
      <c r="C256" s="788"/>
      <c r="D256" s="179"/>
      <c r="E256" s="407"/>
      <c r="F256" s="237"/>
    </row>
    <row r="257" spans="1:6" ht="12.75">
      <c r="A257" s="449" t="s">
        <v>479</v>
      </c>
      <c r="B257" s="266" t="s">
        <v>785</v>
      </c>
      <c r="C257" s="410"/>
      <c r="D257" s="176"/>
      <c r="E257" s="405"/>
      <c r="F257" s="159"/>
    </row>
    <row r="258" spans="1:6" ht="12.75">
      <c r="A258" s="449" t="s">
        <v>480</v>
      </c>
      <c r="B258" s="867" t="s">
        <v>790</v>
      </c>
      <c r="C258" s="1092"/>
      <c r="D258" s="181"/>
      <c r="E258" s="406"/>
      <c r="F258" s="402"/>
    </row>
    <row r="259" spans="1:6" ht="12.75">
      <c r="A259" s="449" t="s">
        <v>481</v>
      </c>
      <c r="B259" s="867" t="s">
        <v>791</v>
      </c>
      <c r="C259" s="1092"/>
      <c r="D259" s="181"/>
      <c r="E259" s="406"/>
      <c r="F259" s="402"/>
    </row>
    <row r="260" spans="1:6" ht="12.75">
      <c r="A260" s="449" t="s">
        <v>482</v>
      </c>
      <c r="B260" s="867" t="s">
        <v>792</v>
      </c>
      <c r="C260" s="1092"/>
      <c r="D260" s="181"/>
      <c r="E260" s="406"/>
      <c r="F260" s="402"/>
    </row>
    <row r="261" spans="1:6" ht="12.75">
      <c r="A261" s="449" t="s">
        <v>483</v>
      </c>
      <c r="B261" s="1087" t="s">
        <v>793</v>
      </c>
      <c r="C261" s="1092"/>
      <c r="D261" s="181"/>
      <c r="E261" s="406"/>
      <c r="F261" s="402"/>
    </row>
    <row r="262" spans="1:6" ht="12.75">
      <c r="A262" s="449" t="s">
        <v>484</v>
      </c>
      <c r="B262" s="1088" t="s">
        <v>794</v>
      </c>
      <c r="C262" s="1092"/>
      <c r="D262" s="181"/>
      <c r="E262" s="406"/>
      <c r="F262" s="402"/>
    </row>
    <row r="263" spans="1:6" ht="12.75">
      <c r="A263" s="449" t="s">
        <v>485</v>
      </c>
      <c r="B263" s="1089" t="s">
        <v>795</v>
      </c>
      <c r="C263" s="1092"/>
      <c r="D263" s="181"/>
      <c r="E263" s="406"/>
      <c r="F263" s="402"/>
    </row>
    <row r="264" spans="1:6" ht="13.5" thickBot="1">
      <c r="A264" s="449" t="s">
        <v>486</v>
      </c>
      <c r="B264" s="460" t="s">
        <v>796</v>
      </c>
      <c r="C264" s="1092"/>
      <c r="D264" s="181"/>
      <c r="E264" s="406"/>
      <c r="F264" s="402"/>
    </row>
    <row r="265" spans="1:6" ht="13.5" thickBot="1">
      <c r="A265" s="473" t="s">
        <v>487</v>
      </c>
      <c r="B265" s="380" t="s">
        <v>787</v>
      </c>
      <c r="C265" s="1093"/>
      <c r="D265" s="312"/>
      <c r="E265" s="178"/>
      <c r="F265" s="831"/>
    </row>
    <row r="266" spans="1:6" ht="12.75">
      <c r="A266" s="766"/>
      <c r="B266" s="45"/>
      <c r="C266" s="1107"/>
      <c r="D266" s="1109"/>
      <c r="E266" s="1047"/>
      <c r="F266" s="863"/>
    </row>
    <row r="267" spans="1:6" ht="13.5" thickBot="1">
      <c r="A267" s="794" t="s">
        <v>488</v>
      </c>
      <c r="B267" s="1099" t="s">
        <v>788</v>
      </c>
      <c r="C267" s="1106">
        <f>C254+C265</f>
        <v>369861</v>
      </c>
      <c r="D267" s="1108">
        <f>D254+D265</f>
        <v>33100.195</v>
      </c>
      <c r="E267" s="1106">
        <f>E254+E265</f>
        <v>61879.0244916</v>
      </c>
      <c r="F267" s="1106">
        <f>F254+F265</f>
        <v>464840.2194916</v>
      </c>
    </row>
    <row r="268" ht="13.5" thickTop="1"/>
  </sheetData>
  <sheetProtection/>
  <mergeCells count="14">
    <mergeCell ref="A215:F215"/>
    <mergeCell ref="A216:E216"/>
    <mergeCell ref="A218:F218"/>
    <mergeCell ref="A163:E163"/>
    <mergeCell ref="A165:F165"/>
    <mergeCell ref="A54:F54"/>
    <mergeCell ref="A108:F108"/>
    <mergeCell ref="A162:F162"/>
    <mergeCell ref="A1:E1"/>
    <mergeCell ref="A3:F3"/>
    <mergeCell ref="A55:E55"/>
    <mergeCell ref="A57:F57"/>
    <mergeCell ref="A109:E109"/>
    <mergeCell ref="A111:F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72"/>
  <sheetViews>
    <sheetView zoomScalePageLayoutView="0" workbookViewId="0" topLeftCell="A1660">
      <selection activeCell="E1625" sqref="E1625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439" t="s">
        <v>1176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1:6" ht="14.25">
      <c r="A3" s="1582" t="s">
        <v>988</v>
      </c>
      <c r="B3" s="1583"/>
      <c r="C3" s="1583"/>
      <c r="D3" s="1583"/>
      <c r="E3" s="1583"/>
      <c r="F3" s="1583"/>
    </row>
    <row r="4" spans="2:5" ht="15.75">
      <c r="B4" s="22"/>
      <c r="C4" s="22"/>
      <c r="D4" s="22"/>
      <c r="E4" s="22"/>
    </row>
    <row r="5" spans="2:5" ht="15.75">
      <c r="B5" s="22" t="s">
        <v>989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48.75" thickBot="1">
      <c r="A7" s="477" t="s">
        <v>444</v>
      </c>
      <c r="B7" s="772" t="s">
        <v>16</v>
      </c>
      <c r="C7" s="465" t="s">
        <v>983</v>
      </c>
      <c r="D7" s="466" t="s">
        <v>984</v>
      </c>
      <c r="E7" s="465" t="s">
        <v>978</v>
      </c>
      <c r="F7" s="466" t="s">
        <v>977</v>
      </c>
    </row>
    <row r="8" spans="1:6" ht="12.75">
      <c r="A8" s="773" t="s">
        <v>445</v>
      </c>
      <c r="B8" s="774" t="s">
        <v>446</v>
      </c>
      <c r="C8" s="783" t="s">
        <v>447</v>
      </c>
      <c r="D8" s="784" t="s">
        <v>448</v>
      </c>
      <c r="E8" s="1003" t="s">
        <v>468</v>
      </c>
      <c r="F8" s="1004" t="s">
        <v>493</v>
      </c>
    </row>
    <row r="9" spans="1:6" ht="12.75">
      <c r="A9" s="450" t="s">
        <v>449</v>
      </c>
      <c r="B9" s="457" t="s">
        <v>321</v>
      </c>
      <c r="C9" s="405"/>
      <c r="D9" s="176"/>
      <c r="E9" s="405"/>
      <c r="F9" s="159"/>
    </row>
    <row r="10" spans="1:6" ht="12.75">
      <c r="A10" s="449" t="s">
        <v>450</v>
      </c>
      <c r="B10" s="230" t="s">
        <v>6</v>
      </c>
      <c r="C10" s="405">
        <v>29609</v>
      </c>
      <c r="D10" s="176"/>
      <c r="E10" s="405"/>
      <c r="F10" s="176">
        <f>SUM(C10:E10)</f>
        <v>29609</v>
      </c>
    </row>
    <row r="11" spans="1:6" ht="12.75">
      <c r="A11" s="449" t="s">
        <v>451</v>
      </c>
      <c r="B11" s="265" t="s">
        <v>7</v>
      </c>
      <c r="C11" s="405">
        <v>8396</v>
      </c>
      <c r="D11" s="176"/>
      <c r="E11" s="405"/>
      <c r="F11" s="176">
        <f>SUM(C11:E11)</f>
        <v>8396</v>
      </c>
    </row>
    <row r="12" spans="1:6" ht="12.75">
      <c r="A12" s="449" t="s">
        <v>452</v>
      </c>
      <c r="B12" s="265" t="s">
        <v>8</v>
      </c>
      <c r="C12" s="405">
        <v>1326</v>
      </c>
      <c r="D12" s="176"/>
      <c r="E12" s="405"/>
      <c r="F12" s="176">
        <f>SUM(C12:E12)</f>
        <v>1326</v>
      </c>
    </row>
    <row r="13" spans="1:6" ht="12.75">
      <c r="A13" s="449" t="s">
        <v>453</v>
      </c>
      <c r="B13" s="265" t="s">
        <v>556</v>
      </c>
      <c r="C13" s="405"/>
      <c r="D13" s="176"/>
      <c r="E13" s="405"/>
      <c r="F13" s="176">
        <f>SUM(C13:E13)</f>
        <v>0</v>
      </c>
    </row>
    <row r="14" spans="1:6" ht="12.75">
      <c r="A14" s="449" t="s">
        <v>454</v>
      </c>
      <c r="B14" s="265" t="s">
        <v>555</v>
      </c>
      <c r="C14" s="405"/>
      <c r="D14" s="176"/>
      <c r="E14" s="405"/>
      <c r="F14" s="176">
        <f>SUM(C14:E14)</f>
        <v>0</v>
      </c>
    </row>
    <row r="15" spans="1:6" ht="12.75">
      <c r="A15" s="449" t="s">
        <v>455</v>
      </c>
      <c r="B15" s="265" t="s">
        <v>770</v>
      </c>
      <c r="C15" s="405">
        <f>C16+C17+C18+C19+C20+C21</f>
        <v>0</v>
      </c>
      <c r="D15" s="405">
        <f>D16+D17+D18+D19+D20+D21</f>
        <v>0</v>
      </c>
      <c r="E15" s="405">
        <f>E16+E17+E18+E19+E20+E21</f>
        <v>0</v>
      </c>
      <c r="F15" s="176">
        <f>F16+F17+F18+F19+F20+F21</f>
        <v>0</v>
      </c>
    </row>
    <row r="16" spans="1:6" ht="12.75">
      <c r="A16" s="449" t="s">
        <v>456</v>
      </c>
      <c r="B16" s="265" t="s">
        <v>771</v>
      </c>
      <c r="C16" s="405">
        <v>0</v>
      </c>
      <c r="D16" s="176">
        <v>0</v>
      </c>
      <c r="E16" s="405">
        <v>0</v>
      </c>
      <c r="F16" s="176">
        <f>E16+D16+C16</f>
        <v>0</v>
      </c>
    </row>
    <row r="17" spans="1:6" ht="12.75">
      <c r="A17" s="449" t="s">
        <v>457</v>
      </c>
      <c r="B17" s="265" t="s">
        <v>772</v>
      </c>
      <c r="C17" s="405"/>
      <c r="D17" s="176"/>
      <c r="E17" s="405"/>
      <c r="F17" s="176">
        <f aca="true" t="shared" si="0" ref="F17:F22">E17+D17+C17</f>
        <v>0</v>
      </c>
    </row>
    <row r="18" spans="1:6" ht="12.75">
      <c r="A18" s="449" t="s">
        <v>458</v>
      </c>
      <c r="B18" s="265" t="s">
        <v>773</v>
      </c>
      <c r="C18" s="405"/>
      <c r="D18" s="176"/>
      <c r="E18" s="405"/>
      <c r="F18" s="176">
        <f t="shared" si="0"/>
        <v>0</v>
      </c>
    </row>
    <row r="19" spans="1:6" ht="12.75">
      <c r="A19" s="449" t="s">
        <v>459</v>
      </c>
      <c r="B19" s="458" t="s">
        <v>774</v>
      </c>
      <c r="C19" s="304"/>
      <c r="D19" s="180"/>
      <c r="E19" s="405"/>
      <c r="F19" s="176">
        <f t="shared" si="0"/>
        <v>0</v>
      </c>
    </row>
    <row r="20" spans="1:6" ht="12.75">
      <c r="A20" s="449" t="s">
        <v>460</v>
      </c>
      <c r="B20" s="1085" t="s">
        <v>789</v>
      </c>
      <c r="C20" s="408"/>
      <c r="D20" s="177"/>
      <c r="E20" s="405"/>
      <c r="F20" s="176">
        <f t="shared" si="0"/>
        <v>0</v>
      </c>
    </row>
    <row r="21" spans="1:6" ht="12.75">
      <c r="A21" s="449" t="s">
        <v>461</v>
      </c>
      <c r="B21" s="1086" t="s">
        <v>782</v>
      </c>
      <c r="C21" s="408"/>
      <c r="D21" s="177"/>
      <c r="E21" s="405"/>
      <c r="F21" s="176">
        <f t="shared" si="0"/>
        <v>0</v>
      </c>
    </row>
    <row r="22" spans="1:6" ht="13.5" thickBot="1">
      <c r="A22" s="449" t="s">
        <v>462</v>
      </c>
      <c r="B22" s="267" t="s">
        <v>317</v>
      </c>
      <c r="C22" s="406"/>
      <c r="D22" s="181"/>
      <c r="E22" s="405"/>
      <c r="F22" s="403">
        <f t="shared" si="0"/>
        <v>0</v>
      </c>
    </row>
    <row r="23" spans="1:6" ht="13.5" thickBot="1">
      <c r="A23" s="777" t="s">
        <v>463</v>
      </c>
      <c r="B23" s="778" t="s">
        <v>9</v>
      </c>
      <c r="C23" s="786">
        <f>C10+C11+C12+C13+C15+C22</f>
        <v>39331</v>
      </c>
      <c r="D23" s="786">
        <f>D10+D11+D12+D13+D15+D22</f>
        <v>0</v>
      </c>
      <c r="E23" s="786">
        <f>E10+E11+E12+E13+E15+E22</f>
        <v>0</v>
      </c>
      <c r="F23" s="787">
        <f>F10+F11+F12+F13+F15+F22</f>
        <v>39331</v>
      </c>
    </row>
    <row r="24" spans="1:6" ht="13.5" thickTop="1">
      <c r="A24" s="766"/>
      <c r="B24" s="457"/>
      <c r="C24" s="303"/>
      <c r="D24" s="303"/>
      <c r="E24" s="303"/>
      <c r="F24" s="184"/>
    </row>
    <row r="25" spans="1:6" ht="12.75">
      <c r="A25" s="450" t="s">
        <v>464</v>
      </c>
      <c r="B25" s="459" t="s">
        <v>322</v>
      </c>
      <c r="C25" s="407"/>
      <c r="D25" s="179"/>
      <c r="E25" s="407"/>
      <c r="F25" s="237"/>
    </row>
    <row r="26" spans="1:6" ht="12.75">
      <c r="A26" s="449" t="s">
        <v>465</v>
      </c>
      <c r="B26" s="265" t="s">
        <v>557</v>
      </c>
      <c r="C26" s="405"/>
      <c r="D26" s="176"/>
      <c r="E26" s="405"/>
      <c r="F26" s="176">
        <f>SUM(C26:E26)</f>
        <v>0</v>
      </c>
    </row>
    <row r="27" spans="1:6" ht="12.75">
      <c r="A27" s="449" t="s">
        <v>464</v>
      </c>
      <c r="B27" s="265" t="s">
        <v>558</v>
      </c>
      <c r="C27" s="405"/>
      <c r="D27" s="176"/>
      <c r="E27" s="405"/>
      <c r="F27" s="176">
        <f>SUM(C27:E27)</f>
        <v>0</v>
      </c>
    </row>
    <row r="28" spans="1:6" ht="12.75">
      <c r="A28" s="449" t="s">
        <v>465</v>
      </c>
      <c r="B28" s="265" t="s">
        <v>318</v>
      </c>
      <c r="C28" s="304">
        <f>SUM(C29:C35)</f>
        <v>0</v>
      </c>
      <c r="D28" s="304">
        <f>SUM(D29:D35)</f>
        <v>0</v>
      </c>
      <c r="E28" s="304">
        <f>SUM(E29:E35)</f>
        <v>0</v>
      </c>
      <c r="F28" s="180">
        <f>SUM(F29:F35)</f>
        <v>0</v>
      </c>
    </row>
    <row r="29" spans="1:6" ht="12.75">
      <c r="A29" s="449" t="s">
        <v>466</v>
      </c>
      <c r="B29" s="458" t="s">
        <v>775</v>
      </c>
      <c r="C29" s="405"/>
      <c r="D29" s="176"/>
      <c r="E29" s="405"/>
      <c r="F29" s="176">
        <f>SUM(C29:E29)</f>
        <v>0</v>
      </c>
    </row>
    <row r="30" spans="1:6" ht="12.75">
      <c r="A30" s="449" t="s">
        <v>467</v>
      </c>
      <c r="B30" s="458" t="s">
        <v>777</v>
      </c>
      <c r="C30" s="405"/>
      <c r="D30" s="176"/>
      <c r="E30" s="405"/>
      <c r="F30" s="176">
        <f aca="true" t="shared" si="1" ref="F30:F36">SUM(C30:E30)</f>
        <v>0</v>
      </c>
    </row>
    <row r="31" spans="1:6" ht="12.75">
      <c r="A31" s="449" t="s">
        <v>469</v>
      </c>
      <c r="B31" s="458" t="s">
        <v>776</v>
      </c>
      <c r="C31" s="405"/>
      <c r="D31" s="176"/>
      <c r="E31" s="405"/>
      <c r="F31" s="176">
        <f t="shared" si="1"/>
        <v>0</v>
      </c>
    </row>
    <row r="32" spans="1:6" ht="12.75">
      <c r="A32" s="449" t="s">
        <v>470</v>
      </c>
      <c r="B32" s="458" t="s">
        <v>778</v>
      </c>
      <c r="C32" s="405"/>
      <c r="D32" s="176"/>
      <c r="E32" s="405"/>
      <c r="F32" s="176">
        <f t="shared" si="1"/>
        <v>0</v>
      </c>
    </row>
    <row r="33" spans="1:6" ht="12.75">
      <c r="A33" s="449" t="s">
        <v>471</v>
      </c>
      <c r="B33" s="1085" t="s">
        <v>779</v>
      </c>
      <c r="C33" s="405"/>
      <c r="D33" s="176"/>
      <c r="E33" s="405"/>
      <c r="F33" s="176">
        <f t="shared" si="1"/>
        <v>0</v>
      </c>
    </row>
    <row r="34" spans="1:6" ht="12.75">
      <c r="A34" s="449" t="s">
        <v>472</v>
      </c>
      <c r="B34" s="370" t="s">
        <v>780</v>
      </c>
      <c r="C34" s="405"/>
      <c r="D34" s="176"/>
      <c r="E34" s="405"/>
      <c r="F34" s="176">
        <f t="shared" si="1"/>
        <v>0</v>
      </c>
    </row>
    <row r="35" spans="1:6" ht="12.75">
      <c r="A35" s="449" t="s">
        <v>473</v>
      </c>
      <c r="B35" s="1086" t="s">
        <v>797</v>
      </c>
      <c r="C35" s="405"/>
      <c r="D35" s="176"/>
      <c r="E35" s="405"/>
      <c r="F35" s="176">
        <f t="shared" si="1"/>
        <v>0</v>
      </c>
    </row>
    <row r="36" spans="1:6" ht="12.75">
      <c r="A36" s="449" t="s">
        <v>474</v>
      </c>
      <c r="B36" s="265" t="s">
        <v>783</v>
      </c>
      <c r="C36" s="405"/>
      <c r="D36" s="176"/>
      <c r="E36" s="405"/>
      <c r="F36" s="176">
        <f t="shared" si="1"/>
        <v>0</v>
      </c>
    </row>
    <row r="37" spans="1:6" ht="13.5" thickBot="1">
      <c r="A37" s="449" t="s">
        <v>475</v>
      </c>
      <c r="B37" s="267" t="s">
        <v>320</v>
      </c>
      <c r="C37" s="408">
        <f>-C13</f>
        <v>0</v>
      </c>
      <c r="D37" s="408">
        <f>-D13</f>
        <v>0</v>
      </c>
      <c r="E37" s="408">
        <f>-E13</f>
        <v>0</v>
      </c>
      <c r="F37" s="177">
        <f>-F13</f>
        <v>0</v>
      </c>
    </row>
    <row r="38" spans="1:6" ht="13.5" thickBot="1">
      <c r="A38" s="777" t="s">
        <v>476</v>
      </c>
      <c r="B38" s="778" t="s">
        <v>10</v>
      </c>
      <c r="C38" s="786">
        <f>C26+C27+C28+C36+C37</f>
        <v>0</v>
      </c>
      <c r="D38" s="786">
        <f>D26+D27+D28+D36+D37</f>
        <v>0</v>
      </c>
      <c r="E38" s="786">
        <f>E26+E27+E28+E36+E37</f>
        <v>0</v>
      </c>
      <c r="F38" s="787">
        <f>F26+F27+F28+F36+F37</f>
        <v>0</v>
      </c>
    </row>
    <row r="39" spans="1:6" ht="32.25" customHeight="1" thickBot="1" thickTop="1">
      <c r="A39" s="777" t="s">
        <v>477</v>
      </c>
      <c r="B39" s="782" t="s">
        <v>784</v>
      </c>
      <c r="C39" s="789">
        <f>C23+C38</f>
        <v>39331</v>
      </c>
      <c r="D39" s="789">
        <f>D23+D38</f>
        <v>0</v>
      </c>
      <c r="E39" s="789">
        <f>E23+E38</f>
        <v>0</v>
      </c>
      <c r="F39" s="790">
        <f>F23+F38</f>
        <v>39331</v>
      </c>
    </row>
    <row r="40" spans="1:6" ht="13.5" thickTop="1">
      <c r="A40" s="766"/>
      <c r="B40" s="1101"/>
      <c r="C40" s="314"/>
      <c r="D40" s="314"/>
      <c r="E40" s="314"/>
      <c r="F40" s="321"/>
    </row>
    <row r="41" spans="1:6" ht="12.75">
      <c r="A41" s="450" t="s">
        <v>552</v>
      </c>
      <c r="B41" s="579" t="s">
        <v>786</v>
      </c>
      <c r="C41" s="788"/>
      <c r="D41" s="179"/>
      <c r="E41" s="407"/>
      <c r="F41" s="237"/>
    </row>
    <row r="42" spans="1:6" ht="12.75">
      <c r="A42" s="449" t="s">
        <v>479</v>
      </c>
      <c r="B42" s="266" t="s">
        <v>785</v>
      </c>
      <c r="C42" s="410"/>
      <c r="D42" s="176"/>
      <c r="E42" s="405"/>
      <c r="F42" s="176">
        <f>SUM(C42:E42)</f>
        <v>0</v>
      </c>
    </row>
    <row r="43" spans="1:6" ht="12.75">
      <c r="A43" s="449" t="s">
        <v>480</v>
      </c>
      <c r="B43" s="867" t="s">
        <v>790</v>
      </c>
      <c r="C43" s="1092"/>
      <c r="D43" s="181"/>
      <c r="E43" s="406"/>
      <c r="F43" s="176">
        <f aca="true" t="shared" si="2" ref="F43:F49">SUM(C43:E43)</f>
        <v>0</v>
      </c>
    </row>
    <row r="44" spans="1:6" ht="12.75">
      <c r="A44" s="449" t="s">
        <v>481</v>
      </c>
      <c r="B44" s="867" t="s">
        <v>791</v>
      </c>
      <c r="C44" s="1092"/>
      <c r="D44" s="181"/>
      <c r="E44" s="406"/>
      <c r="F44" s="176">
        <f t="shared" si="2"/>
        <v>0</v>
      </c>
    </row>
    <row r="45" spans="1:6" ht="12.75">
      <c r="A45" s="449" t="s">
        <v>482</v>
      </c>
      <c r="B45" s="867" t="s">
        <v>792</v>
      </c>
      <c r="C45" s="1092"/>
      <c r="D45" s="181"/>
      <c r="E45" s="406"/>
      <c r="F45" s="176">
        <f t="shared" si="2"/>
        <v>0</v>
      </c>
    </row>
    <row r="46" spans="1:6" ht="12.75">
      <c r="A46" s="449" t="s">
        <v>483</v>
      </c>
      <c r="B46" s="1087" t="s">
        <v>793</v>
      </c>
      <c r="C46" s="1092"/>
      <c r="D46" s="181"/>
      <c r="E46" s="406"/>
      <c r="F46" s="176">
        <f t="shared" si="2"/>
        <v>0</v>
      </c>
    </row>
    <row r="47" spans="1:6" ht="12.75">
      <c r="A47" s="449" t="s">
        <v>484</v>
      </c>
      <c r="B47" s="1088" t="s">
        <v>794</v>
      </c>
      <c r="C47" s="1092"/>
      <c r="D47" s="181"/>
      <c r="E47" s="406"/>
      <c r="F47" s="176">
        <f t="shared" si="2"/>
        <v>0</v>
      </c>
    </row>
    <row r="48" spans="1:6" ht="12.75">
      <c r="A48" s="449" t="s">
        <v>485</v>
      </c>
      <c r="B48" s="1089" t="s">
        <v>795</v>
      </c>
      <c r="C48" s="1092"/>
      <c r="D48" s="181"/>
      <c r="E48" s="406"/>
      <c r="F48" s="176">
        <f t="shared" si="2"/>
        <v>0</v>
      </c>
    </row>
    <row r="49" spans="1:6" ht="13.5" thickBot="1">
      <c r="A49" s="449" t="s">
        <v>486</v>
      </c>
      <c r="B49" s="460" t="s">
        <v>796</v>
      </c>
      <c r="C49" s="1092"/>
      <c r="D49" s="181"/>
      <c r="E49" s="406"/>
      <c r="F49" s="176">
        <f t="shared" si="2"/>
        <v>0</v>
      </c>
    </row>
    <row r="50" spans="1:6" ht="13.5" thickBot="1">
      <c r="A50" s="473" t="s">
        <v>487</v>
      </c>
      <c r="B50" s="380" t="s">
        <v>787</v>
      </c>
      <c r="C50" s="1093">
        <f>SUM(C42:C49)</f>
        <v>0</v>
      </c>
      <c r="D50" s="1093">
        <f>SUM(D42:D49)</f>
        <v>0</v>
      </c>
      <c r="E50" s="1093">
        <f>SUM(E42:E49)</f>
        <v>0</v>
      </c>
      <c r="F50" s="1224">
        <f>SUM(F42:F49)</f>
        <v>0</v>
      </c>
    </row>
    <row r="51" spans="1:6" ht="12.75">
      <c r="A51" s="766"/>
      <c r="B51" s="45"/>
      <c r="C51" s="1107"/>
      <c r="D51" s="1109"/>
      <c r="E51" s="1047"/>
      <c r="F51" s="863"/>
    </row>
    <row r="52" spans="1:6" ht="13.5" thickBot="1">
      <c r="A52" s="794" t="s">
        <v>488</v>
      </c>
      <c r="B52" s="1099" t="s">
        <v>788</v>
      </c>
      <c r="C52" s="1106">
        <f>C39+C50</f>
        <v>39331</v>
      </c>
      <c r="D52" s="1108">
        <f>D39+D50</f>
        <v>0</v>
      </c>
      <c r="E52" s="1106">
        <f>E39+E50</f>
        <v>0</v>
      </c>
      <c r="F52" s="1106">
        <f>F39+F50</f>
        <v>39331</v>
      </c>
    </row>
    <row r="53" ht="13.5" thickTop="1"/>
    <row r="54" spans="1:6" ht="12.75">
      <c r="A54" s="1460">
        <v>2</v>
      </c>
      <c r="B54" s="1460"/>
      <c r="C54" s="1460"/>
      <c r="D54" s="1460"/>
      <c r="E54" s="1460"/>
      <c r="F54" s="1460"/>
    </row>
    <row r="55" spans="1:5" ht="12.75">
      <c r="A55" s="1439" t="s">
        <v>1176</v>
      </c>
      <c r="B55" s="1439"/>
      <c r="C55" s="1439"/>
      <c r="D55" s="1439"/>
      <c r="E55" s="1439"/>
    </row>
    <row r="56" spans="1:5" ht="12.75">
      <c r="A56" s="462"/>
      <c r="B56" s="462"/>
      <c r="C56" s="462"/>
      <c r="D56" s="462"/>
      <c r="E56" s="462"/>
    </row>
    <row r="57" spans="1:6" ht="14.25">
      <c r="A57" s="1582" t="s">
        <v>988</v>
      </c>
      <c r="B57" s="1583"/>
      <c r="C57" s="1583"/>
      <c r="D57" s="1583"/>
      <c r="E57" s="1583"/>
      <c r="F57" s="1583"/>
    </row>
    <row r="58" spans="2:5" ht="15.75">
      <c r="B58" s="22"/>
      <c r="C58" s="22"/>
      <c r="D58" s="22"/>
      <c r="E58" s="22"/>
    </row>
    <row r="59" spans="2:5" ht="15.75">
      <c r="B59" s="22" t="s">
        <v>990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7" t="s">
        <v>444</v>
      </c>
      <c r="B61" s="772" t="s">
        <v>16</v>
      </c>
      <c r="C61" s="465" t="s">
        <v>983</v>
      </c>
      <c r="D61" s="466" t="s">
        <v>984</v>
      </c>
      <c r="E61" s="465" t="s">
        <v>978</v>
      </c>
      <c r="F61" s="466" t="s">
        <v>977</v>
      </c>
    </row>
    <row r="62" spans="1:6" ht="12.75">
      <c r="A62" s="773" t="s">
        <v>445</v>
      </c>
      <c r="B62" s="774" t="s">
        <v>446</v>
      </c>
      <c r="C62" s="783" t="s">
        <v>447</v>
      </c>
      <c r="D62" s="784" t="s">
        <v>448</v>
      </c>
      <c r="E62" s="1003" t="s">
        <v>468</v>
      </c>
      <c r="F62" s="1004" t="s">
        <v>493</v>
      </c>
    </row>
    <row r="63" spans="1:6" ht="12.75">
      <c r="A63" s="450" t="s">
        <v>449</v>
      </c>
      <c r="B63" s="457" t="s">
        <v>321</v>
      </c>
      <c r="C63" s="405"/>
      <c r="D63" s="176"/>
      <c r="E63" s="405"/>
      <c r="F63" s="159"/>
    </row>
    <row r="64" spans="1:6" ht="12.75">
      <c r="A64" s="449" t="s">
        <v>450</v>
      </c>
      <c r="B64" s="230" t="s">
        <v>6</v>
      </c>
      <c r="C64" s="405"/>
      <c r="D64" s="176"/>
      <c r="E64" s="405"/>
      <c r="F64" s="176">
        <f>SUM(C64:E64)</f>
        <v>0</v>
      </c>
    </row>
    <row r="65" spans="1:6" ht="12.75">
      <c r="A65" s="449" t="s">
        <v>451</v>
      </c>
      <c r="B65" s="265" t="s">
        <v>7</v>
      </c>
      <c r="C65" s="405"/>
      <c r="D65" s="176"/>
      <c r="E65" s="405"/>
      <c r="F65" s="176">
        <f>SUM(C65:E65)</f>
        <v>0</v>
      </c>
    </row>
    <row r="66" spans="1:6" ht="12.75">
      <c r="A66" s="449" t="s">
        <v>452</v>
      </c>
      <c r="B66" s="265" t="s">
        <v>8</v>
      </c>
      <c r="C66" s="405"/>
      <c r="D66" s="176"/>
      <c r="E66" s="405"/>
      <c r="F66" s="176">
        <f>SUM(C66:E66)</f>
        <v>0</v>
      </c>
    </row>
    <row r="67" spans="1:6" ht="12.75">
      <c r="A67" s="449" t="s">
        <v>453</v>
      </c>
      <c r="B67" s="265" t="s">
        <v>556</v>
      </c>
      <c r="C67" s="405"/>
      <c r="D67" s="176"/>
      <c r="E67" s="405"/>
      <c r="F67" s="176">
        <f>SUM(C67:E67)</f>
        <v>0</v>
      </c>
    </row>
    <row r="68" spans="1:6" ht="12.75">
      <c r="A68" s="449" t="s">
        <v>454</v>
      </c>
      <c r="B68" s="265" t="s">
        <v>555</v>
      </c>
      <c r="C68" s="405"/>
      <c r="D68" s="176"/>
      <c r="E68" s="405"/>
      <c r="F68" s="176">
        <f>SUM(C68:E68)</f>
        <v>0</v>
      </c>
    </row>
    <row r="69" spans="1:6" ht="12.75">
      <c r="A69" s="449" t="s">
        <v>455</v>
      </c>
      <c r="B69" s="265" t="s">
        <v>770</v>
      </c>
      <c r="C69" s="405">
        <f>C70+C71+C72+C73+C74+C75</f>
        <v>0</v>
      </c>
      <c r="D69" s="405">
        <f>D70+D71+D72+D73+D74+D75</f>
        <v>0</v>
      </c>
      <c r="E69" s="405">
        <f>E70+E71+E72+E73+E74+E75</f>
        <v>0</v>
      </c>
      <c r="F69" s="176">
        <f>F70+F71+F72+F73+F74+F75</f>
        <v>0</v>
      </c>
    </row>
    <row r="70" spans="1:6" ht="12.75">
      <c r="A70" s="449" t="s">
        <v>456</v>
      </c>
      <c r="B70" s="265" t="s">
        <v>771</v>
      </c>
      <c r="C70" s="405">
        <v>0</v>
      </c>
      <c r="D70" s="176">
        <v>0</v>
      </c>
      <c r="E70" s="405">
        <v>0</v>
      </c>
      <c r="F70" s="176">
        <f>E70+D70+C70</f>
        <v>0</v>
      </c>
    </row>
    <row r="71" spans="1:6" ht="12.75">
      <c r="A71" s="449" t="s">
        <v>457</v>
      </c>
      <c r="B71" s="265" t="s">
        <v>772</v>
      </c>
      <c r="C71" s="405"/>
      <c r="D71" s="176"/>
      <c r="E71" s="405"/>
      <c r="F71" s="176">
        <f aca="true" t="shared" si="3" ref="F71:F76">E71+D71+C71</f>
        <v>0</v>
      </c>
    </row>
    <row r="72" spans="1:6" ht="12.75">
      <c r="A72" s="449" t="s">
        <v>458</v>
      </c>
      <c r="B72" s="265" t="s">
        <v>773</v>
      </c>
      <c r="C72" s="405"/>
      <c r="D72" s="176"/>
      <c r="E72" s="405"/>
      <c r="F72" s="176">
        <f t="shared" si="3"/>
        <v>0</v>
      </c>
    </row>
    <row r="73" spans="1:6" ht="12.75">
      <c r="A73" s="449" t="s">
        <v>459</v>
      </c>
      <c r="B73" s="458" t="s">
        <v>774</v>
      </c>
      <c r="C73" s="304"/>
      <c r="D73" s="180"/>
      <c r="E73" s="405"/>
      <c r="F73" s="176">
        <f t="shared" si="3"/>
        <v>0</v>
      </c>
    </row>
    <row r="74" spans="1:6" ht="12.75">
      <c r="A74" s="449" t="s">
        <v>460</v>
      </c>
      <c r="B74" s="1085" t="s">
        <v>789</v>
      </c>
      <c r="C74" s="408"/>
      <c r="D74" s="177"/>
      <c r="E74" s="405"/>
      <c r="F74" s="176">
        <f t="shared" si="3"/>
        <v>0</v>
      </c>
    </row>
    <row r="75" spans="1:6" ht="12.75">
      <c r="A75" s="449" t="s">
        <v>461</v>
      </c>
      <c r="B75" s="1086" t="s">
        <v>782</v>
      </c>
      <c r="C75" s="408"/>
      <c r="D75" s="177"/>
      <c r="E75" s="405"/>
      <c r="F75" s="176">
        <f t="shared" si="3"/>
        <v>0</v>
      </c>
    </row>
    <row r="76" spans="1:6" ht="13.5" thickBot="1">
      <c r="A76" s="449" t="s">
        <v>462</v>
      </c>
      <c r="B76" s="267" t="s">
        <v>317</v>
      </c>
      <c r="C76" s="406"/>
      <c r="D76" s="181"/>
      <c r="E76" s="405"/>
      <c r="F76" s="403">
        <f t="shared" si="3"/>
        <v>0</v>
      </c>
    </row>
    <row r="77" spans="1:6" ht="13.5" thickBot="1">
      <c r="A77" s="777" t="s">
        <v>463</v>
      </c>
      <c r="B77" s="778" t="s">
        <v>9</v>
      </c>
      <c r="C77" s="786">
        <f>C64+C65+C66+C67+C69+C76</f>
        <v>0</v>
      </c>
      <c r="D77" s="786">
        <f>D64+D65+D66+D67+D69+D76</f>
        <v>0</v>
      </c>
      <c r="E77" s="786">
        <f>E64+E65+E66+E67+E69+E76</f>
        <v>0</v>
      </c>
      <c r="F77" s="787">
        <f>F64+F65+F66+F67+F69+F76</f>
        <v>0</v>
      </c>
    </row>
    <row r="78" spans="1:6" ht="13.5" thickTop="1">
      <c r="A78" s="766"/>
      <c r="B78" s="457"/>
      <c r="C78" s="303"/>
      <c r="D78" s="303"/>
      <c r="E78" s="303"/>
      <c r="F78" s="184"/>
    </row>
    <row r="79" spans="1:6" ht="12.75">
      <c r="A79" s="450" t="s">
        <v>464</v>
      </c>
      <c r="B79" s="459" t="s">
        <v>322</v>
      </c>
      <c r="C79" s="407"/>
      <c r="D79" s="179"/>
      <c r="E79" s="407"/>
      <c r="F79" s="237"/>
    </row>
    <row r="80" spans="1:6" ht="12.75">
      <c r="A80" s="449" t="s">
        <v>465</v>
      </c>
      <c r="B80" s="265" t="s">
        <v>557</v>
      </c>
      <c r="C80" s="405"/>
      <c r="D80" s="176"/>
      <c r="E80" s="405"/>
      <c r="F80" s="176">
        <f>SUM(C80:E80)</f>
        <v>0</v>
      </c>
    </row>
    <row r="81" spans="1:6" ht="12.75">
      <c r="A81" s="449" t="s">
        <v>464</v>
      </c>
      <c r="B81" s="265" t="s">
        <v>558</v>
      </c>
      <c r="C81" s="405"/>
      <c r="D81" s="176"/>
      <c r="E81" s="405"/>
      <c r="F81" s="176">
        <f>SUM(C81:E81)</f>
        <v>0</v>
      </c>
    </row>
    <row r="82" spans="1:6" ht="12.75">
      <c r="A82" s="449" t="s">
        <v>465</v>
      </c>
      <c r="B82" s="265" t="s">
        <v>318</v>
      </c>
      <c r="C82" s="304">
        <f>SUM(C83:C89)</f>
        <v>0</v>
      </c>
      <c r="D82" s="304">
        <f>SUM(D83:D89)</f>
        <v>0</v>
      </c>
      <c r="E82" s="304">
        <f>SUM(E83:E89)</f>
        <v>0</v>
      </c>
      <c r="F82" s="180">
        <f>SUM(F83:F89)</f>
        <v>0</v>
      </c>
    </row>
    <row r="83" spans="1:6" ht="12.75">
      <c r="A83" s="449" t="s">
        <v>466</v>
      </c>
      <c r="B83" s="458" t="s">
        <v>775</v>
      </c>
      <c r="C83" s="405"/>
      <c r="D83" s="176"/>
      <c r="E83" s="405"/>
      <c r="F83" s="176">
        <f>SUM(C83:E83)</f>
        <v>0</v>
      </c>
    </row>
    <row r="84" spans="1:6" ht="12.75">
      <c r="A84" s="449" t="s">
        <v>467</v>
      </c>
      <c r="B84" s="458" t="s">
        <v>777</v>
      </c>
      <c r="C84" s="405"/>
      <c r="D84" s="176"/>
      <c r="E84" s="405"/>
      <c r="F84" s="176">
        <f aca="true" t="shared" si="4" ref="F84:F90">SUM(C84:E84)</f>
        <v>0</v>
      </c>
    </row>
    <row r="85" spans="1:6" ht="12.75">
      <c r="A85" s="449" t="s">
        <v>469</v>
      </c>
      <c r="B85" s="458" t="s">
        <v>776</v>
      </c>
      <c r="C85" s="405"/>
      <c r="D85" s="176"/>
      <c r="E85" s="405"/>
      <c r="F85" s="176">
        <f t="shared" si="4"/>
        <v>0</v>
      </c>
    </row>
    <row r="86" spans="1:6" ht="12.75">
      <c r="A86" s="449" t="s">
        <v>470</v>
      </c>
      <c r="B86" s="458" t="s">
        <v>778</v>
      </c>
      <c r="C86" s="405"/>
      <c r="D86" s="176"/>
      <c r="E86" s="405"/>
      <c r="F86" s="176">
        <f t="shared" si="4"/>
        <v>0</v>
      </c>
    </row>
    <row r="87" spans="1:6" ht="12.75">
      <c r="A87" s="449" t="s">
        <v>471</v>
      </c>
      <c r="B87" s="1085" t="s">
        <v>779</v>
      </c>
      <c r="C87" s="405"/>
      <c r="D87" s="176"/>
      <c r="E87" s="405"/>
      <c r="F87" s="176">
        <f t="shared" si="4"/>
        <v>0</v>
      </c>
    </row>
    <row r="88" spans="1:6" ht="12.75">
      <c r="A88" s="449" t="s">
        <v>472</v>
      </c>
      <c r="B88" s="370" t="s">
        <v>780</v>
      </c>
      <c r="C88" s="405"/>
      <c r="D88" s="176"/>
      <c r="E88" s="405"/>
      <c r="F88" s="176">
        <f t="shared" si="4"/>
        <v>0</v>
      </c>
    </row>
    <row r="89" spans="1:6" ht="12.75">
      <c r="A89" s="449" t="s">
        <v>473</v>
      </c>
      <c r="B89" s="1086" t="s">
        <v>797</v>
      </c>
      <c r="C89" s="405"/>
      <c r="D89" s="176"/>
      <c r="E89" s="405"/>
      <c r="F89" s="176">
        <f t="shared" si="4"/>
        <v>0</v>
      </c>
    </row>
    <row r="90" spans="1:6" ht="12.75">
      <c r="A90" s="449" t="s">
        <v>474</v>
      </c>
      <c r="B90" s="265" t="s">
        <v>783</v>
      </c>
      <c r="C90" s="405"/>
      <c r="D90" s="176"/>
      <c r="E90" s="405"/>
      <c r="F90" s="176">
        <f t="shared" si="4"/>
        <v>0</v>
      </c>
    </row>
    <row r="91" spans="1:6" ht="13.5" thickBot="1">
      <c r="A91" s="449" t="s">
        <v>475</v>
      </c>
      <c r="B91" s="267" t="s">
        <v>320</v>
      </c>
      <c r="C91" s="408">
        <f>-C67</f>
        <v>0</v>
      </c>
      <c r="D91" s="408">
        <f>-D67</f>
        <v>0</v>
      </c>
      <c r="E91" s="408">
        <f>-E67</f>
        <v>0</v>
      </c>
      <c r="F91" s="177">
        <f>-F67</f>
        <v>0</v>
      </c>
    </row>
    <row r="92" spans="1:6" ht="13.5" thickBot="1">
      <c r="A92" s="777" t="s">
        <v>476</v>
      </c>
      <c r="B92" s="778" t="s">
        <v>10</v>
      </c>
      <c r="C92" s="786">
        <f>C80+C81+C82+C90+C91</f>
        <v>0</v>
      </c>
      <c r="D92" s="786">
        <f>D80+D81+D82+D90+D91</f>
        <v>0</v>
      </c>
      <c r="E92" s="786">
        <f>E80+E81+E82+E90+E91</f>
        <v>0</v>
      </c>
      <c r="F92" s="787">
        <f>F80+F81+F82+F90+F91</f>
        <v>0</v>
      </c>
    </row>
    <row r="93" spans="1:6" ht="27" thickBot="1" thickTop="1">
      <c r="A93" s="777" t="s">
        <v>477</v>
      </c>
      <c r="B93" s="782" t="s">
        <v>784</v>
      </c>
      <c r="C93" s="789">
        <f>C77+C92</f>
        <v>0</v>
      </c>
      <c r="D93" s="789">
        <f>D77+D92</f>
        <v>0</v>
      </c>
      <c r="E93" s="789">
        <f>E77+E92</f>
        <v>0</v>
      </c>
      <c r="F93" s="790">
        <f>F77+F92</f>
        <v>0</v>
      </c>
    </row>
    <row r="94" spans="1:6" ht="13.5" thickTop="1">
      <c r="A94" s="766"/>
      <c r="B94" s="1101"/>
      <c r="C94" s="314"/>
      <c r="D94" s="314"/>
      <c r="E94" s="314"/>
      <c r="F94" s="321"/>
    </row>
    <row r="95" spans="1:6" ht="12.75">
      <c r="A95" s="450" t="s">
        <v>552</v>
      </c>
      <c r="B95" s="579" t="s">
        <v>786</v>
      </c>
      <c r="C95" s="788"/>
      <c r="D95" s="179"/>
      <c r="E95" s="407"/>
      <c r="F95" s="237"/>
    </row>
    <row r="96" spans="1:6" ht="12.75">
      <c r="A96" s="449" t="s">
        <v>479</v>
      </c>
      <c r="B96" s="266" t="s">
        <v>785</v>
      </c>
      <c r="C96" s="410"/>
      <c r="D96" s="176"/>
      <c r="E96" s="405"/>
      <c r="F96" s="176">
        <f>SUM(C96:E96)</f>
        <v>0</v>
      </c>
    </row>
    <row r="97" spans="1:6" ht="12.75">
      <c r="A97" s="449" t="s">
        <v>480</v>
      </c>
      <c r="B97" s="867" t="s">
        <v>790</v>
      </c>
      <c r="C97" s="1092"/>
      <c r="D97" s="181"/>
      <c r="E97" s="406"/>
      <c r="F97" s="176">
        <f aca="true" t="shared" si="5" ref="F97:F103">SUM(C97:E97)</f>
        <v>0</v>
      </c>
    </row>
    <row r="98" spans="1:6" ht="12.75">
      <c r="A98" s="449" t="s">
        <v>481</v>
      </c>
      <c r="B98" s="867" t="s">
        <v>791</v>
      </c>
      <c r="C98" s="1092"/>
      <c r="D98" s="181"/>
      <c r="E98" s="406"/>
      <c r="F98" s="176">
        <f t="shared" si="5"/>
        <v>0</v>
      </c>
    </row>
    <row r="99" spans="1:6" ht="12.75">
      <c r="A99" s="449" t="s">
        <v>482</v>
      </c>
      <c r="B99" s="867" t="s">
        <v>792</v>
      </c>
      <c r="C99" s="1092"/>
      <c r="D99" s="181"/>
      <c r="E99" s="406"/>
      <c r="F99" s="176">
        <f t="shared" si="5"/>
        <v>0</v>
      </c>
    </row>
    <row r="100" spans="1:6" ht="12.75">
      <c r="A100" s="449" t="s">
        <v>483</v>
      </c>
      <c r="B100" s="1087" t="s">
        <v>793</v>
      </c>
      <c r="C100" s="1092"/>
      <c r="D100" s="181"/>
      <c r="E100" s="406"/>
      <c r="F100" s="176">
        <f t="shared" si="5"/>
        <v>0</v>
      </c>
    </row>
    <row r="101" spans="1:6" ht="12.75">
      <c r="A101" s="449" t="s">
        <v>484</v>
      </c>
      <c r="B101" s="1088" t="s">
        <v>1111</v>
      </c>
      <c r="C101" s="1092"/>
      <c r="D101" s="181">
        <v>30678</v>
      </c>
      <c r="E101" s="406"/>
      <c r="F101" s="176">
        <f t="shared" si="5"/>
        <v>30678</v>
      </c>
    </row>
    <row r="102" spans="1:6" ht="12.75">
      <c r="A102" s="449" t="s">
        <v>485</v>
      </c>
      <c r="B102" s="1089" t="s">
        <v>795</v>
      </c>
      <c r="C102" s="1277">
        <v>404261</v>
      </c>
      <c r="D102" s="1278"/>
      <c r="E102" s="1277"/>
      <c r="F102" s="176">
        <f t="shared" si="5"/>
        <v>404261</v>
      </c>
    </row>
    <row r="103" spans="1:6" ht="13.5" thickBot="1">
      <c r="A103" s="449" t="s">
        <v>486</v>
      </c>
      <c r="B103" s="460" t="s">
        <v>796</v>
      </c>
      <c r="C103" s="1277">
        <v>227735</v>
      </c>
      <c r="D103" s="1278">
        <v>8696</v>
      </c>
      <c r="E103" s="1277"/>
      <c r="F103" s="176">
        <f t="shared" si="5"/>
        <v>236431</v>
      </c>
    </row>
    <row r="104" spans="1:6" ht="13.5" thickBot="1">
      <c r="A104" s="473" t="s">
        <v>487</v>
      </c>
      <c r="B104" s="380" t="s">
        <v>787</v>
      </c>
      <c r="C104" s="1093">
        <f>SUM(C96:C103)</f>
        <v>631996</v>
      </c>
      <c r="D104" s="1093">
        <f>SUM(D96:D103)</f>
        <v>39374</v>
      </c>
      <c r="E104" s="1093">
        <f>SUM(E96:E103)</f>
        <v>0</v>
      </c>
      <c r="F104" s="1224">
        <f>SUM(F96:F103)</f>
        <v>671370</v>
      </c>
    </row>
    <row r="105" spans="1:6" ht="12.75">
      <c r="A105" s="766"/>
      <c r="B105" s="45"/>
      <c r="C105" s="1107"/>
      <c r="D105" s="1109"/>
      <c r="E105" s="1047"/>
      <c r="F105" s="863"/>
    </row>
    <row r="106" spans="1:6" ht="13.5" thickBot="1">
      <c r="A106" s="794" t="s">
        <v>488</v>
      </c>
      <c r="B106" s="1099" t="s">
        <v>788</v>
      </c>
      <c r="C106" s="1106">
        <f>C93+C104</f>
        <v>631996</v>
      </c>
      <c r="D106" s="1108">
        <f>D93+D104</f>
        <v>39374</v>
      </c>
      <c r="E106" s="1106">
        <f>E93+E104</f>
        <v>0</v>
      </c>
      <c r="F106" s="1106">
        <f>F93+F104</f>
        <v>671370</v>
      </c>
    </row>
    <row r="107" ht="13.5" thickTop="1"/>
    <row r="108" spans="1:6" ht="12.75">
      <c r="A108" s="1460">
        <v>3</v>
      </c>
      <c r="B108" s="1460"/>
      <c r="C108" s="1460"/>
      <c r="D108" s="1460"/>
      <c r="E108" s="1460"/>
      <c r="F108" s="1460"/>
    </row>
    <row r="109" spans="1:5" ht="12.75">
      <c r="A109" s="1439" t="s">
        <v>1176</v>
      </c>
      <c r="B109" s="1439"/>
      <c r="C109" s="1439"/>
      <c r="D109" s="1439"/>
      <c r="E109" s="1439"/>
    </row>
    <row r="110" spans="1:5" ht="12.75">
      <c r="A110" s="462"/>
      <c r="B110" s="462"/>
      <c r="C110" s="462"/>
      <c r="D110" s="462"/>
      <c r="E110" s="462"/>
    </row>
    <row r="111" spans="1:6" ht="14.25">
      <c r="A111" s="1582" t="s">
        <v>988</v>
      </c>
      <c r="B111" s="1583"/>
      <c r="C111" s="1583"/>
      <c r="D111" s="1583"/>
      <c r="E111" s="1583"/>
      <c r="F111" s="1583"/>
    </row>
    <row r="112" spans="2:5" ht="15.75">
      <c r="B112" s="22"/>
      <c r="C112" s="22"/>
      <c r="D112" s="22"/>
      <c r="E112" s="22"/>
    </row>
    <row r="113" spans="2:5" ht="15.75">
      <c r="B113" s="22" t="s">
        <v>991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7" t="s">
        <v>444</v>
      </c>
      <c r="B115" s="772" t="s">
        <v>16</v>
      </c>
      <c r="C115" s="465" t="s">
        <v>983</v>
      </c>
      <c r="D115" s="466" t="s">
        <v>984</v>
      </c>
      <c r="E115" s="465" t="s">
        <v>978</v>
      </c>
      <c r="F115" s="466" t="s">
        <v>977</v>
      </c>
    </row>
    <row r="116" spans="1:6" ht="12.75">
      <c r="A116" s="773" t="s">
        <v>445</v>
      </c>
      <c r="B116" s="774" t="s">
        <v>446</v>
      </c>
      <c r="C116" s="783" t="s">
        <v>447</v>
      </c>
      <c r="D116" s="784" t="s">
        <v>448</v>
      </c>
      <c r="E116" s="1003" t="s">
        <v>468</v>
      </c>
      <c r="F116" s="1004" t="s">
        <v>493</v>
      </c>
    </row>
    <row r="117" spans="1:6" ht="12.75">
      <c r="A117" s="450" t="s">
        <v>449</v>
      </c>
      <c r="B117" s="457" t="s">
        <v>321</v>
      </c>
      <c r="C117" s="405"/>
      <c r="D117" s="176"/>
      <c r="E117" s="405"/>
      <c r="F117" s="159"/>
    </row>
    <row r="118" spans="1:6" ht="12.75">
      <c r="A118" s="449" t="s">
        <v>450</v>
      </c>
      <c r="B118" s="230" t="s">
        <v>6</v>
      </c>
      <c r="C118" s="405"/>
      <c r="D118" s="176"/>
      <c r="E118" s="405"/>
      <c r="F118" s="176">
        <f>SUM(C118:E118)</f>
        <v>0</v>
      </c>
    </row>
    <row r="119" spans="1:6" ht="12.75">
      <c r="A119" s="449" t="s">
        <v>451</v>
      </c>
      <c r="B119" s="265" t="s">
        <v>7</v>
      </c>
      <c r="C119" s="405"/>
      <c r="D119" s="176"/>
      <c r="E119" s="405"/>
      <c r="F119" s="176">
        <f>SUM(C119:E119)</f>
        <v>0</v>
      </c>
    </row>
    <row r="120" spans="1:6" ht="12.75">
      <c r="A120" s="449" t="s">
        <v>452</v>
      </c>
      <c r="B120" s="265" t="s">
        <v>8</v>
      </c>
      <c r="C120" s="405"/>
      <c r="D120" s="176"/>
      <c r="E120" s="405"/>
      <c r="F120" s="176">
        <f>SUM(C120:E120)</f>
        <v>0</v>
      </c>
    </row>
    <row r="121" spans="1:6" ht="12.75">
      <c r="A121" s="449" t="s">
        <v>453</v>
      </c>
      <c r="B121" s="265" t="s">
        <v>556</v>
      </c>
      <c r="C121" s="405"/>
      <c r="D121" s="176"/>
      <c r="E121" s="405"/>
      <c r="F121" s="176">
        <f>SUM(C121:E121)</f>
        <v>0</v>
      </c>
    </row>
    <row r="122" spans="1:6" ht="12.75">
      <c r="A122" s="449" t="s">
        <v>454</v>
      </c>
      <c r="B122" s="265" t="s">
        <v>555</v>
      </c>
      <c r="C122" s="405"/>
      <c r="D122" s="176"/>
      <c r="E122" s="405"/>
      <c r="F122" s="176">
        <f>SUM(C122:E122)</f>
        <v>0</v>
      </c>
    </row>
    <row r="123" spans="1:6" ht="12.75">
      <c r="A123" s="449" t="s">
        <v>455</v>
      </c>
      <c r="B123" s="265" t="s">
        <v>770</v>
      </c>
      <c r="C123" s="405">
        <f>C124+C125+C126+C127+C128+C129</f>
        <v>3700</v>
      </c>
      <c r="D123" s="405">
        <f>D124+D125+D126+D127+D128+D129</f>
        <v>31031</v>
      </c>
      <c r="E123" s="405">
        <f>E124+E125+E126+E127+E128+E129</f>
        <v>0</v>
      </c>
      <c r="F123" s="176">
        <f>F124+F125+F126+F127+F128+F129</f>
        <v>34731</v>
      </c>
    </row>
    <row r="124" spans="1:6" ht="12.75">
      <c r="A124" s="449" t="s">
        <v>456</v>
      </c>
      <c r="B124" s="265" t="s">
        <v>771</v>
      </c>
      <c r="C124" s="405">
        <v>0</v>
      </c>
      <c r="D124" s="176">
        <v>0</v>
      </c>
      <c r="E124" s="405">
        <v>0</v>
      </c>
      <c r="F124" s="176">
        <f>E124+D124+C124</f>
        <v>0</v>
      </c>
    </row>
    <row r="125" spans="1:6" ht="12.75">
      <c r="A125" s="449" t="s">
        <v>457</v>
      </c>
      <c r="B125" s="265" t="s">
        <v>772</v>
      </c>
      <c r="C125" s="405"/>
      <c r="D125" s="176"/>
      <c r="E125" s="405"/>
      <c r="F125" s="176">
        <f aca="true" t="shared" si="6" ref="F125:F130">E125+D125+C125</f>
        <v>0</v>
      </c>
    </row>
    <row r="126" spans="1:6" ht="12.75">
      <c r="A126" s="449" t="s">
        <v>458</v>
      </c>
      <c r="B126" s="265" t="s">
        <v>773</v>
      </c>
      <c r="C126" s="405"/>
      <c r="D126" s="176"/>
      <c r="E126" s="405"/>
      <c r="F126" s="176">
        <f t="shared" si="6"/>
        <v>0</v>
      </c>
    </row>
    <row r="127" spans="1:6" ht="12.75">
      <c r="A127" s="449" t="s">
        <v>459</v>
      </c>
      <c r="B127" s="458" t="s">
        <v>774</v>
      </c>
      <c r="C127" s="405">
        <f>'6 7_sz_melléklet'!E29</f>
        <v>3700</v>
      </c>
      <c r="D127" s="176">
        <f>'6 7_sz_melléklet'!E22+'6 7_sz_melléklet'!E23+'6 7_sz_melléklet'!E35+'6 7_sz_melléklet'!E36+'6 7_sz_melléklet'!E40</f>
        <v>31031</v>
      </c>
      <c r="E127" s="405"/>
      <c r="F127" s="176">
        <f t="shared" si="6"/>
        <v>34731</v>
      </c>
    </row>
    <row r="128" spans="1:6" ht="12.75">
      <c r="A128" s="449" t="s">
        <v>460</v>
      </c>
      <c r="B128" s="1085" t="s">
        <v>789</v>
      </c>
      <c r="C128" s="408"/>
      <c r="D128" s="177"/>
      <c r="E128" s="405"/>
      <c r="F128" s="176">
        <f t="shared" si="6"/>
        <v>0</v>
      </c>
    </row>
    <row r="129" spans="1:6" ht="12.75">
      <c r="A129" s="449" t="s">
        <v>461</v>
      </c>
      <c r="B129" s="1086" t="s">
        <v>782</v>
      </c>
      <c r="C129" s="408"/>
      <c r="D129" s="177"/>
      <c r="E129" s="405"/>
      <c r="F129" s="176">
        <f t="shared" si="6"/>
        <v>0</v>
      </c>
    </row>
    <row r="130" spans="1:6" ht="13.5" thickBot="1">
      <c r="A130" s="449" t="s">
        <v>462</v>
      </c>
      <c r="B130" s="267" t="s">
        <v>317</v>
      </c>
      <c r="C130" s="406"/>
      <c r="D130" s="181"/>
      <c r="E130" s="405"/>
      <c r="F130" s="403">
        <f t="shared" si="6"/>
        <v>0</v>
      </c>
    </row>
    <row r="131" spans="1:6" ht="13.5" thickBot="1">
      <c r="A131" s="777" t="s">
        <v>463</v>
      </c>
      <c r="B131" s="778" t="s">
        <v>9</v>
      </c>
      <c r="C131" s="786">
        <f>C118+C119+C120+C121+C123+C130</f>
        <v>3700</v>
      </c>
      <c r="D131" s="786">
        <f>D118+D119+D120+D121+D123+D130</f>
        <v>31031</v>
      </c>
      <c r="E131" s="786">
        <f>E118+E119+E120+E121+E123+E130</f>
        <v>0</v>
      </c>
      <c r="F131" s="787">
        <f>F118+F119+F120+F121+F123+F130</f>
        <v>34731</v>
      </c>
    </row>
    <row r="132" spans="1:6" ht="13.5" thickTop="1">
      <c r="A132" s="766"/>
      <c r="B132" s="457"/>
      <c r="C132" s="303"/>
      <c r="D132" s="303"/>
      <c r="E132" s="303"/>
      <c r="F132" s="184"/>
    </row>
    <row r="133" spans="1:6" ht="12.75">
      <c r="A133" s="450" t="s">
        <v>464</v>
      </c>
      <c r="B133" s="459" t="s">
        <v>322</v>
      </c>
      <c r="C133" s="407"/>
      <c r="D133" s="179"/>
      <c r="E133" s="407"/>
      <c r="F133" s="237"/>
    </row>
    <row r="134" spans="1:6" ht="12.75">
      <c r="A134" s="449" t="s">
        <v>465</v>
      </c>
      <c r="B134" s="265" t="s">
        <v>557</v>
      </c>
      <c r="C134" s="405"/>
      <c r="D134" s="176"/>
      <c r="E134" s="405"/>
      <c r="F134" s="176">
        <f>SUM(C134:E134)</f>
        <v>0</v>
      </c>
    </row>
    <row r="135" spans="1:6" ht="12.75">
      <c r="A135" s="449" t="s">
        <v>464</v>
      </c>
      <c r="B135" s="265" t="s">
        <v>558</v>
      </c>
      <c r="C135" s="405"/>
      <c r="D135" s="176"/>
      <c r="E135" s="405"/>
      <c r="F135" s="176">
        <f>SUM(C135:E135)</f>
        <v>0</v>
      </c>
    </row>
    <row r="136" spans="1:6" ht="12.75">
      <c r="A136" s="449" t="s">
        <v>465</v>
      </c>
      <c r="B136" s="265" t="s">
        <v>318</v>
      </c>
      <c r="C136" s="304">
        <f>SUM(C137:C143)</f>
        <v>0</v>
      </c>
      <c r="D136" s="405">
        <f>SUM(D137:D143)</f>
        <v>26500</v>
      </c>
      <c r="E136" s="405">
        <f>SUM(E137:E143)</f>
        <v>0</v>
      </c>
      <c r="F136" s="176">
        <f>SUM(F137:F143)</f>
        <v>26500</v>
      </c>
    </row>
    <row r="137" spans="1:6" ht="12.75">
      <c r="A137" s="449" t="s">
        <v>466</v>
      </c>
      <c r="B137" s="458" t="s">
        <v>775</v>
      </c>
      <c r="C137" s="405"/>
      <c r="D137" s="176"/>
      <c r="E137" s="405"/>
      <c r="F137" s="176">
        <f>SUM(C137:E137)</f>
        <v>0</v>
      </c>
    </row>
    <row r="138" spans="1:6" ht="12.75">
      <c r="A138" s="449" t="s">
        <v>467</v>
      </c>
      <c r="B138" s="458" t="s">
        <v>777</v>
      </c>
      <c r="C138" s="405"/>
      <c r="D138" s="176"/>
      <c r="E138" s="405"/>
      <c r="F138" s="176">
        <f aca="true" t="shared" si="7" ref="F138:F144">SUM(C138:E138)</f>
        <v>0</v>
      </c>
    </row>
    <row r="139" spans="1:6" ht="12.75">
      <c r="A139" s="449" t="s">
        <v>469</v>
      </c>
      <c r="B139" s="458" t="s">
        <v>776</v>
      </c>
      <c r="C139" s="405"/>
      <c r="D139" s="176"/>
      <c r="E139" s="405"/>
      <c r="F139" s="176">
        <f t="shared" si="7"/>
        <v>0</v>
      </c>
    </row>
    <row r="140" spans="1:6" ht="12.75">
      <c r="A140" s="449" t="s">
        <v>470</v>
      </c>
      <c r="B140" s="458" t="s">
        <v>778</v>
      </c>
      <c r="C140" s="405"/>
      <c r="D140" s="176">
        <f>' 8 10 sz. melléklet'!E55+' 8 10 sz. melléklet'!E53</f>
        <v>26500</v>
      </c>
      <c r="E140" s="405"/>
      <c r="F140" s="176">
        <f t="shared" si="7"/>
        <v>26500</v>
      </c>
    </row>
    <row r="141" spans="1:6" ht="12.75">
      <c r="A141" s="449" t="s">
        <v>471</v>
      </c>
      <c r="B141" s="1085" t="s">
        <v>779</v>
      </c>
      <c r="C141" s="405"/>
      <c r="D141" s="176"/>
      <c r="E141" s="405"/>
      <c r="F141" s="176">
        <f t="shared" si="7"/>
        <v>0</v>
      </c>
    </row>
    <row r="142" spans="1:6" ht="12.75">
      <c r="A142" s="449" t="s">
        <v>472</v>
      </c>
      <c r="B142" s="370" t="s">
        <v>780</v>
      </c>
      <c r="C142" s="405"/>
      <c r="D142" s="176"/>
      <c r="E142" s="405"/>
      <c r="F142" s="176">
        <f t="shared" si="7"/>
        <v>0</v>
      </c>
    </row>
    <row r="143" spans="1:6" ht="12.75">
      <c r="A143" s="449" t="s">
        <v>473</v>
      </c>
      <c r="B143" s="1086" t="s">
        <v>797</v>
      </c>
      <c r="C143" s="405"/>
      <c r="D143" s="176"/>
      <c r="E143" s="405"/>
      <c r="F143" s="176">
        <f t="shared" si="7"/>
        <v>0</v>
      </c>
    </row>
    <row r="144" spans="1:6" ht="12.75">
      <c r="A144" s="449" t="s">
        <v>474</v>
      </c>
      <c r="B144" s="265" t="s">
        <v>783</v>
      </c>
      <c r="C144" s="405"/>
      <c r="D144" s="176"/>
      <c r="E144" s="405"/>
      <c r="F144" s="176">
        <f t="shared" si="7"/>
        <v>0</v>
      </c>
    </row>
    <row r="145" spans="1:6" ht="13.5" thickBot="1">
      <c r="A145" s="449" t="s">
        <v>475</v>
      </c>
      <c r="B145" s="267" t="s">
        <v>320</v>
      </c>
      <c r="C145" s="408">
        <f>-C121</f>
        <v>0</v>
      </c>
      <c r="D145" s="408">
        <f>-D121</f>
        <v>0</v>
      </c>
      <c r="E145" s="408">
        <f>-E121</f>
        <v>0</v>
      </c>
      <c r="F145" s="177">
        <f>-F121</f>
        <v>0</v>
      </c>
    </row>
    <row r="146" spans="1:6" ht="13.5" thickBot="1">
      <c r="A146" s="777" t="s">
        <v>476</v>
      </c>
      <c r="B146" s="778" t="s">
        <v>10</v>
      </c>
      <c r="C146" s="786">
        <f>C134+C135+C136+C144+C145</f>
        <v>0</v>
      </c>
      <c r="D146" s="786">
        <f>D134+D135+D136+D144+D145</f>
        <v>26500</v>
      </c>
      <c r="E146" s="786">
        <f>E134+E135+E136+E144+E145</f>
        <v>0</v>
      </c>
      <c r="F146" s="787">
        <f>F134+F135+F136+F144+F145</f>
        <v>26500</v>
      </c>
    </row>
    <row r="147" spans="1:6" ht="27" thickBot="1" thickTop="1">
      <c r="A147" s="777" t="s">
        <v>477</v>
      </c>
      <c r="B147" s="782" t="s">
        <v>784</v>
      </c>
      <c r="C147" s="789">
        <f>C131+C146</f>
        <v>3700</v>
      </c>
      <c r="D147" s="789">
        <f>D131+D146</f>
        <v>57531</v>
      </c>
      <c r="E147" s="789">
        <f>E131+E146</f>
        <v>0</v>
      </c>
      <c r="F147" s="790">
        <f>F131+F146</f>
        <v>61231</v>
      </c>
    </row>
    <row r="148" spans="1:6" ht="13.5" thickTop="1">
      <c r="A148" s="766"/>
      <c r="B148" s="1101"/>
      <c r="C148" s="314"/>
      <c r="D148" s="314"/>
      <c r="E148" s="314"/>
      <c r="F148" s="321"/>
    </row>
    <row r="149" spans="1:6" ht="12.75">
      <c r="A149" s="450" t="s">
        <v>552</v>
      </c>
      <c r="B149" s="579" t="s">
        <v>786</v>
      </c>
      <c r="C149" s="788"/>
      <c r="D149" s="179"/>
      <c r="E149" s="407"/>
      <c r="F149" s="237"/>
    </row>
    <row r="150" spans="1:6" ht="12.75">
      <c r="A150" s="449" t="s">
        <v>479</v>
      </c>
      <c r="B150" s="266" t="s">
        <v>785</v>
      </c>
      <c r="C150" s="410"/>
      <c r="D150" s="176"/>
      <c r="E150" s="405"/>
      <c r="F150" s="176">
        <f>SUM(C150:E150)</f>
        <v>0</v>
      </c>
    </row>
    <row r="151" spans="1:6" ht="12.75">
      <c r="A151" s="449" t="s">
        <v>480</v>
      </c>
      <c r="B151" s="867" t="s">
        <v>790</v>
      </c>
      <c r="C151" s="1092"/>
      <c r="D151" s="181"/>
      <c r="E151" s="406"/>
      <c r="F151" s="176">
        <f aca="true" t="shared" si="8" ref="F151:F157">SUM(C151:E151)</f>
        <v>0</v>
      </c>
    </row>
    <row r="152" spans="1:6" ht="12.75">
      <c r="A152" s="449" t="s">
        <v>481</v>
      </c>
      <c r="B152" s="867" t="s">
        <v>791</v>
      </c>
      <c r="C152" s="1092"/>
      <c r="D152" s="181"/>
      <c r="E152" s="406"/>
      <c r="F152" s="176">
        <f t="shared" si="8"/>
        <v>0</v>
      </c>
    </row>
    <row r="153" spans="1:6" ht="12.75">
      <c r="A153" s="449" t="s">
        <v>482</v>
      </c>
      <c r="B153" s="867" t="s">
        <v>792</v>
      </c>
      <c r="C153" s="1092"/>
      <c r="D153" s="181"/>
      <c r="E153" s="406"/>
      <c r="F153" s="176">
        <f t="shared" si="8"/>
        <v>0</v>
      </c>
    </row>
    <row r="154" spans="1:6" ht="12.75">
      <c r="A154" s="449" t="s">
        <v>483</v>
      </c>
      <c r="B154" s="1087" t="s">
        <v>793</v>
      </c>
      <c r="C154" s="1092"/>
      <c r="D154" s="181"/>
      <c r="E154" s="406"/>
      <c r="F154" s="176">
        <f t="shared" si="8"/>
        <v>0</v>
      </c>
    </row>
    <row r="155" spans="1:6" ht="12.75">
      <c r="A155" s="449" t="s">
        <v>484</v>
      </c>
      <c r="B155" s="1088" t="s">
        <v>794</v>
      </c>
      <c r="C155" s="1092"/>
      <c r="D155" s="181"/>
      <c r="E155" s="406"/>
      <c r="F155" s="176">
        <f t="shared" si="8"/>
        <v>0</v>
      </c>
    </row>
    <row r="156" spans="1:6" ht="12.75">
      <c r="A156" s="449" t="s">
        <v>485</v>
      </c>
      <c r="B156" s="1089" t="s">
        <v>795</v>
      </c>
      <c r="C156" s="1092"/>
      <c r="D156" s="181"/>
      <c r="E156" s="406"/>
      <c r="F156" s="176">
        <f t="shared" si="8"/>
        <v>0</v>
      </c>
    </row>
    <row r="157" spans="1:6" ht="13.5" thickBot="1">
      <c r="A157" s="449" t="s">
        <v>486</v>
      </c>
      <c r="B157" s="460" t="s">
        <v>796</v>
      </c>
      <c r="C157" s="1092"/>
      <c r="D157" s="181"/>
      <c r="E157" s="406"/>
      <c r="F157" s="176">
        <f t="shared" si="8"/>
        <v>0</v>
      </c>
    </row>
    <row r="158" spans="1:6" ht="13.5" thickBot="1">
      <c r="A158" s="473" t="s">
        <v>487</v>
      </c>
      <c r="B158" s="380" t="s">
        <v>787</v>
      </c>
      <c r="C158" s="1093">
        <f>SUM(C150:C157)</f>
        <v>0</v>
      </c>
      <c r="D158" s="1093">
        <f>SUM(D150:D157)</f>
        <v>0</v>
      </c>
      <c r="E158" s="1093">
        <f>SUM(E150:E157)</f>
        <v>0</v>
      </c>
      <c r="F158" s="1224">
        <f>SUM(F150:F157)</f>
        <v>0</v>
      </c>
    </row>
    <row r="159" spans="1:6" ht="12.75">
      <c r="A159" s="766"/>
      <c r="B159" s="45"/>
      <c r="C159" s="1107"/>
      <c r="D159" s="1109"/>
      <c r="E159" s="1047"/>
      <c r="F159" s="863"/>
    </row>
    <row r="160" spans="1:6" ht="13.5" thickBot="1">
      <c r="A160" s="794" t="s">
        <v>488</v>
      </c>
      <c r="B160" s="1099" t="s">
        <v>788</v>
      </c>
      <c r="C160" s="1106">
        <f>C147+C158</f>
        <v>3700</v>
      </c>
      <c r="D160" s="1108">
        <f>D147+D158</f>
        <v>57531</v>
      </c>
      <c r="E160" s="1106">
        <f>E147+E158</f>
        <v>0</v>
      </c>
      <c r="F160" s="1106">
        <f>F147+F158</f>
        <v>61231</v>
      </c>
    </row>
    <row r="161" ht="13.5" thickTop="1"/>
    <row r="162" spans="1:6" ht="12.75">
      <c r="A162" s="1460">
        <v>4</v>
      </c>
      <c r="B162" s="1460"/>
      <c r="C162" s="1460"/>
      <c r="D162" s="1460"/>
      <c r="E162" s="1460"/>
      <c r="F162" s="1460"/>
    </row>
    <row r="163" spans="1:5" ht="12.75">
      <c r="A163" s="1439" t="s">
        <v>1176</v>
      </c>
      <c r="B163" s="1439"/>
      <c r="C163" s="1439"/>
      <c r="D163" s="1439"/>
      <c r="E163" s="1439"/>
    </row>
    <row r="164" spans="1:5" ht="12.75">
      <c r="A164" s="462"/>
      <c r="B164" s="462"/>
      <c r="C164" s="462"/>
      <c r="D164" s="462"/>
      <c r="E164" s="462"/>
    </row>
    <row r="165" spans="1:6" ht="14.25">
      <c r="A165" s="1582" t="s">
        <v>988</v>
      </c>
      <c r="B165" s="1583"/>
      <c r="C165" s="1583"/>
      <c r="D165" s="1583"/>
      <c r="E165" s="1583"/>
      <c r="F165" s="1583"/>
    </row>
    <row r="166" spans="2:5" ht="15.75">
      <c r="B166" s="22"/>
      <c r="C166" s="22"/>
      <c r="D166" s="22"/>
      <c r="E166" s="22"/>
    </row>
    <row r="167" spans="2:5" ht="15.75">
      <c r="B167" s="22" t="s">
        <v>992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48.75" thickBot="1">
      <c r="A169" s="477" t="s">
        <v>444</v>
      </c>
      <c r="B169" s="772" t="s">
        <v>16</v>
      </c>
      <c r="C169" s="465" t="s">
        <v>983</v>
      </c>
      <c r="D169" s="466" t="s">
        <v>984</v>
      </c>
      <c r="E169" s="465" t="s">
        <v>978</v>
      </c>
      <c r="F169" s="466" t="s">
        <v>977</v>
      </c>
    </row>
    <row r="170" spans="1:6" ht="12.75">
      <c r="A170" s="773" t="s">
        <v>445</v>
      </c>
      <c r="B170" s="774" t="s">
        <v>446</v>
      </c>
      <c r="C170" s="783" t="s">
        <v>447</v>
      </c>
      <c r="D170" s="784" t="s">
        <v>448</v>
      </c>
      <c r="E170" s="1003" t="s">
        <v>468</v>
      </c>
      <c r="F170" s="1004" t="s">
        <v>493</v>
      </c>
    </row>
    <row r="171" spans="1:6" ht="12.75">
      <c r="A171" s="450" t="s">
        <v>449</v>
      </c>
      <c r="B171" s="457" t="s">
        <v>321</v>
      </c>
      <c r="C171" s="405"/>
      <c r="D171" s="176"/>
      <c r="E171" s="405"/>
      <c r="F171" s="159"/>
    </row>
    <row r="172" spans="1:6" ht="12.75">
      <c r="A172" s="449" t="s">
        <v>450</v>
      </c>
      <c r="B172" s="230" t="s">
        <v>6</v>
      </c>
      <c r="C172" s="405"/>
      <c r="D172" s="176"/>
      <c r="E172" s="405"/>
      <c r="F172" s="176">
        <f>SUM(C172:E172)</f>
        <v>0</v>
      </c>
    </row>
    <row r="173" spans="1:6" ht="12.75">
      <c r="A173" s="449" t="s">
        <v>451</v>
      </c>
      <c r="B173" s="265" t="s">
        <v>7</v>
      </c>
      <c r="C173" s="405"/>
      <c r="D173" s="176"/>
      <c r="E173" s="405"/>
      <c r="F173" s="176">
        <f>SUM(C173:E173)</f>
        <v>0</v>
      </c>
    </row>
    <row r="174" spans="1:6" ht="12.75">
      <c r="A174" s="449" t="s">
        <v>452</v>
      </c>
      <c r="B174" s="265" t="s">
        <v>8</v>
      </c>
      <c r="C174" s="405">
        <v>68480</v>
      </c>
      <c r="D174" s="176"/>
      <c r="E174" s="405"/>
      <c r="F174" s="176">
        <f>SUM(C174:E174)</f>
        <v>68480</v>
      </c>
    </row>
    <row r="175" spans="1:6" ht="12.75">
      <c r="A175" s="449" t="s">
        <v>453</v>
      </c>
      <c r="B175" s="265" t="s">
        <v>556</v>
      </c>
      <c r="C175" s="405">
        <v>-51033</v>
      </c>
      <c r="D175" s="176"/>
      <c r="E175" s="405"/>
      <c r="F175" s="176">
        <f>SUM(C175:E175)</f>
        <v>-51033</v>
      </c>
    </row>
    <row r="176" spans="1:6" ht="12.75">
      <c r="A176" s="449" t="s">
        <v>454</v>
      </c>
      <c r="B176" s="265" t="s">
        <v>555</v>
      </c>
      <c r="C176" s="405"/>
      <c r="D176" s="176"/>
      <c r="E176" s="405"/>
      <c r="F176" s="176">
        <f>SUM(C176:E176)</f>
        <v>0</v>
      </c>
    </row>
    <row r="177" spans="1:6" ht="12.75">
      <c r="A177" s="449" t="s">
        <v>455</v>
      </c>
      <c r="B177" s="265" t="s">
        <v>770</v>
      </c>
      <c r="C177" s="405">
        <f>C178+C179+C180+C181+C182+C183</f>
        <v>164169</v>
      </c>
      <c r="D177" s="405">
        <f>D178+D179+D180+D181+D182+D183</f>
        <v>0</v>
      </c>
      <c r="E177" s="405">
        <f>E178+E179+E180+E181+E182+E183</f>
        <v>0</v>
      </c>
      <c r="F177" s="176">
        <f>F178+F179+F180+F181+F182+F183</f>
        <v>164169</v>
      </c>
    </row>
    <row r="178" spans="1:6" ht="12.75">
      <c r="A178" s="449" t="s">
        <v>456</v>
      </c>
      <c r="B178" s="265" t="s">
        <v>771</v>
      </c>
      <c r="C178" s="405">
        <f>'6 7_sz_melléklet'!E7+'6 7_sz_melléklet'!E8+'6 7_sz_melléklet'!E9+'6 7_sz_melléklet'!E10</f>
        <v>164169</v>
      </c>
      <c r="D178" s="176">
        <v>0</v>
      </c>
      <c r="E178" s="405">
        <v>0</v>
      </c>
      <c r="F178" s="176">
        <f>E178+D178+C178</f>
        <v>164169</v>
      </c>
    </row>
    <row r="179" spans="1:6" ht="12.75">
      <c r="A179" s="449" t="s">
        <v>457</v>
      </c>
      <c r="B179" s="265" t="s">
        <v>772</v>
      </c>
      <c r="C179" s="405"/>
      <c r="D179" s="176"/>
      <c r="E179" s="405"/>
      <c r="F179" s="176">
        <f aca="true" t="shared" si="9" ref="F179:F184">E179+D179+C179</f>
        <v>0</v>
      </c>
    </row>
    <row r="180" spans="1:6" ht="12.75">
      <c r="A180" s="449" t="s">
        <v>458</v>
      </c>
      <c r="B180" s="265" t="s">
        <v>773</v>
      </c>
      <c r="C180" s="405"/>
      <c r="D180" s="176"/>
      <c r="E180" s="405"/>
      <c r="F180" s="176">
        <f t="shared" si="9"/>
        <v>0</v>
      </c>
    </row>
    <row r="181" spans="1:6" ht="12.75">
      <c r="A181" s="449" t="s">
        <v>459</v>
      </c>
      <c r="B181" s="458" t="s">
        <v>774</v>
      </c>
      <c r="C181" s="304"/>
      <c r="D181" s="180"/>
      <c r="E181" s="405"/>
      <c r="F181" s="176">
        <f t="shared" si="9"/>
        <v>0</v>
      </c>
    </row>
    <row r="182" spans="1:6" ht="12.75">
      <c r="A182" s="449" t="s">
        <v>460</v>
      </c>
      <c r="B182" s="1085" t="s">
        <v>789</v>
      </c>
      <c r="C182" s="408"/>
      <c r="D182" s="177"/>
      <c r="E182" s="405"/>
      <c r="F182" s="176">
        <f t="shared" si="9"/>
        <v>0</v>
      </c>
    </row>
    <row r="183" spans="1:6" ht="12.75">
      <c r="A183" s="449" t="s">
        <v>461</v>
      </c>
      <c r="B183" s="1086" t="s">
        <v>782</v>
      </c>
      <c r="C183" s="408"/>
      <c r="D183" s="177"/>
      <c r="E183" s="405"/>
      <c r="F183" s="176">
        <f t="shared" si="9"/>
        <v>0</v>
      </c>
    </row>
    <row r="184" spans="1:6" ht="13.5" thickBot="1">
      <c r="A184" s="449" t="s">
        <v>462</v>
      </c>
      <c r="B184" s="267" t="s">
        <v>317</v>
      </c>
      <c r="C184" s="406"/>
      <c r="D184" s="181"/>
      <c r="E184" s="405"/>
      <c r="F184" s="403">
        <f t="shared" si="9"/>
        <v>0</v>
      </c>
    </row>
    <row r="185" spans="1:6" ht="13.5" thickBot="1">
      <c r="A185" s="777" t="s">
        <v>463</v>
      </c>
      <c r="B185" s="778" t="s">
        <v>9</v>
      </c>
      <c r="C185" s="786">
        <f>C172+C173+C174+C175+C177+C184</f>
        <v>181616</v>
      </c>
      <c r="D185" s="786">
        <f>D172+D173+D174+D175+D177+D184</f>
        <v>0</v>
      </c>
      <c r="E185" s="786">
        <f>E172+E173+E174+E175+E177+E184</f>
        <v>0</v>
      </c>
      <c r="F185" s="787">
        <f>F172+F173+F174+F175+F177+F184</f>
        <v>181616</v>
      </c>
    </row>
    <row r="186" spans="1:6" ht="13.5" thickTop="1">
      <c r="A186" s="766"/>
      <c r="B186" s="457"/>
      <c r="C186" s="303"/>
      <c r="D186" s="303"/>
      <c r="E186" s="303"/>
      <c r="F186" s="184"/>
    </row>
    <row r="187" spans="1:6" ht="12.75">
      <c r="A187" s="450" t="s">
        <v>464</v>
      </c>
      <c r="B187" s="459" t="s">
        <v>322</v>
      </c>
      <c r="C187" s="407"/>
      <c r="D187" s="179"/>
      <c r="E187" s="407"/>
      <c r="F187" s="237"/>
    </row>
    <row r="188" spans="1:6" ht="12.75">
      <c r="A188" s="449" t="s">
        <v>465</v>
      </c>
      <c r="B188" s="265" t="s">
        <v>557</v>
      </c>
      <c r="C188" s="405">
        <v>13454</v>
      </c>
      <c r="D188" s="176">
        <v>10786</v>
      </c>
      <c r="E188" s="405"/>
      <c r="F188" s="176">
        <f>SUM(C188:E188)</f>
        <v>24240</v>
      </c>
    </row>
    <row r="189" spans="1:6" ht="12.75">
      <c r="A189" s="449" t="s">
        <v>464</v>
      </c>
      <c r="B189" s="265" t="s">
        <v>558</v>
      </c>
      <c r="C189" s="405">
        <v>1404</v>
      </c>
      <c r="D189" s="176"/>
      <c r="E189" s="405"/>
      <c r="F189" s="176">
        <f>SUM(C189:E189)</f>
        <v>1404</v>
      </c>
    </row>
    <row r="190" spans="1:6" ht="12.75">
      <c r="A190" s="449" t="s">
        <v>465</v>
      </c>
      <c r="B190" s="265" t="s">
        <v>318</v>
      </c>
      <c r="C190" s="304">
        <f>C191+C192+C193</f>
        <v>0</v>
      </c>
      <c r="D190" s="304">
        <f>D191+D192+D193</f>
        <v>0</v>
      </c>
      <c r="E190" s="304">
        <f>E191+E192+E193</f>
        <v>0</v>
      </c>
      <c r="F190" s="180">
        <f>F191+F192+F193</f>
        <v>0</v>
      </c>
    </row>
    <row r="191" spans="1:6" ht="12.75">
      <c r="A191" s="449" t="s">
        <v>466</v>
      </c>
      <c r="B191" s="458" t="s">
        <v>775</v>
      </c>
      <c r="C191" s="405"/>
      <c r="D191" s="176"/>
      <c r="E191" s="405"/>
      <c r="F191" s="176">
        <f>SUM(C191:E191)</f>
        <v>0</v>
      </c>
    </row>
    <row r="192" spans="1:6" ht="12.75">
      <c r="A192" s="449" t="s">
        <v>467</v>
      </c>
      <c r="B192" s="458" t="s">
        <v>777</v>
      </c>
      <c r="C192" s="405"/>
      <c r="D192" s="176"/>
      <c r="E192" s="405"/>
      <c r="F192" s="176">
        <f aca="true" t="shared" si="10" ref="F192:F199">SUM(C192:E192)</f>
        <v>0</v>
      </c>
    </row>
    <row r="193" spans="1:6" ht="12.75">
      <c r="A193" s="449" t="s">
        <v>469</v>
      </c>
      <c r="B193" s="458" t="s">
        <v>776</v>
      </c>
      <c r="C193" s="405"/>
      <c r="D193" s="176"/>
      <c r="E193" s="405"/>
      <c r="F193" s="176">
        <f t="shared" si="10"/>
        <v>0</v>
      </c>
    </row>
    <row r="194" spans="1:6" ht="12.75">
      <c r="A194" s="449" t="s">
        <v>470</v>
      </c>
      <c r="B194" s="458" t="s">
        <v>778</v>
      </c>
      <c r="C194" s="405"/>
      <c r="D194" s="176"/>
      <c r="E194" s="405"/>
      <c r="F194" s="176">
        <f t="shared" si="10"/>
        <v>0</v>
      </c>
    </row>
    <row r="195" spans="1:6" ht="12.75">
      <c r="A195" s="449" t="s">
        <v>471</v>
      </c>
      <c r="B195" s="1085" t="s">
        <v>779</v>
      </c>
      <c r="C195" s="405"/>
      <c r="D195" s="176"/>
      <c r="E195" s="405"/>
      <c r="F195" s="176">
        <f t="shared" si="10"/>
        <v>0</v>
      </c>
    </row>
    <row r="196" spans="1:6" ht="12.75">
      <c r="A196" s="449" t="s">
        <v>472</v>
      </c>
      <c r="B196" s="370" t="s">
        <v>780</v>
      </c>
      <c r="C196" s="405"/>
      <c r="D196" s="176"/>
      <c r="E196" s="405"/>
      <c r="F196" s="176">
        <f t="shared" si="10"/>
        <v>0</v>
      </c>
    </row>
    <row r="197" spans="1:6" ht="12.75">
      <c r="A197" s="449" t="s">
        <v>473</v>
      </c>
      <c r="B197" s="1086" t="s">
        <v>797</v>
      </c>
      <c r="C197" s="405"/>
      <c r="D197" s="176"/>
      <c r="E197" s="405"/>
      <c r="F197" s="176">
        <f t="shared" si="10"/>
        <v>0</v>
      </c>
    </row>
    <row r="198" spans="1:6" ht="12.75">
      <c r="A198" s="449" t="s">
        <v>474</v>
      </c>
      <c r="B198" s="265" t="s">
        <v>783</v>
      </c>
      <c r="C198" s="405">
        <v>1278</v>
      </c>
      <c r="D198" s="176"/>
      <c r="E198" s="405"/>
      <c r="F198" s="176">
        <f t="shared" si="10"/>
        <v>1278</v>
      </c>
    </row>
    <row r="199" spans="1:6" ht="13.5" thickBot="1">
      <c r="A199" s="449" t="s">
        <v>475</v>
      </c>
      <c r="B199" s="267" t="s">
        <v>320</v>
      </c>
      <c r="C199" s="406">
        <f>-C175</f>
        <v>51033</v>
      </c>
      <c r="D199" s="406">
        <f>-D175</f>
        <v>0</v>
      </c>
      <c r="E199" s="406">
        <f>-E175</f>
        <v>0</v>
      </c>
      <c r="F199" s="176">
        <f t="shared" si="10"/>
        <v>51033</v>
      </c>
    </row>
    <row r="200" spans="1:6" ht="13.5" thickBot="1">
      <c r="A200" s="777" t="s">
        <v>476</v>
      </c>
      <c r="B200" s="778" t="s">
        <v>10</v>
      </c>
      <c r="C200" s="786">
        <f>C188+C189+C190+C198+C199</f>
        <v>67169</v>
      </c>
      <c r="D200" s="786">
        <f>D188+D189+D190+D198+D199</f>
        <v>10786</v>
      </c>
      <c r="E200" s="786">
        <f>E188+E189+E190+E198+E199</f>
        <v>0</v>
      </c>
      <c r="F200" s="787">
        <f>F188+F189+F190+F198+F199</f>
        <v>77955</v>
      </c>
    </row>
    <row r="201" spans="1:6" ht="27" thickBot="1" thickTop="1">
      <c r="A201" s="777" t="s">
        <v>477</v>
      </c>
      <c r="B201" s="782" t="s">
        <v>784</v>
      </c>
      <c r="C201" s="789">
        <f>C185+C200</f>
        <v>248785</v>
      </c>
      <c r="D201" s="789">
        <f>D185+D200</f>
        <v>10786</v>
      </c>
      <c r="E201" s="789">
        <f>E185+E200</f>
        <v>0</v>
      </c>
      <c r="F201" s="790">
        <f>F185+F200</f>
        <v>259571</v>
      </c>
    </row>
    <row r="202" spans="1:6" ht="13.5" thickTop="1">
      <c r="A202" s="766"/>
      <c r="B202" s="1101"/>
      <c r="C202" s="314"/>
      <c r="D202" s="314"/>
      <c r="E202" s="314"/>
      <c r="F202" s="321"/>
    </row>
    <row r="203" spans="1:6" ht="12.75">
      <c r="A203" s="450" t="s">
        <v>552</v>
      </c>
      <c r="B203" s="579" t="s">
        <v>786</v>
      </c>
      <c r="C203" s="788"/>
      <c r="D203" s="179"/>
      <c r="E203" s="407"/>
      <c r="F203" s="237"/>
    </row>
    <row r="204" spans="1:6" ht="12.75">
      <c r="A204" s="449" t="s">
        <v>479</v>
      </c>
      <c r="B204" s="266" t="s">
        <v>785</v>
      </c>
      <c r="C204" s="410"/>
      <c r="D204" s="176"/>
      <c r="E204" s="405"/>
      <c r="F204" s="176">
        <f>E204+D204+C204</f>
        <v>0</v>
      </c>
    </row>
    <row r="205" spans="1:6" ht="12.75">
      <c r="A205" s="449" t="s">
        <v>480</v>
      </c>
      <c r="B205" s="867" t="s">
        <v>790</v>
      </c>
      <c r="C205" s="1092"/>
      <c r="D205" s="181"/>
      <c r="E205" s="406"/>
      <c r="F205" s="176">
        <f aca="true" t="shared" si="11" ref="F205:F211">E205+D205+C205</f>
        <v>0</v>
      </c>
    </row>
    <row r="206" spans="1:6" ht="12.75">
      <c r="A206" s="449" t="s">
        <v>481</v>
      </c>
      <c r="B206" s="867" t="s">
        <v>791</v>
      </c>
      <c r="C206" s="1092"/>
      <c r="D206" s="181"/>
      <c r="E206" s="406"/>
      <c r="F206" s="176">
        <f t="shared" si="11"/>
        <v>0</v>
      </c>
    </row>
    <row r="207" spans="1:6" ht="12.75">
      <c r="A207" s="449" t="s">
        <v>482</v>
      </c>
      <c r="B207" s="867" t="s">
        <v>792</v>
      </c>
      <c r="C207" s="1092"/>
      <c r="D207" s="181"/>
      <c r="E207" s="406"/>
      <c r="F207" s="176">
        <f t="shared" si="11"/>
        <v>0</v>
      </c>
    </row>
    <row r="208" spans="1:6" ht="12.75">
      <c r="A208" s="449" t="s">
        <v>483</v>
      </c>
      <c r="B208" s="1087" t="s">
        <v>793</v>
      </c>
      <c r="C208" s="1092"/>
      <c r="D208" s="181"/>
      <c r="E208" s="406"/>
      <c r="F208" s="176">
        <f t="shared" si="11"/>
        <v>0</v>
      </c>
    </row>
    <row r="209" spans="1:6" ht="12.75">
      <c r="A209" s="449" t="s">
        <v>484</v>
      </c>
      <c r="B209" s="1088" t="s">
        <v>794</v>
      </c>
      <c r="C209" s="1092"/>
      <c r="D209" s="181"/>
      <c r="E209" s="406"/>
      <c r="F209" s="176">
        <f t="shared" si="11"/>
        <v>0</v>
      </c>
    </row>
    <row r="210" spans="1:6" ht="12.75">
      <c r="A210" s="449" t="s">
        <v>485</v>
      </c>
      <c r="B210" s="1089" t="s">
        <v>795</v>
      </c>
      <c r="C210" s="1092"/>
      <c r="D210" s="181"/>
      <c r="E210" s="406"/>
      <c r="F210" s="176">
        <f t="shared" si="11"/>
        <v>0</v>
      </c>
    </row>
    <row r="211" spans="1:6" ht="13.5" thickBot="1">
      <c r="A211" s="449" t="s">
        <v>486</v>
      </c>
      <c r="B211" s="460" t="s">
        <v>796</v>
      </c>
      <c r="C211" s="1092"/>
      <c r="D211" s="181"/>
      <c r="E211" s="406"/>
      <c r="F211" s="176">
        <f t="shared" si="11"/>
        <v>0</v>
      </c>
    </row>
    <row r="212" spans="1:6" ht="13.5" thickBot="1">
      <c r="A212" s="473" t="s">
        <v>487</v>
      </c>
      <c r="B212" s="380" t="s">
        <v>787</v>
      </c>
      <c r="C212" s="1093">
        <f>SUM(C204:C211)</f>
        <v>0</v>
      </c>
      <c r="D212" s="1093">
        <f>SUM(D204:D211)</f>
        <v>0</v>
      </c>
      <c r="E212" s="1093">
        <f>SUM(E204:E211)</f>
        <v>0</v>
      </c>
      <c r="F212" s="1224">
        <f>SUM(F204:F211)</f>
        <v>0</v>
      </c>
    </row>
    <row r="213" spans="1:6" ht="12.75">
      <c r="A213" s="766"/>
      <c r="B213" s="45"/>
      <c r="C213" s="1107"/>
      <c r="D213" s="1109"/>
      <c r="E213" s="1047"/>
      <c r="F213" s="863"/>
    </row>
    <row r="214" spans="1:6" ht="13.5" thickBot="1">
      <c r="A214" s="794" t="s">
        <v>488</v>
      </c>
      <c r="B214" s="1099" t="s">
        <v>788</v>
      </c>
      <c r="C214" s="1106">
        <f>C201+C212</f>
        <v>248785</v>
      </c>
      <c r="D214" s="1108">
        <f>D201+D212</f>
        <v>10786</v>
      </c>
      <c r="E214" s="1106">
        <f>E201+E212</f>
        <v>0</v>
      </c>
      <c r="F214" s="1106">
        <f>F201+F212</f>
        <v>259571</v>
      </c>
    </row>
    <row r="215" ht="13.5" thickTop="1"/>
    <row r="216" spans="1:6" ht="12.75">
      <c r="A216" s="1460">
        <v>5</v>
      </c>
      <c r="B216" s="1460"/>
      <c r="C216" s="1460"/>
      <c r="D216" s="1460"/>
      <c r="E216" s="1460"/>
      <c r="F216" s="1460"/>
    </row>
    <row r="217" spans="1:5" ht="12.75">
      <c r="A217" s="1439" t="s">
        <v>1176</v>
      </c>
      <c r="B217" s="1439"/>
      <c r="C217" s="1439"/>
      <c r="D217" s="1439"/>
      <c r="E217" s="1439"/>
    </row>
    <row r="218" spans="1:5" ht="12.75">
      <c r="A218" s="462"/>
      <c r="B218" s="462"/>
      <c r="C218" s="462"/>
      <c r="D218" s="462"/>
      <c r="E218" s="462"/>
    </row>
    <row r="219" spans="1:6" ht="14.25">
      <c r="A219" s="1582" t="s">
        <v>988</v>
      </c>
      <c r="B219" s="1583"/>
      <c r="C219" s="1583"/>
      <c r="D219" s="1583"/>
      <c r="E219" s="1583"/>
      <c r="F219" s="1583"/>
    </row>
    <row r="220" spans="2:5" ht="15.75">
      <c r="B220" s="22"/>
      <c r="C220" s="22"/>
      <c r="D220" s="22"/>
      <c r="E220" s="22"/>
    </row>
    <row r="221" spans="2:5" ht="15.75">
      <c r="B221" s="22" t="s">
        <v>993</v>
      </c>
      <c r="C221" s="22"/>
      <c r="D221" s="22"/>
      <c r="E221" s="22"/>
    </row>
    <row r="222" spans="2:5" ht="13.5" thickBot="1">
      <c r="B222" s="1"/>
      <c r="C222" s="1"/>
      <c r="D222" s="1"/>
      <c r="E222" s="23" t="s">
        <v>11</v>
      </c>
    </row>
    <row r="223" spans="1:6" ht="48.75" thickBot="1">
      <c r="A223" s="477" t="s">
        <v>444</v>
      </c>
      <c r="B223" s="772" t="s">
        <v>16</v>
      </c>
      <c r="C223" s="465" t="s">
        <v>983</v>
      </c>
      <c r="D223" s="466" t="s">
        <v>984</v>
      </c>
      <c r="E223" s="465" t="s">
        <v>978</v>
      </c>
      <c r="F223" s="466" t="s">
        <v>977</v>
      </c>
    </row>
    <row r="224" spans="1:6" ht="12.75">
      <c r="A224" s="773" t="s">
        <v>445</v>
      </c>
      <c r="B224" s="774" t="s">
        <v>446</v>
      </c>
      <c r="C224" s="783" t="s">
        <v>447</v>
      </c>
      <c r="D224" s="784" t="s">
        <v>448</v>
      </c>
      <c r="E224" s="1003" t="s">
        <v>468</v>
      </c>
      <c r="F224" s="1004" t="s">
        <v>493</v>
      </c>
    </row>
    <row r="225" spans="1:6" ht="12.75">
      <c r="A225" s="450" t="s">
        <v>449</v>
      </c>
      <c r="B225" s="457" t="s">
        <v>321</v>
      </c>
      <c r="C225" s="405"/>
      <c r="D225" s="176"/>
      <c r="E225" s="405"/>
      <c r="F225" s="159"/>
    </row>
    <row r="226" spans="1:6" ht="12.75">
      <c r="A226" s="449" t="s">
        <v>450</v>
      </c>
      <c r="B226" s="230" t="s">
        <v>6</v>
      </c>
      <c r="C226" s="405"/>
      <c r="D226" s="176"/>
      <c r="E226" s="405"/>
      <c r="F226" s="176">
        <f>SUM(C226:E226)</f>
        <v>0</v>
      </c>
    </row>
    <row r="227" spans="1:6" ht="12.75">
      <c r="A227" s="449" t="s">
        <v>451</v>
      </c>
      <c r="B227" s="265" t="s">
        <v>7</v>
      </c>
      <c r="C227" s="405"/>
      <c r="D227" s="176"/>
      <c r="E227" s="405"/>
      <c r="F227" s="176">
        <f>SUM(C227:E227)</f>
        <v>0</v>
      </c>
    </row>
    <row r="228" spans="1:6" ht="12.75">
      <c r="A228" s="449" t="s">
        <v>452</v>
      </c>
      <c r="B228" s="265" t="s">
        <v>8</v>
      </c>
      <c r="C228" s="405"/>
      <c r="D228" s="176"/>
      <c r="E228" s="405"/>
      <c r="F228" s="176">
        <f>SUM(C228:E228)</f>
        <v>0</v>
      </c>
    </row>
    <row r="229" spans="1:6" ht="12.75">
      <c r="A229" s="449" t="s">
        <v>453</v>
      </c>
      <c r="B229" s="265" t="s">
        <v>556</v>
      </c>
      <c r="C229" s="405"/>
      <c r="D229" s="176"/>
      <c r="E229" s="405"/>
      <c r="F229" s="176">
        <f>SUM(C229:E229)</f>
        <v>0</v>
      </c>
    </row>
    <row r="230" spans="1:6" ht="12.75">
      <c r="A230" s="449" t="s">
        <v>454</v>
      </c>
      <c r="B230" s="265" t="s">
        <v>555</v>
      </c>
      <c r="C230" s="405"/>
      <c r="D230" s="176"/>
      <c r="E230" s="405"/>
      <c r="F230" s="176">
        <f>SUM(C230:E230)</f>
        <v>0</v>
      </c>
    </row>
    <row r="231" spans="1:6" ht="12.75">
      <c r="A231" s="449" t="s">
        <v>455</v>
      </c>
      <c r="B231" s="265" t="s">
        <v>770</v>
      </c>
      <c r="C231" s="405">
        <f>C232+C233+C234+C235+C236+C237</f>
        <v>0</v>
      </c>
      <c r="D231" s="405">
        <f>D232+D233+D234+D235+D236+D237</f>
        <v>0</v>
      </c>
      <c r="E231" s="405">
        <f>E232+E233+E234+E235+E236+E237</f>
        <v>0</v>
      </c>
      <c r="F231" s="176">
        <f>F232+F233+F234+F235+F236+F237</f>
        <v>0</v>
      </c>
    </row>
    <row r="232" spans="1:6" ht="12.75">
      <c r="A232" s="449" t="s">
        <v>456</v>
      </c>
      <c r="B232" s="265" t="s">
        <v>771</v>
      </c>
      <c r="C232" s="405">
        <v>0</v>
      </c>
      <c r="D232" s="176">
        <v>0</v>
      </c>
      <c r="E232" s="405">
        <v>0</v>
      </c>
      <c r="F232" s="176">
        <f>E232+D232+C232</f>
        <v>0</v>
      </c>
    </row>
    <row r="233" spans="1:6" ht="12.75">
      <c r="A233" s="449" t="s">
        <v>457</v>
      </c>
      <c r="B233" s="265" t="s">
        <v>772</v>
      </c>
      <c r="C233" s="405"/>
      <c r="D233" s="176"/>
      <c r="E233" s="405"/>
      <c r="F233" s="176">
        <f aca="true" t="shared" si="12" ref="F233:F238">E233+D233+C233</f>
        <v>0</v>
      </c>
    </row>
    <row r="234" spans="1:6" ht="12.75">
      <c r="A234" s="449" t="s">
        <v>458</v>
      </c>
      <c r="B234" s="265" t="s">
        <v>773</v>
      </c>
      <c r="C234" s="405"/>
      <c r="D234" s="176"/>
      <c r="E234" s="405"/>
      <c r="F234" s="176">
        <f t="shared" si="12"/>
        <v>0</v>
      </c>
    </row>
    <row r="235" spans="1:6" ht="12.75">
      <c r="A235" s="449" t="s">
        <v>459</v>
      </c>
      <c r="B235" s="458" t="s">
        <v>774</v>
      </c>
      <c r="C235" s="304"/>
      <c r="D235" s="176"/>
      <c r="E235" s="405"/>
      <c r="F235" s="176">
        <f t="shared" si="12"/>
        <v>0</v>
      </c>
    </row>
    <row r="236" spans="1:6" ht="12.75">
      <c r="A236" s="449" t="s">
        <v>460</v>
      </c>
      <c r="B236" s="1085" t="s">
        <v>789</v>
      </c>
      <c r="C236" s="408"/>
      <c r="D236" s="181"/>
      <c r="E236" s="405"/>
      <c r="F236" s="176">
        <f t="shared" si="12"/>
        <v>0</v>
      </c>
    </row>
    <row r="237" spans="1:6" ht="12.75">
      <c r="A237" s="449" t="s">
        <v>461</v>
      </c>
      <c r="B237" s="1086" t="s">
        <v>782</v>
      </c>
      <c r="C237" s="408"/>
      <c r="D237" s="177"/>
      <c r="E237" s="405"/>
      <c r="F237" s="176">
        <f t="shared" si="12"/>
        <v>0</v>
      </c>
    </row>
    <row r="238" spans="1:6" ht="13.5" thickBot="1">
      <c r="A238" s="449" t="s">
        <v>462</v>
      </c>
      <c r="B238" s="267" t="s">
        <v>317</v>
      </c>
      <c r="C238" s="406"/>
      <c r="D238" s="181"/>
      <c r="E238" s="405"/>
      <c r="F238" s="403">
        <f t="shared" si="12"/>
        <v>0</v>
      </c>
    </row>
    <row r="239" spans="1:6" ht="13.5" thickBot="1">
      <c r="A239" s="777" t="s">
        <v>463</v>
      </c>
      <c r="B239" s="778" t="s">
        <v>9</v>
      </c>
      <c r="C239" s="786">
        <f>C226+C227+C228+C229+C231+C238</f>
        <v>0</v>
      </c>
      <c r="D239" s="786">
        <f>D226+D227+D228+D229+D231+D238</f>
        <v>0</v>
      </c>
      <c r="E239" s="786">
        <f>E226+E227+E228+E229+E231+E238</f>
        <v>0</v>
      </c>
      <c r="F239" s="787">
        <f>F226+F227+F228+F229+F231+F238</f>
        <v>0</v>
      </c>
    </row>
    <row r="240" spans="1:6" ht="13.5" thickTop="1">
      <c r="A240" s="766"/>
      <c r="B240" s="457"/>
      <c r="C240" s="303"/>
      <c r="D240" s="303"/>
      <c r="E240" s="303"/>
      <c r="F240" s="184"/>
    </row>
    <row r="241" spans="1:6" ht="12.75">
      <c r="A241" s="450" t="s">
        <v>464</v>
      </c>
      <c r="B241" s="459" t="s">
        <v>322</v>
      </c>
      <c r="C241" s="407"/>
      <c r="D241" s="179"/>
      <c r="E241" s="407"/>
      <c r="F241" s="237"/>
    </row>
    <row r="242" spans="1:6" ht="12.75">
      <c r="A242" s="449" t="s">
        <v>465</v>
      </c>
      <c r="B242" s="265" t="s">
        <v>557</v>
      </c>
      <c r="C242" s="405"/>
      <c r="D242" s="176"/>
      <c r="E242" s="405"/>
      <c r="F242" s="176">
        <f>SUM(C242:E242)</f>
        <v>0</v>
      </c>
    </row>
    <row r="243" spans="1:6" ht="12.75">
      <c r="A243" s="449" t="s">
        <v>464</v>
      </c>
      <c r="B243" s="265" t="s">
        <v>558</v>
      </c>
      <c r="C243" s="405"/>
      <c r="D243" s="176"/>
      <c r="E243" s="405"/>
      <c r="F243" s="176">
        <f>SUM(C243:E243)</f>
        <v>0</v>
      </c>
    </row>
    <row r="244" spans="1:6" ht="12.75">
      <c r="A244" s="449" t="s">
        <v>465</v>
      </c>
      <c r="B244" s="265" t="s">
        <v>318</v>
      </c>
      <c r="C244" s="405">
        <f>SUM(C245:C251)</f>
        <v>0</v>
      </c>
      <c r="D244" s="405">
        <f>SUM(D245:D251)</f>
        <v>10023</v>
      </c>
      <c r="E244" s="405">
        <f>SUM(E245:E251)</f>
        <v>0</v>
      </c>
      <c r="F244" s="176">
        <f>SUM(F245:F251)</f>
        <v>10023</v>
      </c>
    </row>
    <row r="245" spans="1:6" ht="12.75">
      <c r="A245" s="449" t="s">
        <v>466</v>
      </c>
      <c r="B245" s="458" t="s">
        <v>775</v>
      </c>
      <c r="C245" s="405"/>
      <c r="D245" s="176"/>
      <c r="E245" s="405"/>
      <c r="F245" s="176">
        <f>SUM(C245:E245)</f>
        <v>0</v>
      </c>
    </row>
    <row r="246" spans="1:6" ht="12.75">
      <c r="A246" s="449" t="s">
        <v>467</v>
      </c>
      <c r="B246" s="458" t="s">
        <v>777</v>
      </c>
      <c r="C246" s="405"/>
      <c r="D246" s="176"/>
      <c r="E246" s="405"/>
      <c r="F246" s="176">
        <f aca="true" t="shared" si="13" ref="F246:F252">SUM(C246:E246)</f>
        <v>0</v>
      </c>
    </row>
    <row r="247" spans="1:6" ht="12.75">
      <c r="A247" s="449" t="s">
        <v>469</v>
      </c>
      <c r="B247" s="458" t="s">
        <v>776</v>
      </c>
      <c r="C247" s="405"/>
      <c r="D247" s="176"/>
      <c r="E247" s="405"/>
      <c r="F247" s="176">
        <f t="shared" si="13"/>
        <v>0</v>
      </c>
    </row>
    <row r="248" spans="1:6" ht="12.75">
      <c r="A248" s="449" t="s">
        <v>470</v>
      </c>
      <c r="B248" s="458" t="s">
        <v>778</v>
      </c>
      <c r="C248" s="405"/>
      <c r="D248" s="176">
        <f>' 8 10 sz. melléklet'!E51</f>
        <v>5000</v>
      </c>
      <c r="E248" s="405"/>
      <c r="F248" s="176">
        <f t="shared" si="13"/>
        <v>5000</v>
      </c>
    </row>
    <row r="249" spans="1:6" ht="12.75">
      <c r="A249" s="449" t="s">
        <v>471</v>
      </c>
      <c r="B249" s="1085" t="s">
        <v>779</v>
      </c>
      <c r="C249" s="405"/>
      <c r="D249" s="176">
        <f>'11 12 sz_melléklet'!C43+'11 12 sz_melléklet'!C45</f>
        <v>5023</v>
      </c>
      <c r="E249" s="405"/>
      <c r="F249" s="176">
        <f t="shared" si="13"/>
        <v>5023</v>
      </c>
    </row>
    <row r="250" spans="1:6" ht="12.75">
      <c r="A250" s="449" t="s">
        <v>472</v>
      </c>
      <c r="B250" s="370" t="s">
        <v>780</v>
      </c>
      <c r="C250" s="405"/>
      <c r="D250" s="176"/>
      <c r="E250" s="405"/>
      <c r="F250" s="176">
        <f t="shared" si="13"/>
        <v>0</v>
      </c>
    </row>
    <row r="251" spans="1:6" ht="12.75">
      <c r="A251" s="449" t="s">
        <v>473</v>
      </c>
      <c r="B251" s="1086" t="s">
        <v>797</v>
      </c>
      <c r="C251" s="405"/>
      <c r="D251" s="176"/>
      <c r="E251" s="405"/>
      <c r="F251" s="176">
        <f t="shared" si="13"/>
        <v>0</v>
      </c>
    </row>
    <row r="252" spans="1:6" ht="12.75">
      <c r="A252" s="449" t="s">
        <v>474</v>
      </c>
      <c r="B252" s="265" t="s">
        <v>783</v>
      </c>
      <c r="C252" s="405"/>
      <c r="D252" s="176"/>
      <c r="E252" s="405"/>
      <c r="F252" s="176">
        <f t="shared" si="13"/>
        <v>0</v>
      </c>
    </row>
    <row r="253" spans="1:6" ht="13.5" thickBot="1">
      <c r="A253" s="449" t="s">
        <v>475</v>
      </c>
      <c r="B253" s="267" t="s">
        <v>320</v>
      </c>
      <c r="C253" s="408">
        <f>-C229</f>
        <v>0</v>
      </c>
      <c r="D253" s="408">
        <f>-D229</f>
        <v>0</v>
      </c>
      <c r="E253" s="408">
        <f>-E229</f>
        <v>0</v>
      </c>
      <c r="F253" s="177">
        <f>-F229</f>
        <v>0</v>
      </c>
    </row>
    <row r="254" spans="1:6" ht="13.5" thickBot="1">
      <c r="A254" s="777" t="s">
        <v>476</v>
      </c>
      <c r="B254" s="778" t="s">
        <v>10</v>
      </c>
      <c r="C254" s="786">
        <f>C242+C243+C244+C252+C253</f>
        <v>0</v>
      </c>
      <c r="D254" s="786">
        <f>D242+D243+D244+D252+D253</f>
        <v>10023</v>
      </c>
      <c r="E254" s="786">
        <f>E242+E243+E244+E252+E253</f>
        <v>0</v>
      </c>
      <c r="F254" s="787">
        <f>F242+F243+F244+F252+F253</f>
        <v>10023</v>
      </c>
    </row>
    <row r="255" spans="1:6" ht="27" thickBot="1" thickTop="1">
      <c r="A255" s="777" t="s">
        <v>477</v>
      </c>
      <c r="B255" s="782" t="s">
        <v>784</v>
      </c>
      <c r="C255" s="789">
        <f>C239+C254</f>
        <v>0</v>
      </c>
      <c r="D255" s="789">
        <f>D239+D254</f>
        <v>10023</v>
      </c>
      <c r="E255" s="789">
        <f>E239+E254</f>
        <v>0</v>
      </c>
      <c r="F255" s="790">
        <f>F239+F254</f>
        <v>10023</v>
      </c>
    </row>
    <row r="256" spans="1:6" ht="13.5" thickTop="1">
      <c r="A256" s="766"/>
      <c r="B256" s="1101"/>
      <c r="C256" s="314"/>
      <c r="D256" s="314"/>
      <c r="E256" s="314"/>
      <c r="F256" s="321"/>
    </row>
    <row r="257" spans="1:6" ht="12.75">
      <c r="A257" s="450" t="s">
        <v>552</v>
      </c>
      <c r="B257" s="579" t="s">
        <v>786</v>
      </c>
      <c r="C257" s="788"/>
      <c r="D257" s="179"/>
      <c r="E257" s="407"/>
      <c r="F257" s="237"/>
    </row>
    <row r="258" spans="1:6" ht="12.75">
      <c r="A258" s="449" t="s">
        <v>479</v>
      </c>
      <c r="B258" s="266" t="s">
        <v>785</v>
      </c>
      <c r="C258" s="410"/>
      <c r="D258" s="176"/>
      <c r="E258" s="405"/>
      <c r="F258" s="176">
        <f>SUM(C258:E258)</f>
        <v>0</v>
      </c>
    </row>
    <row r="259" spans="1:6" ht="12.75">
      <c r="A259" s="449" t="s">
        <v>480</v>
      </c>
      <c r="B259" s="867" t="s">
        <v>790</v>
      </c>
      <c r="C259" s="1092"/>
      <c r="D259" s="181"/>
      <c r="E259" s="406"/>
      <c r="F259" s="176">
        <f aca="true" t="shared" si="14" ref="F259:F265">SUM(C259:E259)</f>
        <v>0</v>
      </c>
    </row>
    <row r="260" spans="1:6" ht="12.75">
      <c r="A260" s="449" t="s">
        <v>481</v>
      </c>
      <c r="B260" s="867" t="s">
        <v>791</v>
      </c>
      <c r="C260" s="1092"/>
      <c r="D260" s="181"/>
      <c r="E260" s="406"/>
      <c r="F260" s="176">
        <f t="shared" si="14"/>
        <v>0</v>
      </c>
    </row>
    <row r="261" spans="1:6" ht="12.75">
      <c r="A261" s="449" t="s">
        <v>482</v>
      </c>
      <c r="B261" s="867" t="s">
        <v>792</v>
      </c>
      <c r="C261" s="1092"/>
      <c r="D261" s="181"/>
      <c r="E261" s="406"/>
      <c r="F261" s="176">
        <f t="shared" si="14"/>
        <v>0</v>
      </c>
    </row>
    <row r="262" spans="1:6" ht="12.75">
      <c r="A262" s="449" t="s">
        <v>483</v>
      </c>
      <c r="B262" s="1087" t="s">
        <v>793</v>
      </c>
      <c r="C262" s="1092"/>
      <c r="D262" s="181"/>
      <c r="E262" s="406"/>
      <c r="F262" s="176">
        <f t="shared" si="14"/>
        <v>0</v>
      </c>
    </row>
    <row r="263" spans="1:6" ht="12.75">
      <c r="A263" s="449" t="s">
        <v>484</v>
      </c>
      <c r="B263" s="1088" t="s">
        <v>794</v>
      </c>
      <c r="C263" s="1092"/>
      <c r="D263" s="181"/>
      <c r="E263" s="406"/>
      <c r="F263" s="176">
        <f t="shared" si="14"/>
        <v>0</v>
      </c>
    </row>
    <row r="264" spans="1:6" ht="12.75">
      <c r="A264" s="449" t="s">
        <v>485</v>
      </c>
      <c r="B264" s="1089" t="s">
        <v>795</v>
      </c>
      <c r="C264" s="1092"/>
      <c r="D264" s="181"/>
      <c r="E264" s="406"/>
      <c r="F264" s="176">
        <f t="shared" si="14"/>
        <v>0</v>
      </c>
    </row>
    <row r="265" spans="1:6" ht="13.5" thickBot="1">
      <c r="A265" s="449" t="s">
        <v>486</v>
      </c>
      <c r="B265" s="460" t="s">
        <v>796</v>
      </c>
      <c r="C265" s="1092"/>
      <c r="D265" s="181"/>
      <c r="E265" s="406"/>
      <c r="F265" s="176">
        <f t="shared" si="14"/>
        <v>0</v>
      </c>
    </row>
    <row r="266" spans="1:6" ht="13.5" thickBot="1">
      <c r="A266" s="473" t="s">
        <v>487</v>
      </c>
      <c r="B266" s="380" t="s">
        <v>787</v>
      </c>
      <c r="C266" s="1093">
        <f>SUM(C258:C265)</f>
        <v>0</v>
      </c>
      <c r="D266" s="1093">
        <f>SUM(D258:D265)</f>
        <v>0</v>
      </c>
      <c r="E266" s="1093">
        <f>SUM(E258:E265)</f>
        <v>0</v>
      </c>
      <c r="F266" s="1224">
        <f>SUM(F258:F265)</f>
        <v>0</v>
      </c>
    </row>
    <row r="267" spans="1:6" ht="12.75">
      <c r="A267" s="766"/>
      <c r="B267" s="45"/>
      <c r="C267" s="1107"/>
      <c r="D267" s="1109"/>
      <c r="E267" s="1047"/>
      <c r="F267" s="863"/>
    </row>
    <row r="268" spans="1:6" ht="13.5" thickBot="1">
      <c r="A268" s="794" t="s">
        <v>488</v>
      </c>
      <c r="B268" s="1099" t="s">
        <v>788</v>
      </c>
      <c r="C268" s="1106">
        <f>C255+C266</f>
        <v>0</v>
      </c>
      <c r="D268" s="1108">
        <f>D255+D266</f>
        <v>10023</v>
      </c>
      <c r="E268" s="1106">
        <f>E255+E266</f>
        <v>0</v>
      </c>
      <c r="F268" s="1106">
        <f>F255+F266</f>
        <v>10023</v>
      </c>
    </row>
    <row r="269" ht="13.5" thickTop="1"/>
    <row r="270" spans="1:6" ht="12.75">
      <c r="A270" s="1460">
        <v>6</v>
      </c>
      <c r="B270" s="1460"/>
      <c r="C270" s="1460"/>
      <c r="D270" s="1460"/>
      <c r="E270" s="1460"/>
      <c r="F270" s="1460"/>
    </row>
    <row r="271" spans="1:5" ht="12.75">
      <c r="A271" s="1439" t="s">
        <v>1176</v>
      </c>
      <c r="B271" s="1439"/>
      <c r="C271" s="1439"/>
      <c r="D271" s="1439"/>
      <c r="E271" s="1439"/>
    </row>
    <row r="272" spans="1:5" ht="12.75">
      <c r="A272" s="462"/>
      <c r="B272" s="462"/>
      <c r="C272" s="462"/>
      <c r="D272" s="462"/>
      <c r="E272" s="462"/>
    </row>
    <row r="273" spans="1:6" ht="14.25">
      <c r="A273" s="1582" t="s">
        <v>988</v>
      </c>
      <c r="B273" s="1583"/>
      <c r="C273" s="1583"/>
      <c r="D273" s="1583"/>
      <c r="E273" s="1583"/>
      <c r="F273" s="1583"/>
    </row>
    <row r="274" spans="2:5" ht="15.75">
      <c r="B274" s="22"/>
      <c r="C274" s="22"/>
      <c r="D274" s="22"/>
      <c r="E274" s="22"/>
    </row>
    <row r="275" spans="2:5" ht="15.75">
      <c r="B275" s="22" t="s">
        <v>994</v>
      </c>
      <c r="C275" s="22"/>
      <c r="D275" s="22"/>
      <c r="E275" s="22"/>
    </row>
    <row r="276" spans="2:5" ht="13.5" thickBot="1">
      <c r="B276" s="1"/>
      <c r="C276" s="1"/>
      <c r="D276" s="1"/>
      <c r="E276" s="23" t="s">
        <v>11</v>
      </c>
    </row>
    <row r="277" spans="1:6" ht="48.75" thickBot="1">
      <c r="A277" s="477" t="s">
        <v>444</v>
      </c>
      <c r="B277" s="772" t="s">
        <v>16</v>
      </c>
      <c r="C277" s="465" t="s">
        <v>983</v>
      </c>
      <c r="D277" s="466" t="s">
        <v>984</v>
      </c>
      <c r="E277" s="465" t="s">
        <v>978</v>
      </c>
      <c r="F277" s="466" t="s">
        <v>977</v>
      </c>
    </row>
    <row r="278" spans="1:6" ht="12.75">
      <c r="A278" s="773" t="s">
        <v>445</v>
      </c>
      <c r="B278" s="774" t="s">
        <v>446</v>
      </c>
      <c r="C278" s="783" t="s">
        <v>447</v>
      </c>
      <c r="D278" s="784" t="s">
        <v>448</v>
      </c>
      <c r="E278" s="1003" t="s">
        <v>468</v>
      </c>
      <c r="F278" s="1004" t="s">
        <v>493</v>
      </c>
    </row>
    <row r="279" spans="1:6" ht="12.75">
      <c r="A279" s="450" t="s">
        <v>449</v>
      </c>
      <c r="B279" s="457" t="s">
        <v>321</v>
      </c>
      <c r="C279" s="405"/>
      <c r="D279" s="176"/>
      <c r="E279" s="405"/>
      <c r="F279" s="159"/>
    </row>
    <row r="280" spans="1:6" ht="12.75">
      <c r="A280" s="449" t="s">
        <v>450</v>
      </c>
      <c r="B280" s="230" t="s">
        <v>6</v>
      </c>
      <c r="C280" s="405"/>
      <c r="D280" s="176"/>
      <c r="E280" s="405"/>
      <c r="F280" s="176">
        <f>SUM(C280:E280)</f>
        <v>0</v>
      </c>
    </row>
    <row r="281" spans="1:6" ht="12.75">
      <c r="A281" s="449" t="s">
        <v>451</v>
      </c>
      <c r="B281" s="265" t="s">
        <v>7</v>
      </c>
      <c r="C281" s="405"/>
      <c r="D281" s="176"/>
      <c r="E281" s="405"/>
      <c r="F281" s="176">
        <f>SUM(C281:E281)</f>
        <v>0</v>
      </c>
    </row>
    <row r="282" spans="1:6" ht="12.75">
      <c r="A282" s="449" t="s">
        <v>452</v>
      </c>
      <c r="B282" s="265" t="s">
        <v>8</v>
      </c>
      <c r="C282" s="405"/>
      <c r="D282" s="176"/>
      <c r="E282" s="405"/>
      <c r="F282" s="176">
        <f>SUM(C282:E282)</f>
        <v>0</v>
      </c>
    </row>
    <row r="283" spans="1:6" ht="12.75">
      <c r="A283" s="449" t="s">
        <v>453</v>
      </c>
      <c r="B283" s="265" t="s">
        <v>556</v>
      </c>
      <c r="C283" s="405"/>
      <c r="D283" s="176"/>
      <c r="E283" s="405"/>
      <c r="F283" s="176">
        <f>SUM(C283:E283)</f>
        <v>0</v>
      </c>
    </row>
    <row r="284" spans="1:6" ht="12.75">
      <c r="A284" s="449" t="s">
        <v>454</v>
      </c>
      <c r="B284" s="265" t="s">
        <v>555</v>
      </c>
      <c r="C284" s="405"/>
      <c r="D284" s="176"/>
      <c r="E284" s="405"/>
      <c r="F284" s="176">
        <f>SUM(C284:E284)</f>
        <v>0</v>
      </c>
    </row>
    <row r="285" spans="1:6" ht="12.75">
      <c r="A285" s="449" t="s">
        <v>455</v>
      </c>
      <c r="B285" s="265" t="s">
        <v>770</v>
      </c>
      <c r="C285" s="405">
        <f>C286+C287+C288+C289+C290+C291</f>
        <v>13000</v>
      </c>
      <c r="D285" s="405">
        <f>D286+D287+D288+D289+D290+D291</f>
        <v>0</v>
      </c>
      <c r="E285" s="405">
        <f>E286+E287+E288+E289+E290+E291</f>
        <v>0</v>
      </c>
      <c r="F285" s="176">
        <f>F286+F287+F288+F289+F290+F291</f>
        <v>13000</v>
      </c>
    </row>
    <row r="286" spans="1:6" ht="12.75">
      <c r="A286" s="449" t="s">
        <v>456</v>
      </c>
      <c r="B286" s="265" t="s">
        <v>771</v>
      </c>
      <c r="C286" s="405">
        <v>0</v>
      </c>
      <c r="D286" s="176">
        <v>0</v>
      </c>
      <c r="E286" s="405">
        <v>0</v>
      </c>
      <c r="F286" s="176">
        <f>E286+D286+C286</f>
        <v>0</v>
      </c>
    </row>
    <row r="287" spans="1:6" ht="12.75">
      <c r="A287" s="449" t="s">
        <v>457</v>
      </c>
      <c r="B287" s="265" t="s">
        <v>772</v>
      </c>
      <c r="C287" s="405"/>
      <c r="D287" s="176"/>
      <c r="E287" s="405"/>
      <c r="F287" s="176">
        <f aca="true" t="shared" si="15" ref="F287:F292">E287+D287+C287</f>
        <v>0</v>
      </c>
    </row>
    <row r="288" spans="1:6" ht="12.75">
      <c r="A288" s="449" t="s">
        <v>458</v>
      </c>
      <c r="B288" s="265" t="s">
        <v>773</v>
      </c>
      <c r="C288" s="405"/>
      <c r="D288" s="176"/>
      <c r="E288" s="405"/>
      <c r="F288" s="176">
        <f t="shared" si="15"/>
        <v>0</v>
      </c>
    </row>
    <row r="289" spans="1:6" ht="12.75">
      <c r="A289" s="449" t="s">
        <v>459</v>
      </c>
      <c r="B289" s="458" t="s">
        <v>774</v>
      </c>
      <c r="C289" s="405">
        <f>'6 7_sz_melléklet'!E30+'6 7_sz_melléklet'!E31</f>
        <v>13000</v>
      </c>
      <c r="D289" s="180"/>
      <c r="E289" s="405"/>
      <c r="F289" s="176">
        <f t="shared" si="15"/>
        <v>13000</v>
      </c>
    </row>
    <row r="290" spans="1:6" ht="12.75">
      <c r="A290" s="449" t="s">
        <v>460</v>
      </c>
      <c r="B290" s="1085" t="s">
        <v>789</v>
      </c>
      <c r="C290" s="408"/>
      <c r="D290" s="177"/>
      <c r="E290" s="405"/>
      <c r="F290" s="176">
        <f t="shared" si="15"/>
        <v>0</v>
      </c>
    </row>
    <row r="291" spans="1:6" ht="12.75">
      <c r="A291" s="449" t="s">
        <v>461</v>
      </c>
      <c r="B291" s="1086" t="s">
        <v>782</v>
      </c>
      <c r="C291" s="408"/>
      <c r="D291" s="177"/>
      <c r="E291" s="405"/>
      <c r="F291" s="176">
        <f t="shared" si="15"/>
        <v>0</v>
      </c>
    </row>
    <row r="292" spans="1:6" ht="13.5" thickBot="1">
      <c r="A292" s="449" t="s">
        <v>462</v>
      </c>
      <c r="B292" s="267" t="s">
        <v>317</v>
      </c>
      <c r="C292" s="406"/>
      <c r="D292" s="181"/>
      <c r="E292" s="405"/>
      <c r="F292" s="403">
        <f t="shared" si="15"/>
        <v>0</v>
      </c>
    </row>
    <row r="293" spans="1:6" ht="13.5" thickBot="1">
      <c r="A293" s="777" t="s">
        <v>463</v>
      </c>
      <c r="B293" s="778" t="s">
        <v>9</v>
      </c>
      <c r="C293" s="786">
        <f>C280+C281+C282+C283+C285+C292</f>
        <v>13000</v>
      </c>
      <c r="D293" s="786">
        <f>D280+D281+D282+D283+D285+D292</f>
        <v>0</v>
      </c>
      <c r="E293" s="786">
        <f>E280+E281+E282+E283+E285+E292</f>
        <v>0</v>
      </c>
      <c r="F293" s="787">
        <f>F280+F281+F282+F283+F285+F292</f>
        <v>13000</v>
      </c>
    </row>
    <row r="294" spans="1:6" ht="13.5" thickTop="1">
      <c r="A294" s="766"/>
      <c r="B294" s="457"/>
      <c r="C294" s="303"/>
      <c r="D294" s="303"/>
      <c r="E294" s="303"/>
      <c r="F294" s="184"/>
    </row>
    <row r="295" spans="1:6" ht="12.75">
      <c r="A295" s="450" t="s">
        <v>464</v>
      </c>
      <c r="B295" s="459" t="s">
        <v>322</v>
      </c>
      <c r="C295" s="407"/>
      <c r="D295" s="179"/>
      <c r="E295" s="407"/>
      <c r="F295" s="237"/>
    </row>
    <row r="296" spans="1:6" ht="12.75">
      <c r="A296" s="449" t="s">
        <v>465</v>
      </c>
      <c r="B296" s="265" t="s">
        <v>557</v>
      </c>
      <c r="C296" s="405"/>
      <c r="D296" s="176"/>
      <c r="E296" s="405"/>
      <c r="F296" s="176">
        <f>SUM(C296:E296)</f>
        <v>0</v>
      </c>
    </row>
    <row r="297" spans="1:6" ht="12.75">
      <c r="A297" s="449" t="s">
        <v>464</v>
      </c>
      <c r="B297" s="265" t="s">
        <v>558</v>
      </c>
      <c r="C297" s="405"/>
      <c r="D297" s="176"/>
      <c r="E297" s="405"/>
      <c r="F297" s="176">
        <f>SUM(C297:E297)</f>
        <v>0</v>
      </c>
    </row>
    <row r="298" spans="1:6" ht="12.75">
      <c r="A298" s="449" t="s">
        <v>465</v>
      </c>
      <c r="B298" s="265" t="s">
        <v>318</v>
      </c>
      <c r="C298" s="304">
        <f>SUM(C299:C305)</f>
        <v>0</v>
      </c>
      <c r="D298" s="304">
        <f>SUM(D299:D305)</f>
        <v>0</v>
      </c>
      <c r="E298" s="304">
        <f>SUM(E299:E305)</f>
        <v>0</v>
      </c>
      <c r="F298" s="180">
        <f>SUM(F299:F305)</f>
        <v>0</v>
      </c>
    </row>
    <row r="299" spans="1:6" ht="12.75">
      <c r="A299" s="449" t="s">
        <v>466</v>
      </c>
      <c r="B299" s="458" t="s">
        <v>775</v>
      </c>
      <c r="C299" s="405"/>
      <c r="D299" s="176"/>
      <c r="E299" s="405"/>
      <c r="F299" s="176">
        <f>SUM(C299:E299)</f>
        <v>0</v>
      </c>
    </row>
    <row r="300" spans="1:6" ht="12.75">
      <c r="A300" s="449" t="s">
        <v>467</v>
      </c>
      <c r="B300" s="458" t="s">
        <v>777</v>
      </c>
      <c r="C300" s="405"/>
      <c r="D300" s="176"/>
      <c r="E300" s="405"/>
      <c r="F300" s="176">
        <f aca="true" t="shared" si="16" ref="F300:F306">SUM(C300:E300)</f>
        <v>0</v>
      </c>
    </row>
    <row r="301" spans="1:6" ht="12.75">
      <c r="A301" s="449" t="s">
        <v>469</v>
      </c>
      <c r="B301" s="458" t="s">
        <v>776</v>
      </c>
      <c r="C301" s="405"/>
      <c r="D301" s="176"/>
      <c r="E301" s="405"/>
      <c r="F301" s="176">
        <f t="shared" si="16"/>
        <v>0</v>
      </c>
    </row>
    <row r="302" spans="1:6" ht="12.75">
      <c r="A302" s="449" t="s">
        <v>470</v>
      </c>
      <c r="B302" s="458" t="s">
        <v>778</v>
      </c>
      <c r="C302" s="405"/>
      <c r="D302" s="176"/>
      <c r="E302" s="405"/>
      <c r="F302" s="176">
        <f t="shared" si="16"/>
        <v>0</v>
      </c>
    </row>
    <row r="303" spans="1:6" ht="12.75">
      <c r="A303" s="449" t="s">
        <v>471</v>
      </c>
      <c r="B303" s="1085" t="s">
        <v>779</v>
      </c>
      <c r="C303" s="405"/>
      <c r="D303" s="176"/>
      <c r="E303" s="405"/>
      <c r="F303" s="176">
        <f t="shared" si="16"/>
        <v>0</v>
      </c>
    </row>
    <row r="304" spans="1:6" ht="12.75">
      <c r="A304" s="449" t="s">
        <v>472</v>
      </c>
      <c r="B304" s="370" t="s">
        <v>780</v>
      </c>
      <c r="C304" s="405"/>
      <c r="D304" s="176"/>
      <c r="E304" s="405"/>
      <c r="F304" s="176">
        <f t="shared" si="16"/>
        <v>0</v>
      </c>
    </row>
    <row r="305" spans="1:6" ht="12.75">
      <c r="A305" s="449" t="s">
        <v>473</v>
      </c>
      <c r="B305" s="1086" t="s">
        <v>797</v>
      </c>
      <c r="C305" s="405"/>
      <c r="D305" s="176"/>
      <c r="E305" s="405"/>
      <c r="F305" s="176">
        <f t="shared" si="16"/>
        <v>0</v>
      </c>
    </row>
    <row r="306" spans="1:6" ht="12.75">
      <c r="A306" s="449" t="s">
        <v>474</v>
      </c>
      <c r="B306" s="265" t="s">
        <v>783</v>
      </c>
      <c r="C306" s="405"/>
      <c r="D306" s="176"/>
      <c r="E306" s="405"/>
      <c r="F306" s="176">
        <f t="shared" si="16"/>
        <v>0</v>
      </c>
    </row>
    <row r="307" spans="1:6" ht="13.5" thickBot="1">
      <c r="A307" s="449" t="s">
        <v>475</v>
      </c>
      <c r="B307" s="267" t="s">
        <v>320</v>
      </c>
      <c r="C307" s="408">
        <f>-C283</f>
        <v>0</v>
      </c>
      <c r="D307" s="408">
        <f>-D283</f>
        <v>0</v>
      </c>
      <c r="E307" s="408">
        <f>-E283</f>
        <v>0</v>
      </c>
      <c r="F307" s="177">
        <f>-F283</f>
        <v>0</v>
      </c>
    </row>
    <row r="308" spans="1:6" ht="13.5" thickBot="1">
      <c r="A308" s="777" t="s">
        <v>476</v>
      </c>
      <c r="B308" s="778" t="s">
        <v>10</v>
      </c>
      <c r="C308" s="786">
        <f>C296+C297+C298+C306+C307</f>
        <v>0</v>
      </c>
      <c r="D308" s="786">
        <f>D296+D297+D298+D306+D307</f>
        <v>0</v>
      </c>
      <c r="E308" s="786">
        <f>E296+E297+E298+E306+E307</f>
        <v>0</v>
      </c>
      <c r="F308" s="787">
        <f>F296+F297+F298+F306+F307</f>
        <v>0</v>
      </c>
    </row>
    <row r="309" spans="1:6" ht="27" thickBot="1" thickTop="1">
      <c r="A309" s="777" t="s">
        <v>477</v>
      </c>
      <c r="B309" s="782" t="s">
        <v>784</v>
      </c>
      <c r="C309" s="789">
        <f>C293+C308</f>
        <v>13000</v>
      </c>
      <c r="D309" s="789">
        <f>D293+D308</f>
        <v>0</v>
      </c>
      <c r="E309" s="789">
        <f>E293+E308</f>
        <v>0</v>
      </c>
      <c r="F309" s="790">
        <f>F293+F308</f>
        <v>13000</v>
      </c>
    </row>
    <row r="310" spans="1:6" ht="13.5" thickTop="1">
      <c r="A310" s="766"/>
      <c r="B310" s="1101"/>
      <c r="C310" s="314"/>
      <c r="D310" s="314"/>
      <c r="E310" s="314"/>
      <c r="F310" s="321"/>
    </row>
    <row r="311" spans="1:6" ht="12.75">
      <c r="A311" s="450" t="s">
        <v>552</v>
      </c>
      <c r="B311" s="579" t="s">
        <v>786</v>
      </c>
      <c r="C311" s="788"/>
      <c r="D311" s="179"/>
      <c r="E311" s="407"/>
      <c r="F311" s="237"/>
    </row>
    <row r="312" spans="1:6" ht="12.75">
      <c r="A312" s="449" t="s">
        <v>479</v>
      </c>
      <c r="B312" s="266" t="s">
        <v>785</v>
      </c>
      <c r="C312" s="410"/>
      <c r="D312" s="176"/>
      <c r="E312" s="405"/>
      <c r="F312" s="159"/>
    </row>
    <row r="313" spans="1:6" ht="12.75">
      <c r="A313" s="449" t="s">
        <v>480</v>
      </c>
      <c r="B313" s="867" t="s">
        <v>790</v>
      </c>
      <c r="C313" s="1092"/>
      <c r="D313" s="181"/>
      <c r="E313" s="406"/>
      <c r="F313" s="402"/>
    </row>
    <row r="314" spans="1:6" ht="12.75">
      <c r="A314" s="449" t="s">
        <v>481</v>
      </c>
      <c r="B314" s="867" t="s">
        <v>791</v>
      </c>
      <c r="C314" s="1092"/>
      <c r="D314" s="181"/>
      <c r="E314" s="406"/>
      <c r="F314" s="402"/>
    </row>
    <row r="315" spans="1:6" ht="12.75">
      <c r="A315" s="449" t="s">
        <v>482</v>
      </c>
      <c r="B315" s="867" t="s">
        <v>792</v>
      </c>
      <c r="C315" s="1092"/>
      <c r="D315" s="181"/>
      <c r="E315" s="406"/>
      <c r="F315" s="402"/>
    </row>
    <row r="316" spans="1:6" ht="12.75">
      <c r="A316" s="449" t="s">
        <v>483</v>
      </c>
      <c r="B316" s="1087" t="s">
        <v>793</v>
      </c>
      <c r="C316" s="1092"/>
      <c r="D316" s="181"/>
      <c r="E316" s="406"/>
      <c r="F316" s="402"/>
    </row>
    <row r="317" spans="1:6" ht="12.75">
      <c r="A317" s="449" t="s">
        <v>484</v>
      </c>
      <c r="B317" s="1088" t="s">
        <v>794</v>
      </c>
      <c r="C317" s="1092"/>
      <c r="D317" s="181"/>
      <c r="E317" s="406"/>
      <c r="F317" s="402"/>
    </row>
    <row r="318" spans="1:6" ht="12.75">
      <c r="A318" s="449" t="s">
        <v>485</v>
      </c>
      <c r="B318" s="1089" t="s">
        <v>795</v>
      </c>
      <c r="C318" s="1092"/>
      <c r="D318" s="181"/>
      <c r="E318" s="406"/>
      <c r="F318" s="402"/>
    </row>
    <row r="319" spans="1:6" ht="13.5" thickBot="1">
      <c r="A319" s="449" t="s">
        <v>486</v>
      </c>
      <c r="B319" s="460" t="s">
        <v>796</v>
      </c>
      <c r="C319" s="1092"/>
      <c r="D319" s="181"/>
      <c r="E319" s="406"/>
      <c r="F319" s="402"/>
    </row>
    <row r="320" spans="1:6" ht="13.5" thickBot="1">
      <c r="A320" s="473" t="s">
        <v>487</v>
      </c>
      <c r="B320" s="380" t="s">
        <v>787</v>
      </c>
      <c r="C320" s="1093">
        <f>SUM(C312:C319)</f>
        <v>0</v>
      </c>
      <c r="D320" s="1093">
        <f>SUM(D312:D319)</f>
        <v>0</v>
      </c>
      <c r="E320" s="1093">
        <f>SUM(E312:E319)</f>
        <v>0</v>
      </c>
      <c r="F320" s="1224">
        <f>SUM(F312:F319)</f>
        <v>0</v>
      </c>
    </row>
    <row r="321" spans="1:6" ht="12.75">
      <c r="A321" s="766"/>
      <c r="B321" s="45"/>
      <c r="C321" s="1107"/>
      <c r="D321" s="1109"/>
      <c r="E321" s="1047"/>
      <c r="F321" s="863"/>
    </row>
    <row r="322" spans="1:6" ht="13.5" thickBot="1">
      <c r="A322" s="794" t="s">
        <v>488</v>
      </c>
      <c r="B322" s="1099" t="s">
        <v>788</v>
      </c>
      <c r="C322" s="1106">
        <f>C309+C320</f>
        <v>13000</v>
      </c>
      <c r="D322" s="1108">
        <f>D309+D320</f>
        <v>0</v>
      </c>
      <c r="E322" s="1106">
        <f>E309+E320</f>
        <v>0</v>
      </c>
      <c r="F322" s="1313">
        <f>F309+F320</f>
        <v>13000</v>
      </c>
    </row>
    <row r="323" ht="13.5" thickTop="1"/>
    <row r="324" spans="1:6" ht="12.75">
      <c r="A324" s="1460">
        <v>7</v>
      </c>
      <c r="B324" s="1460"/>
      <c r="C324" s="1460"/>
      <c r="D324" s="1460"/>
      <c r="E324" s="1460"/>
      <c r="F324" s="1460"/>
    </row>
    <row r="325" spans="1:5" ht="12.75">
      <c r="A325" s="1439" t="s">
        <v>1176</v>
      </c>
      <c r="B325" s="1439"/>
      <c r="C325" s="1439"/>
      <c r="D325" s="1439"/>
      <c r="E325" s="1439"/>
    </row>
    <row r="326" spans="1:5" ht="12.75">
      <c r="A326" s="462"/>
      <c r="B326" s="462"/>
      <c r="C326" s="462"/>
      <c r="D326" s="462"/>
      <c r="E326" s="462"/>
    </row>
    <row r="327" spans="1:6" ht="14.25">
      <c r="A327" s="1582" t="s">
        <v>988</v>
      </c>
      <c r="B327" s="1583"/>
      <c r="C327" s="1583"/>
      <c r="D327" s="1583"/>
      <c r="E327" s="1583"/>
      <c r="F327" s="1583"/>
    </row>
    <row r="328" spans="2:5" ht="15.75">
      <c r="B328" s="22"/>
      <c r="C328" s="22"/>
      <c r="D328" s="22"/>
      <c r="E328" s="22"/>
    </row>
    <row r="329" spans="2:5" ht="15.75">
      <c r="B329" s="22" t="s">
        <v>995</v>
      </c>
      <c r="C329" s="22"/>
      <c r="D329" s="22"/>
      <c r="E329" s="22"/>
    </row>
    <row r="330" spans="2:5" ht="13.5" thickBot="1">
      <c r="B330" s="1"/>
      <c r="C330" s="1"/>
      <c r="D330" s="1"/>
      <c r="E330" s="23" t="s">
        <v>11</v>
      </c>
    </row>
    <row r="331" spans="1:6" ht="48.75" thickBot="1">
      <c r="A331" s="477" t="s">
        <v>444</v>
      </c>
      <c r="B331" s="772" t="s">
        <v>16</v>
      </c>
      <c r="C331" s="465" t="s">
        <v>983</v>
      </c>
      <c r="D331" s="466" t="s">
        <v>984</v>
      </c>
      <c r="E331" s="465" t="s">
        <v>978</v>
      </c>
      <c r="F331" s="466" t="s">
        <v>977</v>
      </c>
    </row>
    <row r="332" spans="1:6" ht="12.75">
      <c r="A332" s="773" t="s">
        <v>445</v>
      </c>
      <c r="B332" s="774" t="s">
        <v>446</v>
      </c>
      <c r="C332" s="783" t="s">
        <v>447</v>
      </c>
      <c r="D332" s="784" t="s">
        <v>448</v>
      </c>
      <c r="E332" s="1003" t="s">
        <v>468</v>
      </c>
      <c r="F332" s="1004" t="s">
        <v>493</v>
      </c>
    </row>
    <row r="333" spans="1:6" ht="12.75">
      <c r="A333" s="450" t="s">
        <v>449</v>
      </c>
      <c r="B333" s="457" t="s">
        <v>321</v>
      </c>
      <c r="C333" s="405"/>
      <c r="D333" s="176"/>
      <c r="E333" s="405"/>
      <c r="F333" s="159"/>
    </row>
    <row r="334" spans="1:6" ht="12.75">
      <c r="A334" s="449" t="s">
        <v>450</v>
      </c>
      <c r="B334" s="230" t="s">
        <v>6</v>
      </c>
      <c r="C334" s="405">
        <v>71170</v>
      </c>
      <c r="D334" s="176"/>
      <c r="E334" s="405"/>
      <c r="F334" s="176">
        <f>SUM(C334:E334)</f>
        <v>71170</v>
      </c>
    </row>
    <row r="335" spans="1:6" ht="12.75">
      <c r="A335" s="449" t="s">
        <v>451</v>
      </c>
      <c r="B335" s="265" t="s">
        <v>7</v>
      </c>
      <c r="C335" s="405">
        <v>11299</v>
      </c>
      <c r="D335" s="176"/>
      <c r="E335" s="405"/>
      <c r="F335" s="176">
        <f>SUM(C335:E335)</f>
        <v>11299</v>
      </c>
    </row>
    <row r="336" spans="1:6" ht="12.75">
      <c r="A336" s="449" t="s">
        <v>452</v>
      </c>
      <c r="B336" s="265" t="s">
        <v>8</v>
      </c>
      <c r="C336" s="405">
        <v>11336</v>
      </c>
      <c r="D336" s="176"/>
      <c r="E336" s="405"/>
      <c r="F336" s="176">
        <f>SUM(C336:E336)</f>
        <v>11336</v>
      </c>
    </row>
    <row r="337" spans="1:6" ht="12.75">
      <c r="A337" s="449" t="s">
        <v>453</v>
      </c>
      <c r="B337" s="265" t="s">
        <v>556</v>
      </c>
      <c r="C337" s="405"/>
      <c r="D337" s="176"/>
      <c r="E337" s="405"/>
      <c r="F337" s="176">
        <f>SUM(C337:E337)</f>
        <v>0</v>
      </c>
    </row>
    <row r="338" spans="1:6" ht="12.75">
      <c r="A338" s="449" t="s">
        <v>454</v>
      </c>
      <c r="B338" s="265" t="s">
        <v>555</v>
      </c>
      <c r="C338" s="405"/>
      <c r="D338" s="176"/>
      <c r="E338" s="405"/>
      <c r="F338" s="176">
        <f>SUM(C338:E338)</f>
        <v>0</v>
      </c>
    </row>
    <row r="339" spans="1:6" ht="12.75">
      <c r="A339" s="449" t="s">
        <v>455</v>
      </c>
      <c r="B339" s="265" t="s">
        <v>770</v>
      </c>
      <c r="C339" s="405">
        <f>C340+C341+C342+C343+C344+C345</f>
        <v>0</v>
      </c>
      <c r="D339" s="405">
        <f>D340+D341+D342+D343+D344+D345</f>
        <v>0</v>
      </c>
      <c r="E339" s="405">
        <f>E340+E341+E342+E343+E344+E345</f>
        <v>0</v>
      </c>
      <c r="F339" s="176">
        <f>F340+F341+F342+F343+F344+F345</f>
        <v>0</v>
      </c>
    </row>
    <row r="340" spans="1:6" ht="12.75">
      <c r="A340" s="449" t="s">
        <v>456</v>
      </c>
      <c r="B340" s="265" t="s">
        <v>771</v>
      </c>
      <c r="C340" s="405">
        <v>0</v>
      </c>
      <c r="D340" s="176">
        <v>0</v>
      </c>
      <c r="E340" s="405">
        <v>0</v>
      </c>
      <c r="F340" s="176">
        <f>E340+D340+C340</f>
        <v>0</v>
      </c>
    </row>
    <row r="341" spans="1:6" ht="12.75">
      <c r="A341" s="449" t="s">
        <v>457</v>
      </c>
      <c r="B341" s="265" t="s">
        <v>772</v>
      </c>
      <c r="C341" s="405"/>
      <c r="D341" s="176"/>
      <c r="E341" s="405"/>
      <c r="F341" s="176">
        <f aca="true" t="shared" si="17" ref="F341:F346">E341+D341+C341</f>
        <v>0</v>
      </c>
    </row>
    <row r="342" spans="1:6" ht="12.75">
      <c r="A342" s="449" t="s">
        <v>458</v>
      </c>
      <c r="B342" s="265" t="s">
        <v>773</v>
      </c>
      <c r="C342" s="405"/>
      <c r="D342" s="176"/>
      <c r="E342" s="405"/>
      <c r="F342" s="176">
        <f t="shared" si="17"/>
        <v>0</v>
      </c>
    </row>
    <row r="343" spans="1:6" ht="12.75">
      <c r="A343" s="449" t="s">
        <v>459</v>
      </c>
      <c r="B343" s="458" t="s">
        <v>774</v>
      </c>
      <c r="C343" s="304"/>
      <c r="D343" s="180"/>
      <c r="E343" s="405"/>
      <c r="F343" s="176">
        <f t="shared" si="17"/>
        <v>0</v>
      </c>
    </row>
    <row r="344" spans="1:6" ht="12.75">
      <c r="A344" s="449" t="s">
        <v>460</v>
      </c>
      <c r="B344" s="1085" t="s">
        <v>789</v>
      </c>
      <c r="C344" s="408"/>
      <c r="D344" s="177"/>
      <c r="E344" s="405"/>
      <c r="F344" s="176">
        <f t="shared" si="17"/>
        <v>0</v>
      </c>
    </row>
    <row r="345" spans="1:6" ht="12.75">
      <c r="A345" s="449" t="s">
        <v>461</v>
      </c>
      <c r="B345" s="1086" t="s">
        <v>782</v>
      </c>
      <c r="C345" s="408"/>
      <c r="D345" s="177"/>
      <c r="E345" s="405"/>
      <c r="F345" s="176">
        <f t="shared" si="17"/>
        <v>0</v>
      </c>
    </row>
    <row r="346" spans="1:6" ht="13.5" thickBot="1">
      <c r="A346" s="449" t="s">
        <v>462</v>
      </c>
      <c r="B346" s="267" t="s">
        <v>317</v>
      </c>
      <c r="C346" s="406"/>
      <c r="D346" s="181"/>
      <c r="E346" s="405"/>
      <c r="F346" s="403">
        <f t="shared" si="17"/>
        <v>0</v>
      </c>
    </row>
    <row r="347" spans="1:6" ht="13.5" thickBot="1">
      <c r="A347" s="777" t="s">
        <v>463</v>
      </c>
      <c r="B347" s="778" t="s">
        <v>9</v>
      </c>
      <c r="C347" s="786">
        <f>C334+C335+C336+C337+C339+C346</f>
        <v>93805</v>
      </c>
      <c r="D347" s="786">
        <f>D334+D335+D336+D337+D339+D346</f>
        <v>0</v>
      </c>
      <c r="E347" s="786">
        <f>E334+E335+E336+E337+E339+E346</f>
        <v>0</v>
      </c>
      <c r="F347" s="787">
        <f>F334+F335+F336+F337+F339+F346</f>
        <v>93805</v>
      </c>
    </row>
    <row r="348" spans="1:6" ht="13.5" thickTop="1">
      <c r="A348" s="766"/>
      <c r="B348" s="457"/>
      <c r="C348" s="303"/>
      <c r="D348" s="303"/>
      <c r="E348" s="303"/>
      <c r="F348" s="184"/>
    </row>
    <row r="349" spans="1:6" ht="12.75">
      <c r="A349" s="450" t="s">
        <v>464</v>
      </c>
      <c r="B349" s="459" t="s">
        <v>322</v>
      </c>
      <c r="C349" s="407"/>
      <c r="D349" s="179"/>
      <c r="E349" s="407"/>
      <c r="F349" s="237"/>
    </row>
    <row r="350" spans="1:6" ht="12.75">
      <c r="A350" s="449" t="s">
        <v>465</v>
      </c>
      <c r="B350" s="265" t="s">
        <v>557</v>
      </c>
      <c r="C350" s="405"/>
      <c r="D350" s="176"/>
      <c r="E350" s="405"/>
      <c r="F350" s="176">
        <f>SUM(C350:E350)</f>
        <v>0</v>
      </c>
    </row>
    <row r="351" spans="1:6" ht="12.75">
      <c r="A351" s="449" t="s">
        <v>464</v>
      </c>
      <c r="B351" s="265" t="s">
        <v>558</v>
      </c>
      <c r="C351" s="405"/>
      <c r="D351" s="176"/>
      <c r="E351" s="405"/>
      <c r="F351" s="176">
        <f>SUM(C351:E351)</f>
        <v>0</v>
      </c>
    </row>
    <row r="352" spans="1:6" ht="12.75">
      <c r="A352" s="449" t="s">
        <v>465</v>
      </c>
      <c r="B352" s="265" t="s">
        <v>318</v>
      </c>
      <c r="C352" s="304">
        <f>SUM(C353:C359)</f>
        <v>0</v>
      </c>
      <c r="D352" s="304">
        <f>SUM(D353:D359)</f>
        <v>0</v>
      </c>
      <c r="E352" s="304">
        <f>SUM(E353:E359)</f>
        <v>0</v>
      </c>
      <c r="F352" s="180">
        <f>SUM(F353:F359)</f>
        <v>0</v>
      </c>
    </row>
    <row r="353" spans="1:6" ht="12.75">
      <c r="A353" s="449" t="s">
        <v>466</v>
      </c>
      <c r="B353" s="458" t="s">
        <v>775</v>
      </c>
      <c r="C353" s="405"/>
      <c r="D353" s="176"/>
      <c r="E353" s="405"/>
      <c r="F353" s="176">
        <f>SUM(C353:E353)</f>
        <v>0</v>
      </c>
    </row>
    <row r="354" spans="1:6" ht="12.75">
      <c r="A354" s="449" t="s">
        <v>467</v>
      </c>
      <c r="B354" s="458" t="s">
        <v>777</v>
      </c>
      <c r="C354" s="405"/>
      <c r="D354" s="176"/>
      <c r="E354" s="405"/>
      <c r="F354" s="176">
        <f aca="true" t="shared" si="18" ref="F354:F360">SUM(C354:E354)</f>
        <v>0</v>
      </c>
    </row>
    <row r="355" spans="1:6" ht="12.75">
      <c r="A355" s="449" t="s">
        <v>469</v>
      </c>
      <c r="B355" s="458" t="s">
        <v>776</v>
      </c>
      <c r="C355" s="405"/>
      <c r="D355" s="176"/>
      <c r="E355" s="405"/>
      <c r="F355" s="176">
        <f t="shared" si="18"/>
        <v>0</v>
      </c>
    </row>
    <row r="356" spans="1:6" ht="12.75">
      <c r="A356" s="449" t="s">
        <v>470</v>
      </c>
      <c r="B356" s="458" t="s">
        <v>778</v>
      </c>
      <c r="C356" s="405"/>
      <c r="D356" s="176"/>
      <c r="E356" s="405"/>
      <c r="F356" s="176">
        <f t="shared" si="18"/>
        <v>0</v>
      </c>
    </row>
    <row r="357" spans="1:6" ht="12.75">
      <c r="A357" s="449" t="s">
        <v>471</v>
      </c>
      <c r="B357" s="1085" t="s">
        <v>779</v>
      </c>
      <c r="C357" s="405"/>
      <c r="D357" s="176"/>
      <c r="E357" s="405"/>
      <c r="F357" s="176">
        <f t="shared" si="18"/>
        <v>0</v>
      </c>
    </row>
    <row r="358" spans="1:6" ht="12.75">
      <c r="A358" s="449" t="s">
        <v>472</v>
      </c>
      <c r="B358" s="370" t="s">
        <v>780</v>
      </c>
      <c r="C358" s="405"/>
      <c r="D358" s="176"/>
      <c r="E358" s="405"/>
      <c r="F358" s="176">
        <f t="shared" si="18"/>
        <v>0</v>
      </c>
    </row>
    <row r="359" spans="1:6" ht="12.75">
      <c r="A359" s="449" t="s">
        <v>473</v>
      </c>
      <c r="B359" s="1086" t="s">
        <v>797</v>
      </c>
      <c r="C359" s="405"/>
      <c r="D359" s="176"/>
      <c r="E359" s="405"/>
      <c r="F359" s="176">
        <f t="shared" si="18"/>
        <v>0</v>
      </c>
    </row>
    <row r="360" spans="1:6" ht="12.75">
      <c r="A360" s="449" t="s">
        <v>474</v>
      </c>
      <c r="B360" s="265" t="s">
        <v>783</v>
      </c>
      <c r="C360" s="405"/>
      <c r="D360" s="176"/>
      <c r="E360" s="405"/>
      <c r="F360" s="176">
        <f t="shared" si="18"/>
        <v>0</v>
      </c>
    </row>
    <row r="361" spans="1:6" ht="13.5" thickBot="1">
      <c r="A361" s="449" t="s">
        <v>475</v>
      </c>
      <c r="B361" s="267" t="s">
        <v>320</v>
      </c>
      <c r="C361" s="408">
        <f>-C337</f>
        <v>0</v>
      </c>
      <c r="D361" s="408">
        <f>-D337</f>
        <v>0</v>
      </c>
      <c r="E361" s="408">
        <f>-E337</f>
        <v>0</v>
      </c>
      <c r="F361" s="177">
        <f>-F337</f>
        <v>0</v>
      </c>
    </row>
    <row r="362" spans="1:6" ht="13.5" thickBot="1">
      <c r="A362" s="777" t="s">
        <v>476</v>
      </c>
      <c r="B362" s="778" t="s">
        <v>10</v>
      </c>
      <c r="C362" s="786">
        <f>C350+C351+C352+C360+C361</f>
        <v>0</v>
      </c>
      <c r="D362" s="786">
        <f>D350+D351+D352+D360+D361</f>
        <v>0</v>
      </c>
      <c r="E362" s="786">
        <f>E350+E351+E352+E360+E361</f>
        <v>0</v>
      </c>
      <c r="F362" s="787">
        <f>F350+F351+F352+F360+F361</f>
        <v>0</v>
      </c>
    </row>
    <row r="363" spans="1:6" ht="27" thickBot="1" thickTop="1">
      <c r="A363" s="777" t="s">
        <v>477</v>
      </c>
      <c r="B363" s="782" t="s">
        <v>784</v>
      </c>
      <c r="C363" s="789">
        <f>C347+C362</f>
        <v>93805</v>
      </c>
      <c r="D363" s="789">
        <f>D347+D362</f>
        <v>0</v>
      </c>
      <c r="E363" s="789">
        <f>E347+E362</f>
        <v>0</v>
      </c>
      <c r="F363" s="790">
        <f>F347+F362</f>
        <v>93805</v>
      </c>
    </row>
    <row r="364" spans="1:6" ht="13.5" thickTop="1">
      <c r="A364" s="766"/>
      <c r="B364" s="1101"/>
      <c r="C364" s="314"/>
      <c r="D364" s="314"/>
      <c r="E364" s="314"/>
      <c r="F364" s="321"/>
    </row>
    <row r="365" spans="1:6" ht="12.75">
      <c r="A365" s="450" t="s">
        <v>552</v>
      </c>
      <c r="B365" s="579" t="s">
        <v>786</v>
      </c>
      <c r="C365" s="788"/>
      <c r="D365" s="179"/>
      <c r="E365" s="407"/>
      <c r="F365" s="237"/>
    </row>
    <row r="366" spans="1:6" ht="12.75">
      <c r="A366" s="449" t="s">
        <v>479</v>
      </c>
      <c r="B366" s="266" t="s">
        <v>785</v>
      </c>
      <c r="C366" s="410"/>
      <c r="D366" s="176"/>
      <c r="E366" s="405"/>
      <c r="F366" s="176">
        <f aca="true" t="shared" si="19" ref="F366:F373">SUM(C366:E366)</f>
        <v>0</v>
      </c>
    </row>
    <row r="367" spans="1:6" ht="12.75">
      <c r="A367" s="449" t="s">
        <v>480</v>
      </c>
      <c r="B367" s="867" t="s">
        <v>790</v>
      </c>
      <c r="C367" s="1092"/>
      <c r="D367" s="181"/>
      <c r="E367" s="406"/>
      <c r="F367" s="176">
        <f t="shared" si="19"/>
        <v>0</v>
      </c>
    </row>
    <row r="368" spans="1:6" ht="12.75">
      <c r="A368" s="449" t="s">
        <v>481</v>
      </c>
      <c r="B368" s="867" t="s">
        <v>791</v>
      </c>
      <c r="C368" s="1092"/>
      <c r="D368" s="181"/>
      <c r="E368" s="406"/>
      <c r="F368" s="176">
        <f t="shared" si="19"/>
        <v>0</v>
      </c>
    </row>
    <row r="369" spans="1:6" ht="12.75">
      <c r="A369" s="449" t="s">
        <v>482</v>
      </c>
      <c r="B369" s="867" t="s">
        <v>792</v>
      </c>
      <c r="C369" s="1092"/>
      <c r="D369" s="181"/>
      <c r="E369" s="406"/>
      <c r="F369" s="176">
        <f t="shared" si="19"/>
        <v>0</v>
      </c>
    </row>
    <row r="370" spans="1:6" ht="12.75">
      <c r="A370" s="449" t="s">
        <v>483</v>
      </c>
      <c r="B370" s="1087" t="s">
        <v>793</v>
      </c>
      <c r="C370" s="1092"/>
      <c r="D370" s="181"/>
      <c r="E370" s="406"/>
      <c r="F370" s="176">
        <f t="shared" si="19"/>
        <v>0</v>
      </c>
    </row>
    <row r="371" spans="1:6" ht="12.75">
      <c r="A371" s="449" t="s">
        <v>484</v>
      </c>
      <c r="B371" s="1088" t="s">
        <v>794</v>
      </c>
      <c r="C371" s="1092"/>
      <c r="D371" s="181"/>
      <c r="E371" s="406"/>
      <c r="F371" s="176">
        <f t="shared" si="19"/>
        <v>0</v>
      </c>
    </row>
    <row r="372" spans="1:6" ht="12.75">
      <c r="A372" s="449" t="s">
        <v>485</v>
      </c>
      <c r="B372" s="1089" t="s">
        <v>795</v>
      </c>
      <c r="C372" s="1092"/>
      <c r="D372" s="181"/>
      <c r="E372" s="406"/>
      <c r="F372" s="176">
        <f t="shared" si="19"/>
        <v>0</v>
      </c>
    </row>
    <row r="373" spans="1:6" ht="13.5" thickBot="1">
      <c r="A373" s="449" t="s">
        <v>486</v>
      </c>
      <c r="B373" s="460" t="s">
        <v>796</v>
      </c>
      <c r="C373" s="1092"/>
      <c r="D373" s="181"/>
      <c r="E373" s="406"/>
      <c r="F373" s="176">
        <f t="shared" si="19"/>
        <v>0</v>
      </c>
    </row>
    <row r="374" spans="1:6" ht="13.5" thickBot="1">
      <c r="A374" s="473" t="s">
        <v>487</v>
      </c>
      <c r="B374" s="380" t="s">
        <v>787</v>
      </c>
      <c r="C374" s="1093">
        <f>SUM(C366:C373)</f>
        <v>0</v>
      </c>
      <c r="D374" s="1093">
        <f>SUM(D366:D373)</f>
        <v>0</v>
      </c>
      <c r="E374" s="1093">
        <f>SUM(E366:E373)</f>
        <v>0</v>
      </c>
      <c r="F374" s="1224">
        <f>SUM(F366:F373)</f>
        <v>0</v>
      </c>
    </row>
    <row r="375" spans="1:6" ht="12.75">
      <c r="A375" s="766"/>
      <c r="B375" s="45"/>
      <c r="C375" s="1107"/>
      <c r="D375" s="1109"/>
      <c r="E375" s="1047"/>
      <c r="F375" s="863"/>
    </row>
    <row r="376" spans="1:6" ht="13.5" thickBot="1">
      <c r="A376" s="794" t="s">
        <v>488</v>
      </c>
      <c r="B376" s="1099" t="s">
        <v>788</v>
      </c>
      <c r="C376" s="1106">
        <f>C363+C374</f>
        <v>93805</v>
      </c>
      <c r="D376" s="1108">
        <f>D363+D374</f>
        <v>0</v>
      </c>
      <c r="E376" s="1106">
        <f>E363+E374</f>
        <v>0</v>
      </c>
      <c r="F376" s="1106">
        <f>F363+F374</f>
        <v>93805</v>
      </c>
    </row>
    <row r="377" ht="13.5" thickTop="1"/>
    <row r="378" spans="1:6" ht="12.75">
      <c r="A378" s="1460">
        <v>8</v>
      </c>
      <c r="B378" s="1460"/>
      <c r="C378" s="1460"/>
      <c r="D378" s="1460"/>
      <c r="E378" s="1460"/>
      <c r="F378" s="1460"/>
    </row>
    <row r="379" spans="1:5" ht="12.75">
      <c r="A379" s="1439" t="s">
        <v>1176</v>
      </c>
      <c r="B379" s="1439"/>
      <c r="C379" s="1439"/>
      <c r="D379" s="1439"/>
      <c r="E379" s="1439"/>
    </row>
    <row r="380" spans="1:5" ht="12.75">
      <c r="A380" s="462"/>
      <c r="B380" s="462"/>
      <c r="C380" s="462"/>
      <c r="D380" s="462"/>
      <c r="E380" s="462"/>
    </row>
    <row r="381" spans="1:6" ht="14.25">
      <c r="A381" s="1582" t="s">
        <v>988</v>
      </c>
      <c r="B381" s="1583"/>
      <c r="C381" s="1583"/>
      <c r="D381" s="1583"/>
      <c r="E381" s="1583"/>
      <c r="F381" s="1583"/>
    </row>
    <row r="382" spans="2:5" ht="15.75">
      <c r="B382" s="22"/>
      <c r="C382" s="22"/>
      <c r="D382" s="22"/>
      <c r="E382" s="22"/>
    </row>
    <row r="383" spans="2:5" ht="15.75">
      <c r="B383" s="22" t="s">
        <v>996</v>
      </c>
      <c r="C383" s="22"/>
      <c r="D383" s="22"/>
      <c r="E383" s="22"/>
    </row>
    <row r="384" spans="2:5" ht="13.5" thickBot="1">
      <c r="B384" s="1"/>
      <c r="C384" s="1"/>
      <c r="D384" s="1"/>
      <c r="E384" s="23" t="s">
        <v>11</v>
      </c>
    </row>
    <row r="385" spans="1:6" ht="48.75" thickBot="1">
      <c r="A385" s="477" t="s">
        <v>444</v>
      </c>
      <c r="B385" s="772" t="s">
        <v>16</v>
      </c>
      <c r="C385" s="465" t="s">
        <v>983</v>
      </c>
      <c r="D385" s="466" t="s">
        <v>984</v>
      </c>
      <c r="E385" s="465" t="s">
        <v>978</v>
      </c>
      <c r="F385" s="466" t="s">
        <v>977</v>
      </c>
    </row>
    <row r="386" spans="1:6" ht="12.75">
      <c r="A386" s="773" t="s">
        <v>445</v>
      </c>
      <c r="B386" s="774" t="s">
        <v>446</v>
      </c>
      <c r="C386" s="783" t="s">
        <v>447</v>
      </c>
      <c r="D386" s="784" t="s">
        <v>448</v>
      </c>
      <c r="E386" s="1003" t="s">
        <v>468</v>
      </c>
      <c r="F386" s="1004" t="s">
        <v>493</v>
      </c>
    </row>
    <row r="387" spans="1:6" ht="12.75">
      <c r="A387" s="450" t="s">
        <v>449</v>
      </c>
      <c r="B387" s="457" t="s">
        <v>321</v>
      </c>
      <c r="C387" s="405"/>
      <c r="D387" s="176"/>
      <c r="E387" s="405"/>
      <c r="F387" s="159"/>
    </row>
    <row r="388" spans="1:6" ht="12.75">
      <c r="A388" s="449" t="s">
        <v>450</v>
      </c>
      <c r="B388" s="230" t="s">
        <v>6</v>
      </c>
      <c r="C388" s="405">
        <v>5449</v>
      </c>
      <c r="D388" s="176"/>
      <c r="E388" s="405"/>
      <c r="F388" s="176">
        <f>SUM(C388:E388)</f>
        <v>5449</v>
      </c>
    </row>
    <row r="389" spans="1:6" ht="12.75">
      <c r="A389" s="449" t="s">
        <v>451</v>
      </c>
      <c r="B389" s="265" t="s">
        <v>7</v>
      </c>
      <c r="C389" s="405">
        <v>1463</v>
      </c>
      <c r="D389" s="176"/>
      <c r="E389" s="405"/>
      <c r="F389" s="176">
        <f>SUM(C389:E389)</f>
        <v>1463</v>
      </c>
    </row>
    <row r="390" spans="1:6" ht="12.75">
      <c r="A390" s="449" t="s">
        <v>452</v>
      </c>
      <c r="B390" s="265" t="s">
        <v>8</v>
      </c>
      <c r="C390" s="405">
        <v>421</v>
      </c>
      <c r="D390" s="176"/>
      <c r="E390" s="405"/>
      <c r="F390" s="176">
        <f>SUM(C390:E390)</f>
        <v>421</v>
      </c>
    </row>
    <row r="391" spans="1:6" ht="12.75">
      <c r="A391" s="449" t="s">
        <v>453</v>
      </c>
      <c r="B391" s="265" t="s">
        <v>556</v>
      </c>
      <c r="C391" s="405"/>
      <c r="D391" s="176"/>
      <c r="E391" s="405"/>
      <c r="F391" s="176">
        <f>SUM(C391:E391)</f>
        <v>0</v>
      </c>
    </row>
    <row r="392" spans="1:6" ht="12.75">
      <c r="A392" s="449" t="s">
        <v>454</v>
      </c>
      <c r="B392" s="265" t="s">
        <v>555</v>
      </c>
      <c r="C392" s="405"/>
      <c r="D392" s="176"/>
      <c r="E392" s="405"/>
      <c r="F392" s="176">
        <f>SUM(C392:E392)</f>
        <v>0</v>
      </c>
    </row>
    <row r="393" spans="1:6" ht="12.75">
      <c r="A393" s="449" t="s">
        <v>455</v>
      </c>
      <c r="B393" s="265" t="s">
        <v>770</v>
      </c>
      <c r="C393" s="405">
        <f>C394+C395+C396+C397+C398+C399</f>
        <v>0</v>
      </c>
      <c r="D393" s="405">
        <f>D394+D395+D396+D397+D398+D399</f>
        <v>0</v>
      </c>
      <c r="E393" s="405">
        <f>E394+E395+E396+E397+E398+E399</f>
        <v>0</v>
      </c>
      <c r="F393" s="176">
        <f>F394+F395+F396+F397+F398+F399</f>
        <v>0</v>
      </c>
    </row>
    <row r="394" spans="1:6" ht="12.75">
      <c r="A394" s="449" t="s">
        <v>456</v>
      </c>
      <c r="B394" s="265" t="s">
        <v>771</v>
      </c>
      <c r="C394" s="405">
        <v>0</v>
      </c>
      <c r="D394" s="176">
        <v>0</v>
      </c>
      <c r="E394" s="405">
        <v>0</v>
      </c>
      <c r="F394" s="176">
        <f>E394+D394+C394</f>
        <v>0</v>
      </c>
    </row>
    <row r="395" spans="1:6" ht="12.75">
      <c r="A395" s="449" t="s">
        <v>457</v>
      </c>
      <c r="B395" s="265" t="s">
        <v>772</v>
      </c>
      <c r="C395" s="405"/>
      <c r="D395" s="176"/>
      <c r="E395" s="405"/>
      <c r="F395" s="176">
        <f aca="true" t="shared" si="20" ref="F395:F400">E395+D395+C395</f>
        <v>0</v>
      </c>
    </row>
    <row r="396" spans="1:6" ht="12.75">
      <c r="A396" s="449" t="s">
        <v>458</v>
      </c>
      <c r="B396" s="265" t="s">
        <v>773</v>
      </c>
      <c r="C396" s="405"/>
      <c r="D396" s="176"/>
      <c r="E396" s="405"/>
      <c r="F396" s="176">
        <f t="shared" si="20"/>
        <v>0</v>
      </c>
    </row>
    <row r="397" spans="1:6" ht="12.75">
      <c r="A397" s="449" t="s">
        <v>459</v>
      </c>
      <c r="B397" s="458" t="s">
        <v>774</v>
      </c>
      <c r="C397" s="304"/>
      <c r="D397" s="180"/>
      <c r="E397" s="405"/>
      <c r="F397" s="176">
        <f t="shared" si="20"/>
        <v>0</v>
      </c>
    </row>
    <row r="398" spans="1:6" ht="12.75">
      <c r="A398" s="449" t="s">
        <v>460</v>
      </c>
      <c r="B398" s="1085" t="s">
        <v>789</v>
      </c>
      <c r="C398" s="408"/>
      <c r="D398" s="177"/>
      <c r="E398" s="405"/>
      <c r="F398" s="176">
        <f t="shared" si="20"/>
        <v>0</v>
      </c>
    </row>
    <row r="399" spans="1:6" ht="12.75">
      <c r="A399" s="449" t="s">
        <v>461</v>
      </c>
      <c r="B399" s="1086" t="s">
        <v>782</v>
      </c>
      <c r="C399" s="408"/>
      <c r="D399" s="177"/>
      <c r="E399" s="405"/>
      <c r="F399" s="176">
        <f t="shared" si="20"/>
        <v>0</v>
      </c>
    </row>
    <row r="400" spans="1:6" ht="13.5" thickBot="1">
      <c r="A400" s="449" t="s">
        <v>462</v>
      </c>
      <c r="B400" s="267" t="s">
        <v>317</v>
      </c>
      <c r="C400" s="406"/>
      <c r="D400" s="181"/>
      <c r="E400" s="405"/>
      <c r="F400" s="403">
        <f t="shared" si="20"/>
        <v>0</v>
      </c>
    </row>
    <row r="401" spans="1:6" ht="13.5" thickBot="1">
      <c r="A401" s="777" t="s">
        <v>463</v>
      </c>
      <c r="B401" s="778" t="s">
        <v>9</v>
      </c>
      <c r="C401" s="786">
        <f>C388+C389+C390+C391+C393+C400</f>
        <v>7333</v>
      </c>
      <c r="D401" s="786">
        <f>D388+D389+D390+D391+D393+D400</f>
        <v>0</v>
      </c>
      <c r="E401" s="786">
        <f>E388+E389+E390+E391+E393+E400</f>
        <v>0</v>
      </c>
      <c r="F401" s="787">
        <f>F388+F389+F390+F391+F393+F400</f>
        <v>7333</v>
      </c>
    </row>
    <row r="402" spans="1:6" ht="13.5" thickTop="1">
      <c r="A402" s="766"/>
      <c r="B402" s="457"/>
      <c r="C402" s="303"/>
      <c r="D402" s="303"/>
      <c r="E402" s="303"/>
      <c r="F402" s="184"/>
    </row>
    <row r="403" spans="1:6" ht="12.75">
      <c r="A403" s="450" t="s">
        <v>464</v>
      </c>
      <c r="B403" s="459" t="s">
        <v>322</v>
      </c>
      <c r="C403" s="407"/>
      <c r="D403" s="179"/>
      <c r="E403" s="407"/>
      <c r="F403" s="237"/>
    </row>
    <row r="404" spans="1:6" ht="12.75">
      <c r="A404" s="449" t="s">
        <v>465</v>
      </c>
      <c r="B404" s="265" t="s">
        <v>557</v>
      </c>
      <c r="C404" s="405"/>
      <c r="D404" s="176"/>
      <c r="E404" s="405"/>
      <c r="F404" s="176">
        <f>SUM(C404:E404)</f>
        <v>0</v>
      </c>
    </row>
    <row r="405" spans="1:6" ht="12.75">
      <c r="A405" s="449" t="s">
        <v>464</v>
      </c>
      <c r="B405" s="265" t="s">
        <v>558</v>
      </c>
      <c r="C405" s="405"/>
      <c r="D405" s="176"/>
      <c r="E405" s="405"/>
      <c r="F405" s="176">
        <f>SUM(C405:E405)</f>
        <v>0</v>
      </c>
    </row>
    <row r="406" spans="1:6" ht="12.75">
      <c r="A406" s="449" t="s">
        <v>465</v>
      </c>
      <c r="B406" s="265" t="s">
        <v>318</v>
      </c>
      <c r="C406" s="304">
        <f>C407+C408+C409+C410+C411+C412+C413</f>
        <v>0</v>
      </c>
      <c r="D406" s="304">
        <f>D407+D408+D409+D410+D411+D412+D413</f>
        <v>0</v>
      </c>
      <c r="E406" s="304">
        <f>E407+E408+E409+E410+E411+E412+E413</f>
        <v>0</v>
      </c>
      <c r="F406" s="180">
        <f>F407+F408+F409+F410+F411+F412+F413</f>
        <v>0</v>
      </c>
    </row>
    <row r="407" spans="1:6" ht="12.75">
      <c r="A407" s="449" t="s">
        <v>466</v>
      </c>
      <c r="B407" s="458" t="s">
        <v>775</v>
      </c>
      <c r="C407" s="405"/>
      <c r="D407" s="176"/>
      <c r="E407" s="405"/>
      <c r="F407" s="176">
        <f>SUM(C407:E407)</f>
        <v>0</v>
      </c>
    </row>
    <row r="408" spans="1:6" ht="12.75">
      <c r="A408" s="449" t="s">
        <v>467</v>
      </c>
      <c r="B408" s="458" t="s">
        <v>777</v>
      </c>
      <c r="C408" s="405"/>
      <c r="D408" s="176"/>
      <c r="E408" s="405"/>
      <c r="F408" s="176">
        <f aca="true" t="shared" si="21" ref="F408:F414">SUM(C408:E408)</f>
        <v>0</v>
      </c>
    </row>
    <row r="409" spans="1:6" ht="12.75">
      <c r="A409" s="449" t="s">
        <v>469</v>
      </c>
      <c r="B409" s="458" t="s">
        <v>776</v>
      </c>
      <c r="C409" s="405"/>
      <c r="D409" s="176"/>
      <c r="E409" s="405"/>
      <c r="F409" s="176">
        <f t="shared" si="21"/>
        <v>0</v>
      </c>
    </row>
    <row r="410" spans="1:6" ht="12.75">
      <c r="A410" s="449" t="s">
        <v>470</v>
      </c>
      <c r="B410" s="458" t="s">
        <v>778</v>
      </c>
      <c r="C410" s="405"/>
      <c r="D410" s="176"/>
      <c r="E410" s="405"/>
      <c r="F410" s="176">
        <f t="shared" si="21"/>
        <v>0</v>
      </c>
    </row>
    <row r="411" spans="1:6" ht="12.75">
      <c r="A411" s="449" t="s">
        <v>471</v>
      </c>
      <c r="B411" s="1085" t="s">
        <v>779</v>
      </c>
      <c r="C411" s="405"/>
      <c r="D411" s="176"/>
      <c r="E411" s="405"/>
      <c r="F411" s="176">
        <f t="shared" si="21"/>
        <v>0</v>
      </c>
    </row>
    <row r="412" spans="1:6" ht="12.75">
      <c r="A412" s="449" t="s">
        <v>472</v>
      </c>
      <c r="B412" s="370" t="s">
        <v>780</v>
      </c>
      <c r="C412" s="405"/>
      <c r="D412" s="176"/>
      <c r="E412" s="405"/>
      <c r="F412" s="176">
        <f t="shared" si="21"/>
        <v>0</v>
      </c>
    </row>
    <row r="413" spans="1:6" ht="12.75">
      <c r="A413" s="449" t="s">
        <v>473</v>
      </c>
      <c r="B413" s="1086" t="s">
        <v>797</v>
      </c>
      <c r="C413" s="405"/>
      <c r="D413" s="176"/>
      <c r="E413" s="405"/>
      <c r="F413" s="176">
        <f t="shared" si="21"/>
        <v>0</v>
      </c>
    </row>
    <row r="414" spans="1:6" ht="12.75">
      <c r="A414" s="449" t="s">
        <v>474</v>
      </c>
      <c r="B414" s="265" t="s">
        <v>783</v>
      </c>
      <c r="C414" s="405"/>
      <c r="D414" s="176"/>
      <c r="E414" s="405"/>
      <c r="F414" s="176">
        <f t="shared" si="21"/>
        <v>0</v>
      </c>
    </row>
    <row r="415" spans="1:6" ht="13.5" thickBot="1">
      <c r="A415" s="449" t="s">
        <v>475</v>
      </c>
      <c r="B415" s="267" t="s">
        <v>320</v>
      </c>
      <c r="C415" s="408">
        <f>-C391</f>
        <v>0</v>
      </c>
      <c r="D415" s="408">
        <f>-D391</f>
        <v>0</v>
      </c>
      <c r="E415" s="408">
        <f>-E391</f>
        <v>0</v>
      </c>
      <c r="F415" s="177">
        <f>-F391</f>
        <v>0</v>
      </c>
    </row>
    <row r="416" spans="1:6" ht="13.5" thickBot="1">
      <c r="A416" s="777" t="s">
        <v>476</v>
      </c>
      <c r="B416" s="778" t="s">
        <v>10</v>
      </c>
      <c r="C416" s="786">
        <f>C404+C405+C406+C414+C415</f>
        <v>0</v>
      </c>
      <c r="D416" s="786">
        <f>D404+D405+D406+D414+D415</f>
        <v>0</v>
      </c>
      <c r="E416" s="786">
        <f>E404+E405+E406+E414+E415</f>
        <v>0</v>
      </c>
      <c r="F416" s="787">
        <f>F404+F405+F406+F414+F415</f>
        <v>0</v>
      </c>
    </row>
    <row r="417" spans="1:6" ht="27" thickBot="1" thickTop="1">
      <c r="A417" s="777" t="s">
        <v>477</v>
      </c>
      <c r="B417" s="782" t="s">
        <v>784</v>
      </c>
      <c r="C417" s="789">
        <f>C401+C416</f>
        <v>7333</v>
      </c>
      <c r="D417" s="789">
        <f>D401+D416</f>
        <v>0</v>
      </c>
      <c r="E417" s="789">
        <f>E401+E416</f>
        <v>0</v>
      </c>
      <c r="F417" s="790">
        <f>F401+F416</f>
        <v>7333</v>
      </c>
    </row>
    <row r="418" spans="1:6" ht="13.5" thickTop="1">
      <c r="A418" s="766"/>
      <c r="B418" s="1101"/>
      <c r="C418" s="314"/>
      <c r="D418" s="314"/>
      <c r="E418" s="314"/>
      <c r="F418" s="321"/>
    </row>
    <row r="419" spans="1:6" ht="12.75">
      <c r="A419" s="450" t="s">
        <v>552</v>
      </c>
      <c r="B419" s="579" t="s">
        <v>786</v>
      </c>
      <c r="C419" s="788"/>
      <c r="D419" s="179"/>
      <c r="E419" s="407"/>
      <c r="F419" s="237"/>
    </row>
    <row r="420" spans="1:6" ht="12.75">
      <c r="A420" s="449" t="s">
        <v>479</v>
      </c>
      <c r="B420" s="266" t="s">
        <v>785</v>
      </c>
      <c r="C420" s="410"/>
      <c r="D420" s="176"/>
      <c r="E420" s="405"/>
      <c r="F420" s="176">
        <f aca="true" t="shared" si="22" ref="F420:F427">SUM(C420:E420)</f>
        <v>0</v>
      </c>
    </row>
    <row r="421" spans="1:6" ht="12.75">
      <c r="A421" s="449" t="s">
        <v>480</v>
      </c>
      <c r="B421" s="867" t="s">
        <v>790</v>
      </c>
      <c r="C421" s="1092"/>
      <c r="D421" s="181"/>
      <c r="E421" s="406"/>
      <c r="F421" s="176">
        <f t="shared" si="22"/>
        <v>0</v>
      </c>
    </row>
    <row r="422" spans="1:6" ht="12.75">
      <c r="A422" s="449" t="s">
        <v>481</v>
      </c>
      <c r="B422" s="867" t="s">
        <v>791</v>
      </c>
      <c r="C422" s="1092"/>
      <c r="D422" s="181"/>
      <c r="E422" s="406"/>
      <c r="F422" s="176">
        <f t="shared" si="22"/>
        <v>0</v>
      </c>
    </row>
    <row r="423" spans="1:6" ht="12.75">
      <c r="A423" s="449" t="s">
        <v>482</v>
      </c>
      <c r="B423" s="867" t="s">
        <v>792</v>
      </c>
      <c r="C423" s="1092"/>
      <c r="D423" s="181"/>
      <c r="E423" s="406"/>
      <c r="F423" s="176">
        <f t="shared" si="22"/>
        <v>0</v>
      </c>
    </row>
    <row r="424" spans="1:6" ht="12.75">
      <c r="A424" s="449" t="s">
        <v>483</v>
      </c>
      <c r="B424" s="1087" t="s">
        <v>793</v>
      </c>
      <c r="C424" s="1092"/>
      <c r="D424" s="181"/>
      <c r="E424" s="406"/>
      <c r="F424" s="176">
        <f t="shared" si="22"/>
        <v>0</v>
      </c>
    </row>
    <row r="425" spans="1:6" ht="12.75">
      <c r="A425" s="449" t="s">
        <v>484</v>
      </c>
      <c r="B425" s="1088" t="s">
        <v>794</v>
      </c>
      <c r="C425" s="1092"/>
      <c r="D425" s="181"/>
      <c r="E425" s="406"/>
      <c r="F425" s="176">
        <f t="shared" si="22"/>
        <v>0</v>
      </c>
    </row>
    <row r="426" spans="1:6" ht="12.75">
      <c r="A426" s="449" t="s">
        <v>485</v>
      </c>
      <c r="B426" s="1089" t="s">
        <v>795</v>
      </c>
      <c r="C426" s="1092"/>
      <c r="D426" s="181"/>
      <c r="E426" s="406"/>
      <c r="F426" s="176">
        <f t="shared" si="22"/>
        <v>0</v>
      </c>
    </row>
    <row r="427" spans="1:6" ht="13.5" thickBot="1">
      <c r="A427" s="449" t="s">
        <v>486</v>
      </c>
      <c r="B427" s="460" t="s">
        <v>796</v>
      </c>
      <c r="C427" s="1092"/>
      <c r="D427" s="181"/>
      <c r="E427" s="406"/>
      <c r="F427" s="176">
        <f t="shared" si="22"/>
        <v>0</v>
      </c>
    </row>
    <row r="428" spans="1:6" ht="13.5" thickBot="1">
      <c r="A428" s="473" t="s">
        <v>487</v>
      </c>
      <c r="B428" s="380" t="s">
        <v>787</v>
      </c>
      <c r="C428" s="1093">
        <f>SUM(C420:C427)</f>
        <v>0</v>
      </c>
      <c r="D428" s="1093">
        <f>SUM(D420:D427)</f>
        <v>0</v>
      </c>
      <c r="E428" s="1093">
        <f>SUM(E420:E427)</f>
        <v>0</v>
      </c>
      <c r="F428" s="1224">
        <f>SUM(F420:F427)</f>
        <v>0</v>
      </c>
    </row>
    <row r="429" spans="1:6" ht="12.75">
      <c r="A429" s="766"/>
      <c r="B429" s="45"/>
      <c r="C429" s="1107"/>
      <c r="D429" s="1109"/>
      <c r="E429" s="1047"/>
      <c r="F429" s="863"/>
    </row>
    <row r="430" spans="1:6" ht="13.5" thickBot="1">
      <c r="A430" s="794" t="s">
        <v>488</v>
      </c>
      <c r="B430" s="1099" t="s">
        <v>788</v>
      </c>
      <c r="C430" s="1106">
        <f>C417+C428</f>
        <v>7333</v>
      </c>
      <c r="D430" s="1108">
        <f>D417+D428</f>
        <v>0</v>
      </c>
      <c r="E430" s="1106">
        <f>E417+E428</f>
        <v>0</v>
      </c>
      <c r="F430" s="1106">
        <f>F417+F428</f>
        <v>7333</v>
      </c>
    </row>
    <row r="431" ht="13.5" thickTop="1"/>
    <row r="432" spans="1:6" ht="12.75">
      <c r="A432" s="1460">
        <v>9</v>
      </c>
      <c r="B432" s="1460"/>
      <c r="C432" s="1460"/>
      <c r="D432" s="1460"/>
      <c r="E432" s="1460"/>
      <c r="F432" s="1460"/>
    </row>
    <row r="433" spans="1:5" ht="12.75">
      <c r="A433" s="1439" t="s">
        <v>1176</v>
      </c>
      <c r="B433" s="1439"/>
      <c r="C433" s="1439"/>
      <c r="D433" s="1439"/>
      <c r="E433" s="1439"/>
    </row>
    <row r="434" spans="1:5" ht="12.75">
      <c r="A434" s="462"/>
      <c r="B434" s="462"/>
      <c r="C434" s="462"/>
      <c r="D434" s="462"/>
      <c r="E434" s="462"/>
    </row>
    <row r="435" spans="1:6" ht="14.25">
      <c r="A435" s="1582" t="s">
        <v>988</v>
      </c>
      <c r="B435" s="1583"/>
      <c r="C435" s="1583"/>
      <c r="D435" s="1583"/>
      <c r="E435" s="1583"/>
      <c r="F435" s="1583"/>
    </row>
    <row r="436" spans="2:5" ht="15.75">
      <c r="B436" s="22"/>
      <c r="C436" s="22"/>
      <c r="D436" s="22"/>
      <c r="E436" s="22"/>
    </row>
    <row r="437" spans="2:5" ht="15.75">
      <c r="B437" s="22" t="s">
        <v>997</v>
      </c>
      <c r="C437" s="22"/>
      <c r="D437" s="22"/>
      <c r="E437" s="22"/>
    </row>
    <row r="438" spans="2:5" ht="13.5" thickBot="1">
      <c r="B438" s="1"/>
      <c r="C438" s="1"/>
      <c r="D438" s="1"/>
      <c r="E438" s="23" t="s">
        <v>11</v>
      </c>
    </row>
    <row r="439" spans="1:6" ht="48.75" thickBot="1">
      <c r="A439" s="477" t="s">
        <v>444</v>
      </c>
      <c r="B439" s="772" t="s">
        <v>16</v>
      </c>
      <c r="C439" s="465" t="s">
        <v>983</v>
      </c>
      <c r="D439" s="466" t="s">
        <v>984</v>
      </c>
      <c r="E439" s="465" t="s">
        <v>978</v>
      </c>
      <c r="F439" s="466" t="s">
        <v>977</v>
      </c>
    </row>
    <row r="440" spans="1:6" ht="12.75">
      <c r="A440" s="773" t="s">
        <v>445</v>
      </c>
      <c r="B440" s="774" t="s">
        <v>446</v>
      </c>
      <c r="C440" s="783" t="s">
        <v>447</v>
      </c>
      <c r="D440" s="784" t="s">
        <v>448</v>
      </c>
      <c r="E440" s="1003" t="s">
        <v>468</v>
      </c>
      <c r="F440" s="1004" t="s">
        <v>493</v>
      </c>
    </row>
    <row r="441" spans="1:6" ht="12.75">
      <c r="A441" s="450" t="s">
        <v>449</v>
      </c>
      <c r="B441" s="457" t="s">
        <v>321</v>
      </c>
      <c r="C441" s="405"/>
      <c r="D441" s="176"/>
      <c r="E441" s="405"/>
      <c r="F441" s="159"/>
    </row>
    <row r="442" spans="1:6" ht="12.75">
      <c r="A442" s="449" t="s">
        <v>450</v>
      </c>
      <c r="B442" s="230" t="s">
        <v>6</v>
      </c>
      <c r="C442" s="405"/>
      <c r="D442" s="176"/>
      <c r="E442" s="405"/>
      <c r="F442" s="176">
        <f>SUM(C442:E442)</f>
        <v>0</v>
      </c>
    </row>
    <row r="443" spans="1:6" ht="12.75">
      <c r="A443" s="449" t="s">
        <v>451</v>
      </c>
      <c r="B443" s="265" t="s">
        <v>7</v>
      </c>
      <c r="C443" s="405"/>
      <c r="D443" s="176"/>
      <c r="E443" s="405"/>
      <c r="F443" s="176">
        <f>SUM(C443:E443)</f>
        <v>0</v>
      </c>
    </row>
    <row r="444" spans="1:6" ht="12.75">
      <c r="A444" s="449" t="s">
        <v>452</v>
      </c>
      <c r="B444" s="265" t="s">
        <v>8</v>
      </c>
      <c r="C444" s="405">
        <v>82936</v>
      </c>
      <c r="D444" s="176"/>
      <c r="E444" s="405"/>
      <c r="F444" s="176">
        <f>SUM(C444:E444)</f>
        <v>82936</v>
      </c>
    </row>
    <row r="445" spans="1:6" ht="12.75">
      <c r="A445" s="449" t="s">
        <v>453</v>
      </c>
      <c r="B445" s="265" t="s">
        <v>556</v>
      </c>
      <c r="C445" s="405"/>
      <c r="D445" s="176"/>
      <c r="E445" s="405"/>
      <c r="F445" s="176">
        <f>SUM(C445:E445)</f>
        <v>0</v>
      </c>
    </row>
    <row r="446" spans="1:6" ht="12.75">
      <c r="A446" s="449" t="s">
        <v>454</v>
      </c>
      <c r="B446" s="265" t="s">
        <v>555</v>
      </c>
      <c r="C446" s="405"/>
      <c r="D446" s="176"/>
      <c r="E446" s="405"/>
      <c r="F446" s="176">
        <f>SUM(C446:E446)</f>
        <v>0</v>
      </c>
    </row>
    <row r="447" spans="1:6" ht="12.75">
      <c r="A447" s="449" t="s">
        <v>455</v>
      </c>
      <c r="B447" s="265" t="s">
        <v>770</v>
      </c>
      <c r="C447" s="405">
        <f>C448+C449+C450+C451+C452+C453</f>
        <v>0</v>
      </c>
      <c r="D447" s="405">
        <f>D448+D449+D450+D451+D452+D453</f>
        <v>0</v>
      </c>
      <c r="E447" s="405">
        <f>E448+E449+E450+E451+E452+E453</f>
        <v>0</v>
      </c>
      <c r="F447" s="176">
        <f>F448+F449+F450+F451+F452+F453</f>
        <v>0</v>
      </c>
    </row>
    <row r="448" spans="1:6" ht="12.75">
      <c r="A448" s="449" t="s">
        <v>456</v>
      </c>
      <c r="B448" s="265" t="s">
        <v>771</v>
      </c>
      <c r="C448" s="405">
        <v>0</v>
      </c>
      <c r="D448" s="176">
        <v>0</v>
      </c>
      <c r="E448" s="405">
        <v>0</v>
      </c>
      <c r="F448" s="176">
        <f>E448+D448+C448</f>
        <v>0</v>
      </c>
    </row>
    <row r="449" spans="1:6" ht="12.75">
      <c r="A449" s="449" t="s">
        <v>457</v>
      </c>
      <c r="B449" s="265" t="s">
        <v>772</v>
      </c>
      <c r="C449" s="405"/>
      <c r="D449" s="176"/>
      <c r="E449" s="405"/>
      <c r="F449" s="176">
        <f aca="true" t="shared" si="23" ref="F449:F454">E449+D449+C449</f>
        <v>0</v>
      </c>
    </row>
    <row r="450" spans="1:6" ht="12.75">
      <c r="A450" s="449" t="s">
        <v>458</v>
      </c>
      <c r="B450" s="265" t="s">
        <v>773</v>
      </c>
      <c r="C450" s="405"/>
      <c r="D450" s="176"/>
      <c r="E450" s="405"/>
      <c r="F450" s="176">
        <f t="shared" si="23"/>
        <v>0</v>
      </c>
    </row>
    <row r="451" spans="1:6" ht="12.75">
      <c r="A451" s="449" t="s">
        <v>459</v>
      </c>
      <c r="B451" s="458" t="s">
        <v>774</v>
      </c>
      <c r="C451" s="304"/>
      <c r="D451" s="180"/>
      <c r="E451" s="405"/>
      <c r="F451" s="176">
        <f t="shared" si="23"/>
        <v>0</v>
      </c>
    </row>
    <row r="452" spans="1:6" ht="12.75">
      <c r="A452" s="449" t="s">
        <v>460</v>
      </c>
      <c r="B452" s="1085" t="s">
        <v>789</v>
      </c>
      <c r="C452" s="408"/>
      <c r="D452" s="177"/>
      <c r="E452" s="405"/>
      <c r="F452" s="176">
        <f t="shared" si="23"/>
        <v>0</v>
      </c>
    </row>
    <row r="453" spans="1:6" ht="12.75">
      <c r="A453" s="449" t="s">
        <v>461</v>
      </c>
      <c r="B453" s="1086" t="s">
        <v>782</v>
      </c>
      <c r="C453" s="408"/>
      <c r="D453" s="177"/>
      <c r="E453" s="405"/>
      <c r="F453" s="176">
        <f t="shared" si="23"/>
        <v>0</v>
      </c>
    </row>
    <row r="454" spans="1:6" ht="13.5" thickBot="1">
      <c r="A454" s="449" t="s">
        <v>462</v>
      </c>
      <c r="B454" s="267" t="s">
        <v>317</v>
      </c>
      <c r="C454" s="406"/>
      <c r="D454" s="181"/>
      <c r="E454" s="405"/>
      <c r="F454" s="403">
        <f t="shared" si="23"/>
        <v>0</v>
      </c>
    </row>
    <row r="455" spans="1:6" ht="13.5" thickBot="1">
      <c r="A455" s="777" t="s">
        <v>463</v>
      </c>
      <c r="B455" s="778" t="s">
        <v>9</v>
      </c>
      <c r="C455" s="786">
        <f>C442+C443+C444+C445+C447+C454</f>
        <v>82936</v>
      </c>
      <c r="D455" s="786">
        <f>D442+D443+D444+D445+D447+D454</f>
        <v>0</v>
      </c>
      <c r="E455" s="786">
        <f>E442+E443+E444+E445+E447+E454</f>
        <v>0</v>
      </c>
      <c r="F455" s="787">
        <f>F442+F443+F444+F445+F447+F454</f>
        <v>82936</v>
      </c>
    </row>
    <row r="456" spans="1:6" ht="13.5" thickTop="1">
      <c r="A456" s="766"/>
      <c r="B456" s="457"/>
      <c r="C456" s="303"/>
      <c r="D456" s="303"/>
      <c r="E456" s="303"/>
      <c r="F456" s="184"/>
    </row>
    <row r="457" spans="1:6" ht="12.75">
      <c r="A457" s="450" t="s">
        <v>464</v>
      </c>
      <c r="B457" s="459" t="s">
        <v>322</v>
      </c>
      <c r="C457" s="407"/>
      <c r="D457" s="179"/>
      <c r="E457" s="407"/>
      <c r="F457" s="237"/>
    </row>
    <row r="458" spans="1:6" ht="12.75">
      <c r="A458" s="449" t="s">
        <v>465</v>
      </c>
      <c r="B458" s="265" t="s">
        <v>557</v>
      </c>
      <c r="C458" s="405"/>
      <c r="D458" s="176"/>
      <c r="E458" s="405"/>
      <c r="F458" s="176">
        <f>SUM(C458:E458)</f>
        <v>0</v>
      </c>
    </row>
    <row r="459" spans="1:6" ht="12.75">
      <c r="A459" s="449" t="s">
        <v>464</v>
      </c>
      <c r="B459" s="265" t="s">
        <v>558</v>
      </c>
      <c r="C459" s="405"/>
      <c r="D459" s="176"/>
      <c r="E459" s="405"/>
      <c r="F459" s="176">
        <f>SUM(C459:E459)</f>
        <v>0</v>
      </c>
    </row>
    <row r="460" spans="1:6" ht="12.75">
      <c r="A460" s="449" t="s">
        <v>465</v>
      </c>
      <c r="B460" s="265" t="s">
        <v>318</v>
      </c>
      <c r="C460" s="304">
        <f>C461+C462+C463+C464+C465+C466+C467</f>
        <v>0</v>
      </c>
      <c r="D460" s="304">
        <f>D461+D462+D463+D464+D465+D466+D467</f>
        <v>0</v>
      </c>
      <c r="E460" s="304">
        <f>E461+E462+E463+E464+E465+E466+E467</f>
        <v>0</v>
      </c>
      <c r="F460" s="180">
        <f>F461+F462+F463+F464+F465+F466+F467</f>
        <v>0</v>
      </c>
    </row>
    <row r="461" spans="1:6" ht="12.75">
      <c r="A461" s="449" t="s">
        <v>466</v>
      </c>
      <c r="B461" s="458" t="s">
        <v>775</v>
      </c>
      <c r="C461" s="405"/>
      <c r="D461" s="176"/>
      <c r="E461" s="405"/>
      <c r="F461" s="176">
        <f>SUM(C461:E461)</f>
        <v>0</v>
      </c>
    </row>
    <row r="462" spans="1:6" ht="12.75">
      <c r="A462" s="449" t="s">
        <v>467</v>
      </c>
      <c r="B462" s="458" t="s">
        <v>777</v>
      </c>
      <c r="C462" s="405"/>
      <c r="D462" s="176"/>
      <c r="E462" s="405"/>
      <c r="F462" s="176">
        <f aca="true" t="shared" si="24" ref="F462:F468">SUM(C462:E462)</f>
        <v>0</v>
      </c>
    </row>
    <row r="463" spans="1:6" ht="12.75">
      <c r="A463" s="449" t="s">
        <v>469</v>
      </c>
      <c r="B463" s="458" t="s">
        <v>776</v>
      </c>
      <c r="C463" s="405"/>
      <c r="D463" s="176"/>
      <c r="E463" s="405"/>
      <c r="F463" s="176">
        <f t="shared" si="24"/>
        <v>0</v>
      </c>
    </row>
    <row r="464" spans="1:6" ht="12.75">
      <c r="A464" s="449" t="s">
        <v>470</v>
      </c>
      <c r="B464" s="458" t="s">
        <v>778</v>
      </c>
      <c r="C464" s="405"/>
      <c r="D464" s="176"/>
      <c r="E464" s="405"/>
      <c r="F464" s="176">
        <f t="shared" si="24"/>
        <v>0</v>
      </c>
    </row>
    <row r="465" spans="1:6" ht="12.75">
      <c r="A465" s="449" t="s">
        <v>471</v>
      </c>
      <c r="B465" s="1085" t="s">
        <v>779</v>
      </c>
      <c r="C465" s="405"/>
      <c r="D465" s="176"/>
      <c r="E465" s="405"/>
      <c r="F465" s="176">
        <f t="shared" si="24"/>
        <v>0</v>
      </c>
    </row>
    <row r="466" spans="1:6" ht="12.75">
      <c r="A466" s="449" t="s">
        <v>472</v>
      </c>
      <c r="B466" s="370" t="s">
        <v>780</v>
      </c>
      <c r="C466" s="405"/>
      <c r="D466" s="176"/>
      <c r="E466" s="405"/>
      <c r="F466" s="176">
        <f t="shared" si="24"/>
        <v>0</v>
      </c>
    </row>
    <row r="467" spans="1:6" ht="12.75">
      <c r="A467" s="449" t="s">
        <v>473</v>
      </c>
      <c r="B467" s="1086" t="s">
        <v>797</v>
      </c>
      <c r="C467" s="405"/>
      <c r="D467" s="176"/>
      <c r="E467" s="405"/>
      <c r="F467" s="176">
        <f t="shared" si="24"/>
        <v>0</v>
      </c>
    </row>
    <row r="468" spans="1:6" ht="12.75">
      <c r="A468" s="449" t="s">
        <v>474</v>
      </c>
      <c r="B468" s="265" t="s">
        <v>783</v>
      </c>
      <c r="C468" s="405"/>
      <c r="D468" s="176"/>
      <c r="E468" s="405"/>
      <c r="F468" s="176">
        <f t="shared" si="24"/>
        <v>0</v>
      </c>
    </row>
    <row r="469" spans="1:6" ht="13.5" thickBot="1">
      <c r="A469" s="449" t="s">
        <v>475</v>
      </c>
      <c r="B469" s="267" t="s">
        <v>320</v>
      </c>
      <c r="C469" s="408">
        <f>-C445</f>
        <v>0</v>
      </c>
      <c r="D469" s="408">
        <f>-D445</f>
        <v>0</v>
      </c>
      <c r="E469" s="408">
        <f>-E445</f>
        <v>0</v>
      </c>
      <c r="F469" s="177">
        <f>-F445</f>
        <v>0</v>
      </c>
    </row>
    <row r="470" spans="1:6" ht="13.5" thickBot="1">
      <c r="A470" s="777" t="s">
        <v>476</v>
      </c>
      <c r="B470" s="778" t="s">
        <v>10</v>
      </c>
      <c r="C470" s="786">
        <f>C458+C459+C460+C468+C469</f>
        <v>0</v>
      </c>
      <c r="D470" s="786">
        <f>D458+D459+D460+D468+D469</f>
        <v>0</v>
      </c>
      <c r="E470" s="786">
        <f>E458+E459+E460+E468+E469</f>
        <v>0</v>
      </c>
      <c r="F470" s="787">
        <f>F458+F459+F460+F468+F469</f>
        <v>0</v>
      </c>
    </row>
    <row r="471" spans="1:6" ht="27" thickBot="1" thickTop="1">
      <c r="A471" s="777" t="s">
        <v>477</v>
      </c>
      <c r="B471" s="782" t="s">
        <v>784</v>
      </c>
      <c r="C471" s="789">
        <f>C455+C470</f>
        <v>82936</v>
      </c>
      <c r="D471" s="789">
        <f>D455+D470</f>
        <v>0</v>
      </c>
      <c r="E471" s="789">
        <f>E455+E470</f>
        <v>0</v>
      </c>
      <c r="F471" s="790">
        <f>F455+F470</f>
        <v>82936</v>
      </c>
    </row>
    <row r="472" spans="1:6" ht="13.5" thickTop="1">
      <c r="A472" s="766"/>
      <c r="B472" s="1101"/>
      <c r="C472" s="314"/>
      <c r="D472" s="314"/>
      <c r="E472" s="314"/>
      <c r="F472" s="321"/>
    </row>
    <row r="473" spans="1:6" ht="12.75">
      <c r="A473" s="450" t="s">
        <v>552</v>
      </c>
      <c r="B473" s="579" t="s">
        <v>786</v>
      </c>
      <c r="C473" s="788"/>
      <c r="D473" s="179"/>
      <c r="E473" s="407"/>
      <c r="F473" s="237"/>
    </row>
    <row r="474" spans="1:6" ht="12.75">
      <c r="A474" s="449" t="s">
        <v>479</v>
      </c>
      <c r="B474" s="266" t="s">
        <v>785</v>
      </c>
      <c r="C474" s="410"/>
      <c r="D474" s="176"/>
      <c r="E474" s="405"/>
      <c r="F474" s="176">
        <f>SUM(C474:E474)</f>
        <v>0</v>
      </c>
    </row>
    <row r="475" spans="1:6" ht="12.75">
      <c r="A475" s="449" t="s">
        <v>480</v>
      </c>
      <c r="B475" s="867" t="s">
        <v>790</v>
      </c>
      <c r="C475" s="1092"/>
      <c r="D475" s="181"/>
      <c r="E475" s="406"/>
      <c r="F475" s="176">
        <f aca="true" t="shared" si="25" ref="F475:F481">SUM(C475:E475)</f>
        <v>0</v>
      </c>
    </row>
    <row r="476" spans="1:6" ht="12.75">
      <c r="A476" s="449" t="s">
        <v>481</v>
      </c>
      <c r="B476" s="867" t="s">
        <v>791</v>
      </c>
      <c r="C476" s="1092"/>
      <c r="D476" s="181"/>
      <c r="E476" s="406"/>
      <c r="F476" s="176">
        <f t="shared" si="25"/>
        <v>0</v>
      </c>
    </row>
    <row r="477" spans="1:6" ht="12.75">
      <c r="A477" s="449" t="s">
        <v>482</v>
      </c>
      <c r="B477" s="867" t="s">
        <v>792</v>
      </c>
      <c r="C477" s="1092"/>
      <c r="D477" s="181"/>
      <c r="E477" s="406"/>
      <c r="F477" s="176">
        <f t="shared" si="25"/>
        <v>0</v>
      </c>
    </row>
    <row r="478" spans="1:6" ht="12.75">
      <c r="A478" s="449" t="s">
        <v>483</v>
      </c>
      <c r="B478" s="1087" t="s">
        <v>793</v>
      </c>
      <c r="C478" s="1092"/>
      <c r="D478" s="181"/>
      <c r="E478" s="406"/>
      <c r="F478" s="176">
        <f t="shared" si="25"/>
        <v>0</v>
      </c>
    </row>
    <row r="479" spans="1:6" ht="12.75">
      <c r="A479" s="449" t="s">
        <v>484</v>
      </c>
      <c r="B479" s="1088" t="s">
        <v>794</v>
      </c>
      <c r="C479" s="1092"/>
      <c r="D479" s="181"/>
      <c r="E479" s="406"/>
      <c r="F479" s="176">
        <f t="shared" si="25"/>
        <v>0</v>
      </c>
    </row>
    <row r="480" spans="1:6" ht="12.75">
      <c r="A480" s="449" t="s">
        <v>485</v>
      </c>
      <c r="B480" s="1089" t="s">
        <v>795</v>
      </c>
      <c r="C480" s="1092"/>
      <c r="D480" s="181"/>
      <c r="E480" s="406"/>
      <c r="F480" s="176">
        <f t="shared" si="25"/>
        <v>0</v>
      </c>
    </row>
    <row r="481" spans="1:6" ht="13.5" thickBot="1">
      <c r="A481" s="449" t="s">
        <v>486</v>
      </c>
      <c r="B481" s="460" t="s">
        <v>796</v>
      </c>
      <c r="C481" s="1092"/>
      <c r="D481" s="181"/>
      <c r="E481" s="406"/>
      <c r="F481" s="176">
        <f t="shared" si="25"/>
        <v>0</v>
      </c>
    </row>
    <row r="482" spans="1:6" ht="13.5" thickBot="1">
      <c r="A482" s="473" t="s">
        <v>487</v>
      </c>
      <c r="B482" s="380" t="s">
        <v>787</v>
      </c>
      <c r="C482" s="1093">
        <f>SUM(C474:C481)</f>
        <v>0</v>
      </c>
      <c r="D482" s="1093">
        <f>SUM(D474:D481)</f>
        <v>0</v>
      </c>
      <c r="E482" s="1093">
        <f>SUM(E474:E481)</f>
        <v>0</v>
      </c>
      <c r="F482" s="1224">
        <f>SUM(F474:F481)</f>
        <v>0</v>
      </c>
    </row>
    <row r="483" spans="1:6" ht="12.75">
      <c r="A483" s="766"/>
      <c r="B483" s="45"/>
      <c r="C483" s="1107"/>
      <c r="D483" s="1109"/>
      <c r="E483" s="1047"/>
      <c r="F483" s="863"/>
    </row>
    <row r="484" spans="1:6" ht="13.5" thickBot="1">
      <c r="A484" s="794" t="s">
        <v>488</v>
      </c>
      <c r="B484" s="1099" t="s">
        <v>788</v>
      </c>
      <c r="C484" s="1106">
        <f>C471+C482</f>
        <v>82936</v>
      </c>
      <c r="D484" s="1108">
        <f>D471+D482</f>
        <v>0</v>
      </c>
      <c r="E484" s="1106">
        <f>E471+E482</f>
        <v>0</v>
      </c>
      <c r="F484" s="1106">
        <f>F471+F482</f>
        <v>82936</v>
      </c>
    </row>
    <row r="485" ht="13.5" thickTop="1"/>
    <row r="486" spans="1:6" ht="12.75">
      <c r="A486" s="1460">
        <v>10</v>
      </c>
      <c r="B486" s="1460"/>
      <c r="C486" s="1460"/>
      <c r="D486" s="1460"/>
      <c r="E486" s="1460"/>
      <c r="F486" s="1460"/>
    </row>
    <row r="487" spans="1:5" ht="12.75">
      <c r="A487" s="1439" t="s">
        <v>1176</v>
      </c>
      <c r="B487" s="1439"/>
      <c r="C487" s="1439"/>
      <c r="D487" s="1439"/>
      <c r="E487" s="1439"/>
    </row>
    <row r="488" spans="1:5" ht="12.75">
      <c r="A488" s="462"/>
      <c r="B488" s="462"/>
      <c r="C488" s="462"/>
      <c r="D488" s="462"/>
      <c r="E488" s="462"/>
    </row>
    <row r="489" spans="1:6" ht="14.25">
      <c r="A489" s="1582" t="s">
        <v>988</v>
      </c>
      <c r="B489" s="1583"/>
      <c r="C489" s="1583"/>
      <c r="D489" s="1583"/>
      <c r="E489" s="1583"/>
      <c r="F489" s="1583"/>
    </row>
    <row r="490" spans="2:5" ht="15.75">
      <c r="B490" s="22"/>
      <c r="C490" s="22"/>
      <c r="D490" s="22"/>
      <c r="E490" s="22"/>
    </row>
    <row r="491" spans="2:5" ht="15.75">
      <c r="B491" s="22" t="s">
        <v>998</v>
      </c>
      <c r="C491" s="22"/>
      <c r="D491" s="22"/>
      <c r="E491" s="22"/>
    </row>
    <row r="492" spans="2:5" ht="13.5" thickBot="1">
      <c r="B492" s="1"/>
      <c r="C492" s="1"/>
      <c r="D492" s="1"/>
      <c r="E492" s="23" t="s">
        <v>11</v>
      </c>
    </row>
    <row r="493" spans="1:6" ht="48.75" thickBot="1">
      <c r="A493" s="477" t="s">
        <v>444</v>
      </c>
      <c r="B493" s="772" t="s">
        <v>16</v>
      </c>
      <c r="C493" s="465" t="s">
        <v>983</v>
      </c>
      <c r="D493" s="466" t="s">
        <v>984</v>
      </c>
      <c r="E493" s="465" t="s">
        <v>978</v>
      </c>
      <c r="F493" s="466" t="s">
        <v>977</v>
      </c>
    </row>
    <row r="494" spans="1:6" ht="12.75">
      <c r="A494" s="773" t="s">
        <v>445</v>
      </c>
      <c r="B494" s="774" t="s">
        <v>446</v>
      </c>
      <c r="C494" s="783" t="s">
        <v>447</v>
      </c>
      <c r="D494" s="784" t="s">
        <v>448</v>
      </c>
      <c r="E494" s="1003" t="s">
        <v>468</v>
      </c>
      <c r="F494" s="1004" t="s">
        <v>493</v>
      </c>
    </row>
    <row r="495" spans="1:6" ht="12.75">
      <c r="A495" s="450" t="s">
        <v>449</v>
      </c>
      <c r="B495" s="457" t="s">
        <v>321</v>
      </c>
      <c r="C495" s="405"/>
      <c r="D495" s="176"/>
      <c r="E495" s="405"/>
      <c r="F495" s="159"/>
    </row>
    <row r="496" spans="1:6" ht="12.75">
      <c r="A496" s="449" t="s">
        <v>450</v>
      </c>
      <c r="B496" s="230" t="s">
        <v>6</v>
      </c>
      <c r="C496" s="405"/>
      <c r="D496" s="176"/>
      <c r="E496" s="405"/>
      <c r="F496" s="176">
        <f>SUM(C496:E496)</f>
        <v>0</v>
      </c>
    </row>
    <row r="497" spans="1:6" ht="12.75">
      <c r="A497" s="449" t="s">
        <v>451</v>
      </c>
      <c r="B497" s="265" t="s">
        <v>7</v>
      </c>
      <c r="C497" s="405"/>
      <c r="D497" s="176"/>
      <c r="E497" s="405"/>
      <c r="F497" s="176">
        <f>SUM(C497:E497)</f>
        <v>0</v>
      </c>
    </row>
    <row r="498" spans="1:6" ht="12.75">
      <c r="A498" s="449" t="s">
        <v>452</v>
      </c>
      <c r="B498" s="265" t="s">
        <v>8</v>
      </c>
      <c r="C498" s="405">
        <v>1524</v>
      </c>
      <c r="D498" s="176"/>
      <c r="E498" s="405"/>
      <c r="F498" s="176">
        <f>SUM(C498:E498)</f>
        <v>1524</v>
      </c>
    </row>
    <row r="499" spans="1:6" ht="12.75">
      <c r="A499" s="449" t="s">
        <v>453</v>
      </c>
      <c r="B499" s="265" t="s">
        <v>556</v>
      </c>
      <c r="C499" s="405"/>
      <c r="D499" s="176"/>
      <c r="E499" s="405"/>
      <c r="F499" s="176">
        <f>SUM(C499:E499)</f>
        <v>0</v>
      </c>
    </row>
    <row r="500" spans="1:6" ht="12.75">
      <c r="A500" s="449" t="s">
        <v>454</v>
      </c>
      <c r="B500" s="265" t="s">
        <v>555</v>
      </c>
      <c r="C500" s="405"/>
      <c r="D500" s="176"/>
      <c r="E500" s="405"/>
      <c r="F500" s="176">
        <f>SUM(C500:E500)</f>
        <v>0</v>
      </c>
    </row>
    <row r="501" spans="1:6" ht="12.75">
      <c r="A501" s="449" t="s">
        <v>455</v>
      </c>
      <c r="B501" s="265" t="s">
        <v>770</v>
      </c>
      <c r="C501" s="405">
        <f>C502+C503+C504+C505+C506+C507</f>
        <v>39188</v>
      </c>
      <c r="D501" s="405">
        <f>D502+D503+D504+D505+D506+D507</f>
        <v>0</v>
      </c>
      <c r="E501" s="405">
        <f>E502+E503+E504+E505+E506+E507</f>
        <v>0</v>
      </c>
      <c r="F501" s="176">
        <f>F502+F503+F504+F505+F506+F507</f>
        <v>39188</v>
      </c>
    </row>
    <row r="502" spans="1:6" ht="12.75">
      <c r="A502" s="449" t="s">
        <v>456</v>
      </c>
      <c r="B502" s="265" t="s">
        <v>771</v>
      </c>
      <c r="C502" s="405">
        <v>0</v>
      </c>
      <c r="D502" s="176">
        <v>0</v>
      </c>
      <c r="E502" s="405">
        <v>0</v>
      </c>
      <c r="F502" s="176">
        <f>E502+D502+C502</f>
        <v>0</v>
      </c>
    </row>
    <row r="503" spans="1:6" ht="12.75">
      <c r="A503" s="449" t="s">
        <v>457</v>
      </c>
      <c r="B503" s="265" t="s">
        <v>772</v>
      </c>
      <c r="C503" s="405"/>
      <c r="D503" s="176"/>
      <c r="E503" s="405"/>
      <c r="F503" s="176">
        <f aca="true" t="shared" si="26" ref="F503:F508">E503+D503+C503</f>
        <v>0</v>
      </c>
    </row>
    <row r="504" spans="1:6" ht="12.75">
      <c r="A504" s="449" t="s">
        <v>458</v>
      </c>
      <c r="B504" s="265" t="s">
        <v>773</v>
      </c>
      <c r="C504" s="405"/>
      <c r="D504" s="176"/>
      <c r="E504" s="405"/>
      <c r="F504" s="176">
        <f t="shared" si="26"/>
        <v>0</v>
      </c>
    </row>
    <row r="505" spans="1:6" ht="12.75">
      <c r="A505" s="449" t="s">
        <v>459</v>
      </c>
      <c r="B505" s="458" t="s">
        <v>774</v>
      </c>
      <c r="C505" s="405">
        <f>'6 7_sz_melléklet'!E37</f>
        <v>39188</v>
      </c>
      <c r="D505" s="180"/>
      <c r="E505" s="405"/>
      <c r="F505" s="176">
        <f t="shared" si="26"/>
        <v>39188</v>
      </c>
    </row>
    <row r="506" spans="1:6" ht="12.75">
      <c r="A506" s="449" t="s">
        <v>460</v>
      </c>
      <c r="B506" s="1085" t="s">
        <v>789</v>
      </c>
      <c r="C506" s="408"/>
      <c r="D506" s="177"/>
      <c r="E506" s="405"/>
      <c r="F506" s="176">
        <f t="shared" si="26"/>
        <v>0</v>
      </c>
    </row>
    <row r="507" spans="1:6" ht="12.75">
      <c r="A507" s="449" t="s">
        <v>461</v>
      </c>
      <c r="B507" s="1086" t="s">
        <v>782</v>
      </c>
      <c r="C507" s="408"/>
      <c r="D507" s="177"/>
      <c r="E507" s="405"/>
      <c r="F507" s="176">
        <f t="shared" si="26"/>
        <v>0</v>
      </c>
    </row>
    <row r="508" spans="1:6" ht="13.5" thickBot="1">
      <c r="A508" s="449" t="s">
        <v>462</v>
      </c>
      <c r="B508" s="267" t="s">
        <v>317</v>
      </c>
      <c r="C508" s="406"/>
      <c r="D508" s="181"/>
      <c r="E508" s="405"/>
      <c r="F508" s="403">
        <f t="shared" si="26"/>
        <v>0</v>
      </c>
    </row>
    <row r="509" spans="1:6" ht="13.5" thickBot="1">
      <c r="A509" s="777" t="s">
        <v>463</v>
      </c>
      <c r="B509" s="778" t="s">
        <v>9</v>
      </c>
      <c r="C509" s="786">
        <f>C496+C497+C498+C499+C501+C508</f>
        <v>40712</v>
      </c>
      <c r="D509" s="786">
        <f>D496+D497+D498+D499+D501+D508</f>
        <v>0</v>
      </c>
      <c r="E509" s="786">
        <f>E496+E497+E498+E499+E501+E508</f>
        <v>0</v>
      </c>
      <c r="F509" s="787">
        <f>F496+F497+F498+F499+F501+F508</f>
        <v>40712</v>
      </c>
    </row>
    <row r="510" spans="1:6" ht="13.5" thickTop="1">
      <c r="A510" s="766"/>
      <c r="B510" s="457"/>
      <c r="C510" s="303"/>
      <c r="D510" s="303"/>
      <c r="E510" s="303"/>
      <c r="F510" s="184"/>
    </row>
    <row r="511" spans="1:6" ht="12.75">
      <c r="A511" s="450" t="s">
        <v>464</v>
      </c>
      <c r="B511" s="459" t="s">
        <v>322</v>
      </c>
      <c r="C511" s="407"/>
      <c r="D511" s="179"/>
      <c r="E511" s="407"/>
      <c r="F511" s="237"/>
    </row>
    <row r="512" spans="1:6" ht="12.75">
      <c r="A512" s="449" t="s">
        <v>465</v>
      </c>
      <c r="B512" s="265" t="s">
        <v>557</v>
      </c>
      <c r="C512" s="405"/>
      <c r="D512" s="176"/>
      <c r="E512" s="405"/>
      <c r="F512" s="176">
        <f>SUM(C512:E512)</f>
        <v>0</v>
      </c>
    </row>
    <row r="513" spans="1:6" ht="12.75">
      <c r="A513" s="449" t="s">
        <v>464</v>
      </c>
      <c r="B513" s="265" t="s">
        <v>558</v>
      </c>
      <c r="C513" s="405">
        <f>'32_sz_ melléklet'!C33</f>
        <v>40000</v>
      </c>
      <c r="D513" s="176"/>
      <c r="E513" s="405"/>
      <c r="F513" s="176">
        <f>SUM(C513:E513)</f>
        <v>40000</v>
      </c>
    </row>
    <row r="514" spans="1:6" ht="12.75">
      <c r="A514" s="449" t="s">
        <v>465</v>
      </c>
      <c r="B514" s="265" t="s">
        <v>318</v>
      </c>
      <c r="C514" s="304">
        <f>C515+C516+C517+C518+C519+C520+C521</f>
        <v>0</v>
      </c>
      <c r="D514" s="304">
        <f>D515+D516+D517+D518+D519+D520+D521</f>
        <v>0</v>
      </c>
      <c r="E514" s="304">
        <f>E515+E516+E517+E518+E519+E520+E521</f>
        <v>0</v>
      </c>
      <c r="F514" s="180">
        <f>F515+F516+F517+F518+F519+F520+F521</f>
        <v>0</v>
      </c>
    </row>
    <row r="515" spans="1:6" ht="12.75">
      <c r="A515" s="449" t="s">
        <v>466</v>
      </c>
      <c r="B515" s="458" t="s">
        <v>775</v>
      </c>
      <c r="C515" s="405"/>
      <c r="D515" s="176"/>
      <c r="E515" s="405"/>
      <c r="F515" s="176">
        <f>SUM(C515:E515)</f>
        <v>0</v>
      </c>
    </row>
    <row r="516" spans="1:6" ht="12.75">
      <c r="A516" s="449" t="s">
        <v>467</v>
      </c>
      <c r="B516" s="458" t="s">
        <v>777</v>
      </c>
      <c r="C516" s="405"/>
      <c r="D516" s="176"/>
      <c r="E516" s="405"/>
      <c r="F516" s="176">
        <f aca="true" t="shared" si="27" ref="F516:F522">SUM(C516:E516)</f>
        <v>0</v>
      </c>
    </row>
    <row r="517" spans="1:6" ht="12.75">
      <c r="A517" s="449" t="s">
        <v>469</v>
      </c>
      <c r="B517" s="458" t="s">
        <v>776</v>
      </c>
      <c r="C517" s="405"/>
      <c r="D517" s="176"/>
      <c r="E517" s="405"/>
      <c r="F517" s="176">
        <f t="shared" si="27"/>
        <v>0</v>
      </c>
    </row>
    <row r="518" spans="1:6" ht="12.75">
      <c r="A518" s="449" t="s">
        <v>470</v>
      </c>
      <c r="B518" s="458" t="s">
        <v>778</v>
      </c>
      <c r="C518" s="405"/>
      <c r="D518" s="176"/>
      <c r="E518" s="405"/>
      <c r="F518" s="176">
        <f t="shared" si="27"/>
        <v>0</v>
      </c>
    </row>
    <row r="519" spans="1:6" ht="12.75">
      <c r="A519" s="449" t="s">
        <v>471</v>
      </c>
      <c r="B519" s="1085" t="s">
        <v>779</v>
      </c>
      <c r="C519" s="405"/>
      <c r="D519" s="176"/>
      <c r="E519" s="405"/>
      <c r="F519" s="176">
        <f t="shared" si="27"/>
        <v>0</v>
      </c>
    </row>
    <row r="520" spans="1:6" ht="12.75">
      <c r="A520" s="449" t="s">
        <v>472</v>
      </c>
      <c r="B520" s="370" t="s">
        <v>780</v>
      </c>
      <c r="C520" s="405"/>
      <c r="D520" s="176"/>
      <c r="E520" s="405"/>
      <c r="F520" s="176">
        <f t="shared" si="27"/>
        <v>0</v>
      </c>
    </row>
    <row r="521" spans="1:6" ht="12.75">
      <c r="A521" s="449" t="s">
        <v>473</v>
      </c>
      <c r="B521" s="1086" t="s">
        <v>797</v>
      </c>
      <c r="C521" s="405"/>
      <c r="D521" s="176"/>
      <c r="E521" s="405"/>
      <c r="F521" s="176">
        <f t="shared" si="27"/>
        <v>0</v>
      </c>
    </row>
    <row r="522" spans="1:6" ht="12.75">
      <c r="A522" s="449" t="s">
        <v>474</v>
      </c>
      <c r="B522" s="265" t="s">
        <v>783</v>
      </c>
      <c r="C522" s="405"/>
      <c r="D522" s="176"/>
      <c r="E522" s="405"/>
      <c r="F522" s="176">
        <f t="shared" si="27"/>
        <v>0</v>
      </c>
    </row>
    <row r="523" spans="1:6" ht="13.5" thickBot="1">
      <c r="A523" s="449" t="s">
        <v>475</v>
      </c>
      <c r="B523" s="267" t="s">
        <v>320</v>
      </c>
      <c r="C523" s="408">
        <f>-C499</f>
        <v>0</v>
      </c>
      <c r="D523" s="408">
        <f>-D499</f>
        <v>0</v>
      </c>
      <c r="E523" s="408">
        <f>-E499</f>
        <v>0</v>
      </c>
      <c r="F523" s="177">
        <f>-F499</f>
        <v>0</v>
      </c>
    </row>
    <row r="524" spans="1:6" ht="13.5" thickBot="1">
      <c r="A524" s="777" t="s">
        <v>476</v>
      </c>
      <c r="B524" s="778" t="s">
        <v>10</v>
      </c>
      <c r="C524" s="786">
        <f>C512+C513+C514+C522+C523</f>
        <v>40000</v>
      </c>
      <c r="D524" s="786">
        <f>D512+D513+D514+D522+D523</f>
        <v>0</v>
      </c>
      <c r="E524" s="786">
        <f>E512+E513+E514+E522+E523</f>
        <v>0</v>
      </c>
      <c r="F524" s="787">
        <f>F512+F513+F514+F522+F523</f>
        <v>40000</v>
      </c>
    </row>
    <row r="525" spans="1:6" ht="27" thickBot="1" thickTop="1">
      <c r="A525" s="777" t="s">
        <v>477</v>
      </c>
      <c r="B525" s="782" t="s">
        <v>784</v>
      </c>
      <c r="C525" s="789">
        <f>C509+C524</f>
        <v>80712</v>
      </c>
      <c r="D525" s="789">
        <f>D509+D524</f>
        <v>0</v>
      </c>
      <c r="E525" s="789">
        <f>E509+E524</f>
        <v>0</v>
      </c>
      <c r="F525" s="790">
        <f>F509+F524</f>
        <v>80712</v>
      </c>
    </row>
    <row r="526" spans="1:6" ht="13.5" thickTop="1">
      <c r="A526" s="766"/>
      <c r="B526" s="1101"/>
      <c r="C526" s="314"/>
      <c r="D526" s="314"/>
      <c r="E526" s="314"/>
      <c r="F526" s="321"/>
    </row>
    <row r="527" spans="1:6" ht="12.75">
      <c r="A527" s="450" t="s">
        <v>552</v>
      </c>
      <c r="B527" s="579" t="s">
        <v>786</v>
      </c>
      <c r="C527" s="788"/>
      <c r="D527" s="179"/>
      <c r="E527" s="407"/>
      <c r="F527" s="237"/>
    </row>
    <row r="528" spans="1:6" ht="12.75">
      <c r="A528" s="449" t="s">
        <v>479</v>
      </c>
      <c r="B528" s="266" t="s">
        <v>785</v>
      </c>
      <c r="C528" s="410"/>
      <c r="D528" s="176"/>
      <c r="E528" s="405"/>
      <c r="F528" s="176">
        <f>SUM(C528:E528)</f>
        <v>0</v>
      </c>
    </row>
    <row r="529" spans="1:6" ht="12.75">
      <c r="A529" s="449" t="s">
        <v>480</v>
      </c>
      <c r="B529" s="867" t="s">
        <v>790</v>
      </c>
      <c r="C529" s="1092"/>
      <c r="D529" s="181"/>
      <c r="E529" s="406"/>
      <c r="F529" s="176">
        <f aca="true" t="shared" si="28" ref="F529:F535">SUM(C529:E529)</f>
        <v>0</v>
      </c>
    </row>
    <row r="530" spans="1:6" ht="12.75">
      <c r="A530" s="449" t="s">
        <v>481</v>
      </c>
      <c r="B530" s="867" t="s">
        <v>791</v>
      </c>
      <c r="C530" s="1092"/>
      <c r="D530" s="181"/>
      <c r="E530" s="406"/>
      <c r="F530" s="176">
        <f t="shared" si="28"/>
        <v>0</v>
      </c>
    </row>
    <row r="531" spans="1:6" ht="12.75">
      <c r="A531" s="449" t="s">
        <v>482</v>
      </c>
      <c r="B531" s="867" t="s">
        <v>792</v>
      </c>
      <c r="C531" s="1092"/>
      <c r="D531" s="181"/>
      <c r="E531" s="406"/>
      <c r="F531" s="176">
        <f t="shared" si="28"/>
        <v>0</v>
      </c>
    </row>
    <row r="532" spans="1:6" ht="12.75">
      <c r="A532" s="449" t="s">
        <v>483</v>
      </c>
      <c r="B532" s="1087" t="s">
        <v>793</v>
      </c>
      <c r="C532" s="1092"/>
      <c r="D532" s="181"/>
      <c r="E532" s="406"/>
      <c r="F532" s="176">
        <f t="shared" si="28"/>
        <v>0</v>
      </c>
    </row>
    <row r="533" spans="1:6" ht="12.75">
      <c r="A533" s="449" t="s">
        <v>484</v>
      </c>
      <c r="B533" s="1088" t="s">
        <v>794</v>
      </c>
      <c r="C533" s="1092"/>
      <c r="D533" s="181"/>
      <c r="E533" s="406"/>
      <c r="F533" s="176">
        <f t="shared" si="28"/>
        <v>0</v>
      </c>
    </row>
    <row r="534" spans="1:6" ht="12.75">
      <c r="A534" s="449" t="s">
        <v>485</v>
      </c>
      <c r="B534" s="1089" t="s">
        <v>795</v>
      </c>
      <c r="C534" s="1092"/>
      <c r="D534" s="181"/>
      <c r="E534" s="406"/>
      <c r="F534" s="176">
        <f t="shared" si="28"/>
        <v>0</v>
      </c>
    </row>
    <row r="535" spans="1:6" ht="13.5" thickBot="1">
      <c r="A535" s="449" t="s">
        <v>486</v>
      </c>
      <c r="B535" s="460" t="s">
        <v>796</v>
      </c>
      <c r="C535" s="1092"/>
      <c r="D535" s="181"/>
      <c r="E535" s="406"/>
      <c r="F535" s="176">
        <f t="shared" si="28"/>
        <v>0</v>
      </c>
    </row>
    <row r="536" spans="1:6" ht="13.5" thickBot="1">
      <c r="A536" s="473" t="s">
        <v>487</v>
      </c>
      <c r="B536" s="380" t="s">
        <v>787</v>
      </c>
      <c r="C536" s="1093">
        <f>SUM(C528:C535)</f>
        <v>0</v>
      </c>
      <c r="D536" s="1093">
        <f>SUM(D528:D535)</f>
        <v>0</v>
      </c>
      <c r="E536" s="1093">
        <f>SUM(E528:E535)</f>
        <v>0</v>
      </c>
      <c r="F536" s="1224">
        <f>SUM(F528:F535)</f>
        <v>0</v>
      </c>
    </row>
    <row r="537" spans="1:6" ht="12.75">
      <c r="A537" s="766"/>
      <c r="B537" s="45"/>
      <c r="C537" s="1107"/>
      <c r="D537" s="1109"/>
      <c r="E537" s="1047"/>
      <c r="F537" s="863"/>
    </row>
    <row r="538" spans="1:6" ht="13.5" thickBot="1">
      <c r="A538" s="794" t="s">
        <v>488</v>
      </c>
      <c r="B538" s="1099" t="s">
        <v>788</v>
      </c>
      <c r="C538" s="1106">
        <f>C525+C536</f>
        <v>80712</v>
      </c>
      <c r="D538" s="1108">
        <f>D525+D536</f>
        <v>0</v>
      </c>
      <c r="E538" s="1106">
        <f>E525+E536</f>
        <v>0</v>
      </c>
      <c r="F538" s="1106">
        <f>F525+F536</f>
        <v>80712</v>
      </c>
    </row>
    <row r="539" ht="13.5" thickTop="1"/>
    <row r="540" spans="1:6" ht="12.75">
      <c r="A540" s="1460">
        <v>11</v>
      </c>
      <c r="B540" s="1460"/>
      <c r="C540" s="1460"/>
      <c r="D540" s="1460"/>
      <c r="E540" s="1460"/>
      <c r="F540" s="1460"/>
    </row>
    <row r="541" spans="1:5" ht="12.75">
      <c r="A541" s="1439" t="s">
        <v>1176</v>
      </c>
      <c r="B541" s="1439"/>
      <c r="C541" s="1439"/>
      <c r="D541" s="1439"/>
      <c r="E541" s="1439"/>
    </row>
    <row r="542" spans="1:5" ht="12.75">
      <c r="A542" s="462"/>
      <c r="B542" s="462"/>
      <c r="C542" s="462"/>
      <c r="D542" s="462"/>
      <c r="E542" s="462"/>
    </row>
    <row r="543" spans="1:6" ht="14.25">
      <c r="A543" s="1582" t="s">
        <v>988</v>
      </c>
      <c r="B543" s="1583"/>
      <c r="C543" s="1583"/>
      <c r="D543" s="1583"/>
      <c r="E543" s="1583"/>
      <c r="F543" s="1583"/>
    </row>
    <row r="544" spans="2:5" ht="15.75">
      <c r="B544" s="22"/>
      <c r="C544" s="22"/>
      <c r="D544" s="22"/>
      <c r="E544" s="22"/>
    </row>
    <row r="545" spans="2:5" ht="15.75">
      <c r="B545" s="22" t="s">
        <v>999</v>
      </c>
      <c r="C545" s="22"/>
      <c r="D545" s="22"/>
      <c r="E545" s="22"/>
    </row>
    <row r="546" spans="2:5" ht="13.5" thickBot="1">
      <c r="B546" s="1"/>
      <c r="C546" s="1"/>
      <c r="D546" s="1"/>
      <c r="E546" s="23" t="s">
        <v>11</v>
      </c>
    </row>
    <row r="547" spans="1:6" ht="48.75" thickBot="1">
      <c r="A547" s="477" t="s">
        <v>444</v>
      </c>
      <c r="B547" s="772" t="s">
        <v>16</v>
      </c>
      <c r="C547" s="465" t="s">
        <v>983</v>
      </c>
      <c r="D547" s="466" t="s">
        <v>984</v>
      </c>
      <c r="E547" s="465" t="s">
        <v>978</v>
      </c>
      <c r="F547" s="466" t="s">
        <v>977</v>
      </c>
    </row>
    <row r="548" spans="1:6" ht="12.75">
      <c r="A548" s="773" t="s">
        <v>445</v>
      </c>
      <c r="B548" s="774" t="s">
        <v>446</v>
      </c>
      <c r="C548" s="783" t="s">
        <v>447</v>
      </c>
      <c r="D548" s="784" t="s">
        <v>448</v>
      </c>
      <c r="E548" s="1003" t="s">
        <v>468</v>
      </c>
      <c r="F548" s="1004" t="s">
        <v>493</v>
      </c>
    </row>
    <row r="549" spans="1:6" ht="12.75">
      <c r="A549" s="450" t="s">
        <v>449</v>
      </c>
      <c r="B549" s="457" t="s">
        <v>321</v>
      </c>
      <c r="C549" s="405"/>
      <c r="D549" s="176"/>
      <c r="E549" s="405"/>
      <c r="F549" s="159"/>
    </row>
    <row r="550" spans="1:6" ht="12.75">
      <c r="A550" s="449" t="s">
        <v>450</v>
      </c>
      <c r="B550" s="230" t="s">
        <v>6</v>
      </c>
      <c r="C550" s="405"/>
      <c r="D550" s="176"/>
      <c r="E550" s="405"/>
      <c r="F550" s="176">
        <f>SUM(C550:E550)</f>
        <v>0</v>
      </c>
    </row>
    <row r="551" spans="1:6" ht="12.75">
      <c r="A551" s="449" t="s">
        <v>451</v>
      </c>
      <c r="B551" s="265" t="s">
        <v>7</v>
      </c>
      <c r="C551" s="405"/>
      <c r="D551" s="176"/>
      <c r="E551" s="405"/>
      <c r="F551" s="176">
        <f>SUM(C551:E551)</f>
        <v>0</v>
      </c>
    </row>
    <row r="552" spans="1:6" ht="12.75">
      <c r="A552" s="449" t="s">
        <v>452</v>
      </c>
      <c r="B552" s="265" t="s">
        <v>8</v>
      </c>
      <c r="C552" s="405">
        <v>271704</v>
      </c>
      <c r="D552" s="176"/>
      <c r="E552" s="405"/>
      <c r="F552" s="176">
        <f>SUM(C552:E552)</f>
        <v>271704</v>
      </c>
    </row>
    <row r="553" spans="1:6" ht="12.75">
      <c r="A553" s="449" t="s">
        <v>453</v>
      </c>
      <c r="B553" s="265" t="s">
        <v>556</v>
      </c>
      <c r="C553" s="405">
        <v>-10737</v>
      </c>
      <c r="D553" s="176"/>
      <c r="E553" s="405"/>
      <c r="F553" s="176">
        <f>SUM(C553:E553)</f>
        <v>-10737</v>
      </c>
    </row>
    <row r="554" spans="1:6" ht="12.75">
      <c r="A554" s="449" t="s">
        <v>454</v>
      </c>
      <c r="B554" s="265" t="s">
        <v>555</v>
      </c>
      <c r="C554" s="405"/>
      <c r="D554" s="176"/>
      <c r="E554" s="405"/>
      <c r="F554" s="176">
        <f>SUM(C554:E554)</f>
        <v>0</v>
      </c>
    </row>
    <row r="555" spans="1:6" ht="12.75">
      <c r="A555" s="449" t="s">
        <v>455</v>
      </c>
      <c r="B555" s="265" t="s">
        <v>770</v>
      </c>
      <c r="C555" s="405">
        <f>C556+C557+C558+C559+C560+C561</f>
        <v>0</v>
      </c>
      <c r="D555" s="405">
        <f>D556+D557+D558+D559+D560+D561</f>
        <v>0</v>
      </c>
      <c r="E555" s="405">
        <f>E556+E557+E558+E559+E560+E561</f>
        <v>0</v>
      </c>
      <c r="F555" s="176">
        <f>F556+F557+F558+F559+F560+F561</f>
        <v>0</v>
      </c>
    </row>
    <row r="556" spans="1:6" ht="12.75">
      <c r="A556" s="449" t="s">
        <v>456</v>
      </c>
      <c r="B556" s="265" t="s">
        <v>771</v>
      </c>
      <c r="C556" s="405">
        <v>0</v>
      </c>
      <c r="D556" s="176">
        <v>0</v>
      </c>
      <c r="E556" s="405">
        <v>0</v>
      </c>
      <c r="F556" s="176">
        <f>E556+D556+C556</f>
        <v>0</v>
      </c>
    </row>
    <row r="557" spans="1:6" ht="12.75">
      <c r="A557" s="449" t="s">
        <v>457</v>
      </c>
      <c r="B557" s="265" t="s">
        <v>772</v>
      </c>
      <c r="C557" s="405"/>
      <c r="D557" s="176"/>
      <c r="E557" s="405"/>
      <c r="F557" s="176">
        <f aca="true" t="shared" si="29" ref="F557:F562">E557+D557+C557</f>
        <v>0</v>
      </c>
    </row>
    <row r="558" spans="1:6" ht="12.75">
      <c r="A558" s="449" t="s">
        <v>458</v>
      </c>
      <c r="B558" s="265" t="s">
        <v>773</v>
      </c>
      <c r="C558" s="405"/>
      <c r="D558" s="176"/>
      <c r="E558" s="405"/>
      <c r="F558" s="176">
        <f t="shared" si="29"/>
        <v>0</v>
      </c>
    </row>
    <row r="559" spans="1:6" ht="12.75">
      <c r="A559" s="449" t="s">
        <v>459</v>
      </c>
      <c r="B559" s="458" t="s">
        <v>774</v>
      </c>
      <c r="C559" s="304"/>
      <c r="D559" s="180"/>
      <c r="E559" s="405"/>
      <c r="F559" s="176">
        <f t="shared" si="29"/>
        <v>0</v>
      </c>
    </row>
    <row r="560" spans="1:6" ht="12.75">
      <c r="A560" s="449" t="s">
        <v>460</v>
      </c>
      <c r="B560" s="1085" t="s">
        <v>789</v>
      </c>
      <c r="C560" s="408"/>
      <c r="D560" s="177"/>
      <c r="E560" s="405"/>
      <c r="F560" s="176">
        <f t="shared" si="29"/>
        <v>0</v>
      </c>
    </row>
    <row r="561" spans="1:6" ht="12.75">
      <c r="A561" s="449" t="s">
        <v>461</v>
      </c>
      <c r="B561" s="1086" t="s">
        <v>782</v>
      </c>
      <c r="C561" s="408"/>
      <c r="D561" s="177"/>
      <c r="E561" s="405"/>
      <c r="F561" s="176">
        <f t="shared" si="29"/>
        <v>0</v>
      </c>
    </row>
    <row r="562" spans="1:6" ht="13.5" thickBot="1">
      <c r="A562" s="449" t="s">
        <v>462</v>
      </c>
      <c r="B562" s="267" t="s">
        <v>317</v>
      </c>
      <c r="C562" s="406"/>
      <c r="D562" s="181"/>
      <c r="E562" s="405"/>
      <c r="F562" s="403">
        <f t="shared" si="29"/>
        <v>0</v>
      </c>
    </row>
    <row r="563" spans="1:6" ht="13.5" thickBot="1">
      <c r="A563" s="777" t="s">
        <v>463</v>
      </c>
      <c r="B563" s="778" t="s">
        <v>9</v>
      </c>
      <c r="C563" s="786">
        <f>C550+C551+C552+C553+C555+C562</f>
        <v>260967</v>
      </c>
      <c r="D563" s="786">
        <f>D550+D551+D552+D553+D555+D562</f>
        <v>0</v>
      </c>
      <c r="E563" s="786">
        <f>E550+E551+E552+E553+E555+E562</f>
        <v>0</v>
      </c>
      <c r="F563" s="787">
        <f>F550+F551+F552+F553+F555+F562</f>
        <v>260967</v>
      </c>
    </row>
    <row r="564" spans="1:6" ht="13.5" thickTop="1">
      <c r="A564" s="766"/>
      <c r="B564" s="457"/>
      <c r="C564" s="303"/>
      <c r="D564" s="303"/>
      <c r="E564" s="303"/>
      <c r="F564" s="184"/>
    </row>
    <row r="565" spans="1:6" ht="12.75">
      <c r="A565" s="450" t="s">
        <v>464</v>
      </c>
      <c r="B565" s="459" t="s">
        <v>322</v>
      </c>
      <c r="C565" s="407"/>
      <c r="D565" s="179"/>
      <c r="E565" s="407"/>
      <c r="F565" s="237"/>
    </row>
    <row r="566" spans="1:6" ht="12.75">
      <c r="A566" s="449" t="s">
        <v>465</v>
      </c>
      <c r="B566" s="265" t="s">
        <v>557</v>
      </c>
      <c r="C566" s="405">
        <f>'33_sz_ melléklet'!C68</f>
        <v>2760102</v>
      </c>
      <c r="D566" s="176"/>
      <c r="E566" s="405"/>
      <c r="F566" s="176">
        <f>SUM(C566:E566)</f>
        <v>2760102</v>
      </c>
    </row>
    <row r="567" spans="1:6" ht="12.75">
      <c r="A567" s="449" t="s">
        <v>464</v>
      </c>
      <c r="B567" s="265" t="s">
        <v>558</v>
      </c>
      <c r="C567" s="405"/>
      <c r="D567" s="176"/>
      <c r="E567" s="405"/>
      <c r="F567" s="176">
        <f>SUM(C567:E567)</f>
        <v>0</v>
      </c>
    </row>
    <row r="568" spans="1:6" ht="12.75">
      <c r="A568" s="449" t="s">
        <v>465</v>
      </c>
      <c r="B568" s="265" t="s">
        <v>318</v>
      </c>
      <c r="C568" s="405">
        <f>C569+C570+C571+C572+C573+C574+C575</f>
        <v>35000</v>
      </c>
      <c r="D568" s="304">
        <f>D569+D570+D571+D572+D573+D574+D575</f>
        <v>0</v>
      </c>
      <c r="E568" s="304">
        <f>E569+E570+E571+E572+E573+E574+E575</f>
        <v>0</v>
      </c>
      <c r="F568" s="176">
        <f>SUM(C568:E568)</f>
        <v>35000</v>
      </c>
    </row>
    <row r="569" spans="1:6" ht="12.75">
      <c r="A569" s="449" t="s">
        <v>466</v>
      </c>
      <c r="B569" s="458" t="s">
        <v>775</v>
      </c>
      <c r="C569" s="405"/>
      <c r="D569" s="176"/>
      <c r="E569" s="405"/>
      <c r="F569" s="176">
        <f>SUM(C569:E569)</f>
        <v>0</v>
      </c>
    </row>
    <row r="570" spans="1:6" ht="12.75">
      <c r="A570" s="449" t="s">
        <v>467</v>
      </c>
      <c r="B570" s="458" t="s">
        <v>777</v>
      </c>
      <c r="C570" s="405"/>
      <c r="D570" s="176"/>
      <c r="E570" s="405"/>
      <c r="F570" s="176">
        <f aca="true" t="shared" si="30" ref="F570:F576">SUM(C570:E570)</f>
        <v>0</v>
      </c>
    </row>
    <row r="571" spans="1:6" ht="12.75">
      <c r="A571" s="449" t="s">
        <v>469</v>
      </c>
      <c r="B571" s="458" t="s">
        <v>776</v>
      </c>
      <c r="C571" s="405"/>
      <c r="D571" s="176"/>
      <c r="E571" s="405"/>
      <c r="F571" s="176">
        <f t="shared" si="30"/>
        <v>0</v>
      </c>
    </row>
    <row r="572" spans="1:6" ht="12.75">
      <c r="A572" s="449" t="s">
        <v>470</v>
      </c>
      <c r="B572" s="458" t="s">
        <v>778</v>
      </c>
      <c r="C572" s="405">
        <f>' 8 10 sz. melléklet'!E50</f>
        <v>35000</v>
      </c>
      <c r="D572" s="176"/>
      <c r="E572" s="405"/>
      <c r="F572" s="176">
        <f t="shared" si="30"/>
        <v>35000</v>
      </c>
    </row>
    <row r="573" spans="1:6" ht="12.75">
      <c r="A573" s="449" t="s">
        <v>471</v>
      </c>
      <c r="B573" s="1085" t="s">
        <v>779</v>
      </c>
      <c r="C573" s="405"/>
      <c r="D573" s="176"/>
      <c r="E573" s="405"/>
      <c r="F573" s="176">
        <f t="shared" si="30"/>
        <v>0</v>
      </c>
    </row>
    <row r="574" spans="1:6" ht="12.75">
      <c r="A574" s="449" t="s">
        <v>472</v>
      </c>
      <c r="B574" s="370" t="s">
        <v>780</v>
      </c>
      <c r="C574" s="405"/>
      <c r="D574" s="176"/>
      <c r="E574" s="405"/>
      <c r="F574" s="176">
        <f t="shared" si="30"/>
        <v>0</v>
      </c>
    </row>
    <row r="575" spans="1:6" ht="12.75">
      <c r="A575" s="449" t="s">
        <v>473</v>
      </c>
      <c r="B575" s="1086" t="s">
        <v>797</v>
      </c>
      <c r="C575" s="405"/>
      <c r="D575" s="176"/>
      <c r="E575" s="405"/>
      <c r="F575" s="176">
        <f t="shared" si="30"/>
        <v>0</v>
      </c>
    </row>
    <row r="576" spans="1:6" ht="12.75">
      <c r="A576" s="449" t="s">
        <v>474</v>
      </c>
      <c r="B576" s="265" t="s">
        <v>783</v>
      </c>
      <c r="C576" s="405"/>
      <c r="D576" s="176"/>
      <c r="E576" s="405"/>
      <c r="F576" s="176">
        <f t="shared" si="30"/>
        <v>0</v>
      </c>
    </row>
    <row r="577" spans="1:6" ht="13.5" thickBot="1">
      <c r="A577" s="449" t="s">
        <v>475</v>
      </c>
      <c r="B577" s="267" t="s">
        <v>320</v>
      </c>
      <c r="C577" s="406">
        <f>-C553</f>
        <v>10737</v>
      </c>
      <c r="D577" s="406">
        <f>-D553</f>
        <v>0</v>
      </c>
      <c r="E577" s="406">
        <f>-E553</f>
        <v>0</v>
      </c>
      <c r="F577" s="181">
        <f>-F553</f>
        <v>10737</v>
      </c>
    </row>
    <row r="578" spans="1:6" ht="13.5" thickBot="1">
      <c r="A578" s="777" t="s">
        <v>476</v>
      </c>
      <c r="B578" s="778" t="s">
        <v>10</v>
      </c>
      <c r="C578" s="786">
        <f>C566+C567+C568+C576+C577</f>
        <v>2805839</v>
      </c>
      <c r="D578" s="786">
        <f>D566+D567+D568+D576+D577</f>
        <v>0</v>
      </c>
      <c r="E578" s="786">
        <f>E566+E567+E568+E576+E577</f>
        <v>0</v>
      </c>
      <c r="F578" s="787">
        <f>F566+F567+F568+F576+F577</f>
        <v>2805839</v>
      </c>
    </row>
    <row r="579" spans="1:6" ht="27" thickBot="1" thickTop="1">
      <c r="A579" s="777" t="s">
        <v>477</v>
      </c>
      <c r="B579" s="782" t="s">
        <v>784</v>
      </c>
      <c r="C579" s="789">
        <f>C563+C578</f>
        <v>3066806</v>
      </c>
      <c r="D579" s="789">
        <f>D563+D578</f>
        <v>0</v>
      </c>
      <c r="E579" s="789">
        <f>E563+E578</f>
        <v>0</v>
      </c>
      <c r="F579" s="790">
        <f>F563+F578</f>
        <v>3066806</v>
      </c>
    </row>
    <row r="580" spans="1:6" ht="13.5" thickTop="1">
      <c r="A580" s="766"/>
      <c r="B580" s="1101"/>
      <c r="C580" s="314"/>
      <c r="D580" s="314"/>
      <c r="E580" s="314"/>
      <c r="F580" s="321"/>
    </row>
    <row r="581" spans="1:6" ht="12.75">
      <c r="A581" s="450" t="s">
        <v>552</v>
      </c>
      <c r="B581" s="579" t="s">
        <v>786</v>
      </c>
      <c r="C581" s="788"/>
      <c r="D581" s="179"/>
      <c r="E581" s="407"/>
      <c r="F581" s="237"/>
    </row>
    <row r="582" spans="1:6" ht="12.75">
      <c r="A582" s="449" t="s">
        <v>479</v>
      </c>
      <c r="B582" s="266" t="s">
        <v>785</v>
      </c>
      <c r="C582" s="410"/>
      <c r="D582" s="176"/>
      <c r="E582" s="405"/>
      <c r="F582" s="176">
        <f>SUM(C582:E582)</f>
        <v>0</v>
      </c>
    </row>
    <row r="583" spans="1:6" ht="12.75">
      <c r="A583" s="449" t="s">
        <v>480</v>
      </c>
      <c r="B583" s="867" t="s">
        <v>790</v>
      </c>
      <c r="C583" s="1092"/>
      <c r="D583" s="181"/>
      <c r="E583" s="406"/>
      <c r="F583" s="176">
        <f aca="true" t="shared" si="31" ref="F583:F589">SUM(C583:E583)</f>
        <v>0</v>
      </c>
    </row>
    <row r="584" spans="1:6" ht="12.75">
      <c r="A584" s="449" t="s">
        <v>481</v>
      </c>
      <c r="B584" s="867" t="s">
        <v>791</v>
      </c>
      <c r="C584" s="1092"/>
      <c r="D584" s="181"/>
      <c r="E584" s="406"/>
      <c r="F584" s="176">
        <f t="shared" si="31"/>
        <v>0</v>
      </c>
    </row>
    <row r="585" spans="1:6" ht="12.75">
      <c r="A585" s="449" t="s">
        <v>482</v>
      </c>
      <c r="B585" s="867" t="s">
        <v>792</v>
      </c>
      <c r="C585" s="1092"/>
      <c r="D585" s="181"/>
      <c r="E585" s="406"/>
      <c r="F585" s="176">
        <f t="shared" si="31"/>
        <v>0</v>
      </c>
    </row>
    <row r="586" spans="1:6" ht="12.75">
      <c r="A586" s="449" t="s">
        <v>483</v>
      </c>
      <c r="B586" s="1087" t="s">
        <v>793</v>
      </c>
      <c r="C586" s="1092"/>
      <c r="D586" s="181"/>
      <c r="E586" s="406"/>
      <c r="F586" s="176">
        <f t="shared" si="31"/>
        <v>0</v>
      </c>
    </row>
    <row r="587" spans="1:6" ht="12.75">
      <c r="A587" s="449" t="s">
        <v>484</v>
      </c>
      <c r="B587" s="1088" t="s">
        <v>794</v>
      </c>
      <c r="C587" s="1092"/>
      <c r="D587" s="181"/>
      <c r="E587" s="406"/>
      <c r="F587" s="176">
        <f t="shared" si="31"/>
        <v>0</v>
      </c>
    </row>
    <row r="588" spans="1:6" ht="12.75">
      <c r="A588" s="449" t="s">
        <v>485</v>
      </c>
      <c r="B588" s="1089" t="s">
        <v>795</v>
      </c>
      <c r="C588" s="1092"/>
      <c r="D588" s="181"/>
      <c r="E588" s="406"/>
      <c r="F588" s="176">
        <f t="shared" si="31"/>
        <v>0</v>
      </c>
    </row>
    <row r="589" spans="1:6" ht="13.5" thickBot="1">
      <c r="A589" s="449" t="s">
        <v>486</v>
      </c>
      <c r="B589" s="460" t="s">
        <v>796</v>
      </c>
      <c r="C589" s="1092"/>
      <c r="D589" s="181"/>
      <c r="E589" s="406"/>
      <c r="F589" s="176">
        <f t="shared" si="31"/>
        <v>0</v>
      </c>
    </row>
    <row r="590" spans="1:6" ht="13.5" thickBot="1">
      <c r="A590" s="473" t="s">
        <v>487</v>
      </c>
      <c r="B590" s="380" t="s">
        <v>787</v>
      </c>
      <c r="C590" s="1093">
        <f>SUM(C582:C589)</f>
        <v>0</v>
      </c>
      <c r="D590" s="1093">
        <f>SUM(D582:D589)</f>
        <v>0</v>
      </c>
      <c r="E590" s="1093">
        <f>SUM(E582:E589)</f>
        <v>0</v>
      </c>
      <c r="F590" s="1224">
        <f>SUM(F582:F589)</f>
        <v>0</v>
      </c>
    </row>
    <row r="591" spans="1:6" ht="12.75">
      <c r="A591" s="766"/>
      <c r="B591" s="45"/>
      <c r="C591" s="1107"/>
      <c r="D591" s="1109"/>
      <c r="E591" s="1047"/>
      <c r="F591" s="863"/>
    </row>
    <row r="592" spans="1:6" ht="13.5" thickBot="1">
      <c r="A592" s="794" t="s">
        <v>488</v>
      </c>
      <c r="B592" s="1099" t="s">
        <v>788</v>
      </c>
      <c r="C592" s="1106">
        <f>C579+C590</f>
        <v>3066806</v>
      </c>
      <c r="D592" s="1108">
        <f>D579+D590</f>
        <v>0</v>
      </c>
      <c r="E592" s="1106">
        <f>E579+E590</f>
        <v>0</v>
      </c>
      <c r="F592" s="1106">
        <f>F579+F590</f>
        <v>3066806</v>
      </c>
    </row>
    <row r="593" ht="13.5" thickTop="1"/>
    <row r="594" spans="1:6" ht="12.75">
      <c r="A594" s="1460">
        <v>12</v>
      </c>
      <c r="B594" s="1460"/>
      <c r="C594" s="1460"/>
      <c r="D594" s="1460"/>
      <c r="E594" s="1460"/>
      <c r="F594" s="1460"/>
    </row>
    <row r="595" spans="1:5" ht="12.75">
      <c r="A595" s="1439" t="s">
        <v>1176</v>
      </c>
      <c r="B595" s="1439"/>
      <c r="C595" s="1439"/>
      <c r="D595" s="1439"/>
      <c r="E595" s="1439"/>
    </row>
    <row r="596" spans="1:5" ht="12.75">
      <c r="A596" s="462"/>
      <c r="B596" s="462"/>
      <c r="C596" s="462"/>
      <c r="D596" s="462"/>
      <c r="E596" s="462"/>
    </row>
    <row r="597" spans="1:6" ht="14.25">
      <c r="A597" s="1582" t="s">
        <v>988</v>
      </c>
      <c r="B597" s="1583"/>
      <c r="C597" s="1583"/>
      <c r="D597" s="1583"/>
      <c r="E597" s="1583"/>
      <c r="F597" s="1583"/>
    </row>
    <row r="598" spans="2:5" ht="15.75">
      <c r="B598" s="22"/>
      <c r="C598" s="22"/>
      <c r="D598" s="22"/>
      <c r="E598" s="22"/>
    </row>
    <row r="599" spans="2:5" ht="15.75">
      <c r="B599" s="22" t="s">
        <v>752</v>
      </c>
      <c r="C599" s="22"/>
      <c r="D599" s="22"/>
      <c r="E599" s="22"/>
    </row>
    <row r="600" spans="2:5" ht="13.5" thickBot="1">
      <c r="B600" s="1"/>
      <c r="C600" s="1"/>
      <c r="D600" s="1"/>
      <c r="E600" s="23" t="s">
        <v>11</v>
      </c>
    </row>
    <row r="601" spans="1:6" ht="48.75" thickBot="1">
      <c r="A601" s="477" t="s">
        <v>444</v>
      </c>
      <c r="B601" s="772" t="s">
        <v>16</v>
      </c>
      <c r="C601" s="465" t="s">
        <v>983</v>
      </c>
      <c r="D601" s="466" t="s">
        <v>984</v>
      </c>
      <c r="E601" s="465" t="s">
        <v>978</v>
      </c>
      <c r="F601" s="466" t="s">
        <v>977</v>
      </c>
    </row>
    <row r="602" spans="1:6" ht="12.75">
      <c r="A602" s="773" t="s">
        <v>445</v>
      </c>
      <c r="B602" s="774" t="s">
        <v>446</v>
      </c>
      <c r="C602" s="783" t="s">
        <v>447</v>
      </c>
      <c r="D602" s="784" t="s">
        <v>448</v>
      </c>
      <c r="E602" s="1003" t="s">
        <v>468</v>
      </c>
      <c r="F602" s="1004" t="s">
        <v>493</v>
      </c>
    </row>
    <row r="603" spans="1:6" ht="12.75">
      <c r="A603" s="450" t="s">
        <v>449</v>
      </c>
      <c r="B603" s="457" t="s">
        <v>321</v>
      </c>
      <c r="C603" s="405"/>
      <c r="D603" s="176"/>
      <c r="E603" s="405"/>
      <c r="F603" s="159"/>
    </row>
    <row r="604" spans="1:6" ht="12.75">
      <c r="A604" s="449" t="s">
        <v>450</v>
      </c>
      <c r="B604" s="230" t="s">
        <v>6</v>
      </c>
      <c r="C604" s="405"/>
      <c r="D604" s="176"/>
      <c r="E604" s="405"/>
      <c r="F604" s="176">
        <f>SUM(C604:E604)</f>
        <v>0</v>
      </c>
    </row>
    <row r="605" spans="1:6" ht="12.75">
      <c r="A605" s="449" t="s">
        <v>451</v>
      </c>
      <c r="B605" s="265" t="s">
        <v>7</v>
      </c>
      <c r="C605" s="405"/>
      <c r="D605" s="176"/>
      <c r="E605" s="405"/>
      <c r="F605" s="176">
        <f>SUM(C605:E605)</f>
        <v>0</v>
      </c>
    </row>
    <row r="606" spans="1:6" ht="12.75">
      <c r="A606" s="449" t="s">
        <v>452</v>
      </c>
      <c r="B606" s="265" t="s">
        <v>8</v>
      </c>
      <c r="C606" s="405">
        <v>50429</v>
      </c>
      <c r="D606" s="176"/>
      <c r="E606" s="405"/>
      <c r="F606" s="176">
        <f>SUM(C606:E606)</f>
        <v>50429</v>
      </c>
    </row>
    <row r="607" spans="1:6" ht="12.75">
      <c r="A607" s="449" t="s">
        <v>453</v>
      </c>
      <c r="B607" s="265" t="s">
        <v>556</v>
      </c>
      <c r="C607" s="405"/>
      <c r="D607" s="176"/>
      <c r="E607" s="405"/>
      <c r="F607" s="176">
        <f>SUM(C607:E607)</f>
        <v>0</v>
      </c>
    </row>
    <row r="608" spans="1:6" ht="12.75">
      <c r="A608" s="449" t="s">
        <v>454</v>
      </c>
      <c r="B608" s="265" t="s">
        <v>555</v>
      </c>
      <c r="C608" s="405"/>
      <c r="D608" s="176"/>
      <c r="E608" s="405"/>
      <c r="F608" s="176">
        <f>SUM(C608:E608)</f>
        <v>0</v>
      </c>
    </row>
    <row r="609" spans="1:6" ht="12.75">
      <c r="A609" s="449" t="s">
        <v>455</v>
      </c>
      <c r="B609" s="265" t="s">
        <v>770</v>
      </c>
      <c r="C609" s="405">
        <f>C610+C611+C612+C613+C614+C615</f>
        <v>0</v>
      </c>
      <c r="D609" s="405">
        <f>D610+D611+D612+D613+D614+D615</f>
        <v>0</v>
      </c>
      <c r="E609" s="405">
        <f>E610+E611+E612+E613+E614+E615</f>
        <v>0</v>
      </c>
      <c r="F609" s="176">
        <f>F610+F611+F612+F613+F614+F615</f>
        <v>0</v>
      </c>
    </row>
    <row r="610" spans="1:6" ht="12.75">
      <c r="A610" s="449" t="s">
        <v>456</v>
      </c>
      <c r="B610" s="265" t="s">
        <v>771</v>
      </c>
      <c r="C610" s="405">
        <v>0</v>
      </c>
      <c r="D610" s="176">
        <v>0</v>
      </c>
      <c r="E610" s="405">
        <v>0</v>
      </c>
      <c r="F610" s="176">
        <f>E610+D610+C610</f>
        <v>0</v>
      </c>
    </row>
    <row r="611" spans="1:6" ht="12.75">
      <c r="A611" s="449" t="s">
        <v>457</v>
      </c>
      <c r="B611" s="265" t="s">
        <v>772</v>
      </c>
      <c r="C611" s="405"/>
      <c r="D611" s="176"/>
      <c r="E611" s="405"/>
      <c r="F611" s="176">
        <f aca="true" t="shared" si="32" ref="F611:F616">E611+D611+C611</f>
        <v>0</v>
      </c>
    </row>
    <row r="612" spans="1:6" ht="12.75">
      <c r="A612" s="449" t="s">
        <v>458</v>
      </c>
      <c r="B612" s="265" t="s">
        <v>773</v>
      </c>
      <c r="C612" s="405"/>
      <c r="D612" s="176"/>
      <c r="E612" s="405"/>
      <c r="F612" s="176">
        <f t="shared" si="32"/>
        <v>0</v>
      </c>
    </row>
    <row r="613" spans="1:6" ht="12.75">
      <c r="A613" s="449" t="s">
        <v>459</v>
      </c>
      <c r="B613" s="458" t="s">
        <v>774</v>
      </c>
      <c r="C613" s="304"/>
      <c r="D613" s="180"/>
      <c r="E613" s="405"/>
      <c r="F613" s="176">
        <f t="shared" si="32"/>
        <v>0</v>
      </c>
    </row>
    <row r="614" spans="1:6" ht="12.75">
      <c r="A614" s="449" t="s">
        <v>460</v>
      </c>
      <c r="B614" s="1085" t="s">
        <v>789</v>
      </c>
      <c r="C614" s="408"/>
      <c r="D614" s="177"/>
      <c r="E614" s="405"/>
      <c r="F614" s="176">
        <f t="shared" si="32"/>
        <v>0</v>
      </c>
    </row>
    <row r="615" spans="1:6" ht="12.75">
      <c r="A615" s="449" t="s">
        <v>461</v>
      </c>
      <c r="B615" s="1086" t="s">
        <v>782</v>
      </c>
      <c r="C615" s="408"/>
      <c r="D615" s="177"/>
      <c r="E615" s="405"/>
      <c r="F615" s="176">
        <f t="shared" si="32"/>
        <v>0</v>
      </c>
    </row>
    <row r="616" spans="1:6" ht="13.5" thickBot="1">
      <c r="A616" s="449" t="s">
        <v>462</v>
      </c>
      <c r="B616" s="267" t="s">
        <v>317</v>
      </c>
      <c r="C616" s="406"/>
      <c r="D616" s="181"/>
      <c r="E616" s="405"/>
      <c r="F616" s="403">
        <f t="shared" si="32"/>
        <v>0</v>
      </c>
    </row>
    <row r="617" spans="1:6" ht="13.5" thickBot="1">
      <c r="A617" s="777" t="s">
        <v>463</v>
      </c>
      <c r="B617" s="778" t="s">
        <v>9</v>
      </c>
      <c r="C617" s="786">
        <f>C604+C605+C606+C607+C609+C616</f>
        <v>50429</v>
      </c>
      <c r="D617" s="786">
        <f>D604+D605+D606+D607+D609+D616</f>
        <v>0</v>
      </c>
      <c r="E617" s="786">
        <f>E604+E605+E606+E607+E609+E616</f>
        <v>0</v>
      </c>
      <c r="F617" s="787">
        <f>F604+F605+F606+F607+F609+F616</f>
        <v>50429</v>
      </c>
    </row>
    <row r="618" spans="1:6" ht="13.5" thickTop="1">
      <c r="A618" s="766"/>
      <c r="B618" s="457"/>
      <c r="C618" s="303"/>
      <c r="D618" s="303"/>
      <c r="E618" s="303"/>
      <c r="F618" s="184"/>
    </row>
    <row r="619" spans="1:6" ht="12.75">
      <c r="A619" s="450" t="s">
        <v>464</v>
      </c>
      <c r="B619" s="459" t="s">
        <v>322</v>
      </c>
      <c r="C619" s="407"/>
      <c r="D619" s="179"/>
      <c r="E619" s="407"/>
      <c r="F619" s="237"/>
    </row>
    <row r="620" spans="1:6" ht="12.75">
      <c r="A620" s="449" t="s">
        <v>465</v>
      </c>
      <c r="B620" s="265" t="s">
        <v>557</v>
      </c>
      <c r="C620" s="405">
        <f>'33_sz_ melléklet'!C47</f>
        <v>1534</v>
      </c>
      <c r="D620" s="176"/>
      <c r="E620" s="405"/>
      <c r="F620" s="176">
        <f>SUM(C620:E620)</f>
        <v>1534</v>
      </c>
    </row>
    <row r="621" spans="1:6" ht="12.75">
      <c r="A621" s="449" t="s">
        <v>464</v>
      </c>
      <c r="B621" s="265" t="s">
        <v>558</v>
      </c>
      <c r="C621" s="405"/>
      <c r="D621" s="176"/>
      <c r="E621" s="405"/>
      <c r="F621" s="176">
        <f>SUM(C621:E621)</f>
        <v>0</v>
      </c>
    </row>
    <row r="622" spans="1:6" ht="12.75">
      <c r="A622" s="449" t="s">
        <v>465</v>
      </c>
      <c r="B622" s="265" t="s">
        <v>318</v>
      </c>
      <c r="C622" s="405">
        <f>C623+C624+C625+C626+C627+C628+C629</f>
        <v>0</v>
      </c>
      <c r="D622" s="405">
        <f>D623+D624+D625+D626+D627+D628+D629</f>
        <v>0</v>
      </c>
      <c r="E622" s="405">
        <f>E623+E624+E625+E626+E627+E628+E629</f>
        <v>0</v>
      </c>
      <c r="F622" s="176">
        <f>F623+F624+F625+F626+F627+F628+F629</f>
        <v>0</v>
      </c>
    </row>
    <row r="623" spans="1:6" ht="12.75">
      <c r="A623" s="449" t="s">
        <v>466</v>
      </c>
      <c r="B623" s="458" t="s">
        <v>775</v>
      </c>
      <c r="C623" s="405"/>
      <c r="D623" s="176"/>
      <c r="E623" s="405"/>
      <c r="F623" s="176">
        <f>SUM(C623:E623)</f>
        <v>0</v>
      </c>
    </row>
    <row r="624" spans="1:6" ht="12.75">
      <c r="A624" s="449" t="s">
        <v>467</v>
      </c>
      <c r="B624" s="458" t="s">
        <v>777</v>
      </c>
      <c r="C624" s="405"/>
      <c r="D624" s="176"/>
      <c r="E624" s="405"/>
      <c r="F624" s="176">
        <f aca="true" t="shared" si="33" ref="F624:F630">SUM(C624:E624)</f>
        <v>0</v>
      </c>
    </row>
    <row r="625" spans="1:6" ht="12.75">
      <c r="A625" s="449" t="s">
        <v>469</v>
      </c>
      <c r="B625" s="458" t="s">
        <v>776</v>
      </c>
      <c r="C625" s="405"/>
      <c r="D625" s="176"/>
      <c r="E625" s="405"/>
      <c r="F625" s="176">
        <f t="shared" si="33"/>
        <v>0</v>
      </c>
    </row>
    <row r="626" spans="1:6" ht="12.75">
      <c r="A626" s="449" t="s">
        <v>470</v>
      </c>
      <c r="B626" s="458" t="s">
        <v>778</v>
      </c>
      <c r="C626" s="405"/>
      <c r="D626" s="176"/>
      <c r="E626" s="405"/>
      <c r="F626" s="176">
        <f t="shared" si="33"/>
        <v>0</v>
      </c>
    </row>
    <row r="627" spans="1:6" ht="12.75">
      <c r="A627" s="449" t="s">
        <v>471</v>
      </c>
      <c r="B627" s="1085" t="s">
        <v>779</v>
      </c>
      <c r="C627" s="405"/>
      <c r="D627" s="176"/>
      <c r="E627" s="405"/>
      <c r="F627" s="176">
        <f t="shared" si="33"/>
        <v>0</v>
      </c>
    </row>
    <row r="628" spans="1:6" ht="12.75">
      <c r="A628" s="449" t="s">
        <v>472</v>
      </c>
      <c r="B628" s="370" t="s">
        <v>780</v>
      </c>
      <c r="C628" s="405"/>
      <c r="D628" s="176"/>
      <c r="E628" s="405"/>
      <c r="F628" s="176">
        <f t="shared" si="33"/>
        <v>0</v>
      </c>
    </row>
    <row r="629" spans="1:6" ht="12.75">
      <c r="A629" s="449" t="s">
        <v>473</v>
      </c>
      <c r="B629" s="1086" t="s">
        <v>797</v>
      </c>
      <c r="C629" s="405"/>
      <c r="D629" s="176"/>
      <c r="E629" s="405"/>
      <c r="F629" s="176">
        <f t="shared" si="33"/>
        <v>0</v>
      </c>
    </row>
    <row r="630" spans="1:6" ht="12.75">
      <c r="A630" s="449" t="s">
        <v>474</v>
      </c>
      <c r="B630" s="265" t="s">
        <v>783</v>
      </c>
      <c r="C630" s="405"/>
      <c r="D630" s="176"/>
      <c r="E630" s="405"/>
      <c r="F630" s="176">
        <f t="shared" si="33"/>
        <v>0</v>
      </c>
    </row>
    <row r="631" spans="1:6" ht="13.5" thickBot="1">
      <c r="A631" s="449" t="s">
        <v>475</v>
      </c>
      <c r="B631" s="267" t="s">
        <v>320</v>
      </c>
      <c r="C631" s="408">
        <f>-C607</f>
        <v>0</v>
      </c>
      <c r="D631" s="408">
        <f>-D607</f>
        <v>0</v>
      </c>
      <c r="E631" s="408">
        <f>-E607</f>
        <v>0</v>
      </c>
      <c r="F631" s="177">
        <f>-F607</f>
        <v>0</v>
      </c>
    </row>
    <row r="632" spans="1:6" ht="13.5" thickBot="1">
      <c r="A632" s="777" t="s">
        <v>476</v>
      </c>
      <c r="B632" s="778" t="s">
        <v>10</v>
      </c>
      <c r="C632" s="786">
        <f>C620+C621+C622+C630+C631</f>
        <v>1534</v>
      </c>
      <c r="D632" s="786">
        <f>D620+D621+D622+D630+D631</f>
        <v>0</v>
      </c>
      <c r="E632" s="786">
        <f>E620+E621+E622+E630+E631</f>
        <v>0</v>
      </c>
      <c r="F632" s="787">
        <f>F620+F621+F622+F630+F631</f>
        <v>1534</v>
      </c>
    </row>
    <row r="633" spans="1:6" ht="27" thickBot="1" thickTop="1">
      <c r="A633" s="777" t="s">
        <v>477</v>
      </c>
      <c r="B633" s="782" t="s">
        <v>784</v>
      </c>
      <c r="C633" s="789">
        <f>C617+C632</f>
        <v>51963</v>
      </c>
      <c r="D633" s="789">
        <f>D617+D632</f>
        <v>0</v>
      </c>
      <c r="E633" s="789">
        <f>E617+E632</f>
        <v>0</v>
      </c>
      <c r="F633" s="790">
        <f>F617+F632</f>
        <v>51963</v>
      </c>
    </row>
    <row r="634" spans="1:6" ht="13.5" thickTop="1">
      <c r="A634" s="766"/>
      <c r="B634" s="1101"/>
      <c r="C634" s="314"/>
      <c r="D634" s="314"/>
      <c r="E634" s="314"/>
      <c r="F634" s="321"/>
    </row>
    <row r="635" spans="1:6" ht="12.75">
      <c r="A635" s="450" t="s">
        <v>552</v>
      </c>
      <c r="B635" s="579" t="s">
        <v>786</v>
      </c>
      <c r="C635" s="788"/>
      <c r="D635" s="179"/>
      <c r="E635" s="407"/>
      <c r="F635" s="237"/>
    </row>
    <row r="636" spans="1:6" ht="12.75">
      <c r="A636" s="449" t="s">
        <v>479</v>
      </c>
      <c r="B636" s="266" t="s">
        <v>785</v>
      </c>
      <c r="C636" s="410"/>
      <c r="D636" s="176"/>
      <c r="E636" s="405"/>
      <c r="F636" s="176">
        <f>SUM(C636:E636)</f>
        <v>0</v>
      </c>
    </row>
    <row r="637" spans="1:6" ht="12.75">
      <c r="A637" s="449" t="s">
        <v>480</v>
      </c>
      <c r="B637" s="867" t="s">
        <v>790</v>
      </c>
      <c r="C637" s="1092"/>
      <c r="D637" s="181"/>
      <c r="E637" s="406"/>
      <c r="F637" s="176">
        <f aca="true" t="shared" si="34" ref="F637:F643">SUM(C637:E637)</f>
        <v>0</v>
      </c>
    </row>
    <row r="638" spans="1:6" ht="12.75">
      <c r="A638" s="449" t="s">
        <v>481</v>
      </c>
      <c r="B638" s="867" t="s">
        <v>791</v>
      </c>
      <c r="C638" s="1092"/>
      <c r="D638" s="181"/>
      <c r="E638" s="406"/>
      <c r="F638" s="176">
        <f t="shared" si="34"/>
        <v>0</v>
      </c>
    </row>
    <row r="639" spans="1:6" ht="12.75">
      <c r="A639" s="449" t="s">
        <v>482</v>
      </c>
      <c r="B639" s="867" t="s">
        <v>792</v>
      </c>
      <c r="C639" s="1092"/>
      <c r="D639" s="181"/>
      <c r="E639" s="406"/>
      <c r="F639" s="176">
        <f t="shared" si="34"/>
        <v>0</v>
      </c>
    </row>
    <row r="640" spans="1:6" ht="12.75">
      <c r="A640" s="449" t="s">
        <v>483</v>
      </c>
      <c r="B640" s="1087" t="s">
        <v>793</v>
      </c>
      <c r="C640" s="1092"/>
      <c r="D640" s="181"/>
      <c r="E640" s="406"/>
      <c r="F640" s="176">
        <f t="shared" si="34"/>
        <v>0</v>
      </c>
    </row>
    <row r="641" spans="1:6" ht="12.75">
      <c r="A641" s="449" t="s">
        <v>484</v>
      </c>
      <c r="B641" s="1088" t="s">
        <v>794</v>
      </c>
      <c r="C641" s="1092"/>
      <c r="D641" s="181"/>
      <c r="E641" s="406"/>
      <c r="F641" s="176">
        <f t="shared" si="34"/>
        <v>0</v>
      </c>
    </row>
    <row r="642" spans="1:6" ht="12.75">
      <c r="A642" s="449" t="s">
        <v>485</v>
      </c>
      <c r="B642" s="1089" t="s">
        <v>795</v>
      </c>
      <c r="C642" s="1092"/>
      <c r="D642" s="181"/>
      <c r="E642" s="406"/>
      <c r="F642" s="176">
        <f t="shared" si="34"/>
        <v>0</v>
      </c>
    </row>
    <row r="643" spans="1:6" ht="13.5" thickBot="1">
      <c r="A643" s="449" t="s">
        <v>486</v>
      </c>
      <c r="B643" s="460" t="s">
        <v>796</v>
      </c>
      <c r="C643" s="1092"/>
      <c r="D643" s="181"/>
      <c r="E643" s="406"/>
      <c r="F643" s="176">
        <f t="shared" si="34"/>
        <v>0</v>
      </c>
    </row>
    <row r="644" spans="1:6" ht="13.5" thickBot="1">
      <c r="A644" s="473" t="s">
        <v>487</v>
      </c>
      <c r="B644" s="380" t="s">
        <v>787</v>
      </c>
      <c r="C644" s="1093">
        <f>SUM(C636:C643)</f>
        <v>0</v>
      </c>
      <c r="D644" s="1093">
        <f>SUM(D636:D643)</f>
        <v>0</v>
      </c>
      <c r="E644" s="1093">
        <f>SUM(E636:E643)</f>
        <v>0</v>
      </c>
      <c r="F644" s="1224">
        <f>SUM(F636:F643)</f>
        <v>0</v>
      </c>
    </row>
    <row r="645" spans="1:6" ht="12.75">
      <c r="A645" s="766"/>
      <c r="B645" s="45"/>
      <c r="C645" s="1107"/>
      <c r="D645" s="1109"/>
      <c r="E645" s="1047"/>
      <c r="F645" s="863"/>
    </row>
    <row r="646" spans="1:6" ht="13.5" thickBot="1">
      <c r="A646" s="794" t="s">
        <v>488</v>
      </c>
      <c r="B646" s="1099" t="s">
        <v>788</v>
      </c>
      <c r="C646" s="1106">
        <f>C633+C644</f>
        <v>51963</v>
      </c>
      <c r="D646" s="1108">
        <f>D633+D644</f>
        <v>0</v>
      </c>
      <c r="E646" s="1106">
        <f>E633+E644</f>
        <v>0</v>
      </c>
      <c r="F646" s="1106">
        <f>F633+F644</f>
        <v>51963</v>
      </c>
    </row>
    <row r="647" ht="13.5" thickTop="1"/>
    <row r="648" spans="1:6" ht="12.75">
      <c r="A648" s="1460">
        <v>13</v>
      </c>
      <c r="B648" s="1460"/>
      <c r="C648" s="1460"/>
      <c r="D648" s="1460"/>
      <c r="E648" s="1460"/>
      <c r="F648" s="1460"/>
    </row>
    <row r="649" spans="1:5" ht="12.75">
      <c r="A649" s="1439" t="s">
        <v>1176</v>
      </c>
      <c r="B649" s="1439"/>
      <c r="C649" s="1439"/>
      <c r="D649" s="1439"/>
      <c r="E649" s="1439"/>
    </row>
    <row r="650" spans="1:5" ht="12.75">
      <c r="A650" s="462"/>
      <c r="B650" s="462"/>
      <c r="C650" s="462"/>
      <c r="D650" s="462"/>
      <c r="E650" s="462"/>
    </row>
    <row r="651" spans="1:6" ht="14.25">
      <c r="A651" s="1582" t="s">
        <v>988</v>
      </c>
      <c r="B651" s="1583"/>
      <c r="C651" s="1583"/>
      <c r="D651" s="1583"/>
      <c r="E651" s="1583"/>
      <c r="F651" s="1583"/>
    </row>
    <row r="652" spans="2:5" ht="15.75">
      <c r="B652" s="22"/>
      <c r="C652" s="22"/>
      <c r="D652" s="22"/>
      <c r="E652" s="22"/>
    </row>
    <row r="653" spans="2:5" ht="15.75">
      <c r="B653" s="22" t="s">
        <v>1000</v>
      </c>
      <c r="C653" s="22"/>
      <c r="D653" s="22"/>
      <c r="E653" s="22"/>
    </row>
    <row r="654" spans="2:5" ht="13.5" thickBot="1">
      <c r="B654" s="1"/>
      <c r="C654" s="1"/>
      <c r="D654" s="1"/>
      <c r="E654" s="23" t="s">
        <v>11</v>
      </c>
    </row>
    <row r="655" spans="1:6" ht="48.75" thickBot="1">
      <c r="A655" s="477" t="s">
        <v>444</v>
      </c>
      <c r="B655" s="772" t="s">
        <v>16</v>
      </c>
      <c r="C655" s="465" t="s">
        <v>983</v>
      </c>
      <c r="D655" s="466" t="s">
        <v>984</v>
      </c>
      <c r="E655" s="465" t="s">
        <v>978</v>
      </c>
      <c r="F655" s="466" t="s">
        <v>977</v>
      </c>
    </row>
    <row r="656" spans="1:6" ht="12.75">
      <c r="A656" s="773" t="s">
        <v>445</v>
      </c>
      <c r="B656" s="774" t="s">
        <v>446</v>
      </c>
      <c r="C656" s="783" t="s">
        <v>447</v>
      </c>
      <c r="D656" s="784" t="s">
        <v>448</v>
      </c>
      <c r="E656" s="1003" t="s">
        <v>468</v>
      </c>
      <c r="F656" s="1004" t="s">
        <v>493</v>
      </c>
    </row>
    <row r="657" spans="1:6" ht="12.75">
      <c r="A657" s="450" t="s">
        <v>449</v>
      </c>
      <c r="B657" s="457" t="s">
        <v>321</v>
      </c>
      <c r="C657" s="405"/>
      <c r="D657" s="176"/>
      <c r="E657" s="405"/>
      <c r="F657" s="159"/>
    </row>
    <row r="658" spans="1:6" ht="12.75">
      <c r="A658" s="449" t="s">
        <v>450</v>
      </c>
      <c r="B658" s="230" t="s">
        <v>6</v>
      </c>
      <c r="C658" s="405"/>
      <c r="D658" s="176"/>
      <c r="E658" s="405"/>
      <c r="F658" s="176">
        <f>SUM(C658:E658)</f>
        <v>0</v>
      </c>
    </row>
    <row r="659" spans="1:6" ht="12.75">
      <c r="A659" s="449" t="s">
        <v>451</v>
      </c>
      <c r="B659" s="265" t="s">
        <v>7</v>
      </c>
      <c r="C659" s="405"/>
      <c r="D659" s="176"/>
      <c r="E659" s="405"/>
      <c r="F659" s="176">
        <f>SUM(C659:E659)</f>
        <v>0</v>
      </c>
    </row>
    <row r="660" spans="1:6" ht="12.75">
      <c r="A660" s="449" t="s">
        <v>452</v>
      </c>
      <c r="B660" s="265" t="s">
        <v>8</v>
      </c>
      <c r="C660" s="405">
        <v>64159</v>
      </c>
      <c r="D660" s="176"/>
      <c r="E660" s="405"/>
      <c r="F660" s="176">
        <f>SUM(C660:E660)</f>
        <v>64159</v>
      </c>
    </row>
    <row r="661" spans="1:6" ht="12.75">
      <c r="A661" s="449" t="s">
        <v>453</v>
      </c>
      <c r="B661" s="265" t="s">
        <v>556</v>
      </c>
      <c r="C661" s="405"/>
      <c r="D661" s="176"/>
      <c r="E661" s="405"/>
      <c r="F661" s="176">
        <f>SUM(C661:E661)</f>
        <v>0</v>
      </c>
    </row>
    <row r="662" spans="1:6" ht="12.75">
      <c r="A662" s="449" t="s">
        <v>454</v>
      </c>
      <c r="B662" s="265" t="s">
        <v>555</v>
      </c>
      <c r="C662" s="405"/>
      <c r="D662" s="176"/>
      <c r="E662" s="405"/>
      <c r="F662" s="176">
        <f>SUM(C662:E662)</f>
        <v>0</v>
      </c>
    </row>
    <row r="663" spans="1:6" ht="12.75">
      <c r="A663" s="449" t="s">
        <v>455</v>
      </c>
      <c r="B663" s="265" t="s">
        <v>770</v>
      </c>
      <c r="C663" s="405">
        <f>C664+C665+C666+C667+C668+C669</f>
        <v>0</v>
      </c>
      <c r="D663" s="405">
        <f>D664+D665+D666+D667+D668+D669</f>
        <v>0</v>
      </c>
      <c r="E663" s="405">
        <f>E664+E665+E666+E667+E668+E669</f>
        <v>0</v>
      </c>
      <c r="F663" s="176">
        <f>F664+F665+F666+F667+F668+F669</f>
        <v>0</v>
      </c>
    </row>
    <row r="664" spans="1:6" ht="12.75">
      <c r="A664" s="449" t="s">
        <v>456</v>
      </c>
      <c r="B664" s="265" t="s">
        <v>771</v>
      </c>
      <c r="C664" s="405">
        <v>0</v>
      </c>
      <c r="D664" s="176">
        <v>0</v>
      </c>
      <c r="E664" s="405">
        <v>0</v>
      </c>
      <c r="F664" s="176">
        <f>E664+D664+C664</f>
        <v>0</v>
      </c>
    </row>
    <row r="665" spans="1:6" ht="12.75">
      <c r="A665" s="449" t="s">
        <v>457</v>
      </c>
      <c r="B665" s="265" t="s">
        <v>772</v>
      </c>
      <c r="C665" s="405"/>
      <c r="D665" s="176"/>
      <c r="E665" s="405"/>
      <c r="F665" s="176">
        <f aca="true" t="shared" si="35" ref="F665:F670">E665+D665+C665</f>
        <v>0</v>
      </c>
    </row>
    <row r="666" spans="1:6" ht="12.75">
      <c r="A666" s="449" t="s">
        <v>458</v>
      </c>
      <c r="B666" s="265" t="s">
        <v>773</v>
      </c>
      <c r="C666" s="405"/>
      <c r="D666" s="176"/>
      <c r="E666" s="405"/>
      <c r="F666" s="176">
        <f t="shared" si="35"/>
        <v>0</v>
      </c>
    </row>
    <row r="667" spans="1:6" ht="12.75">
      <c r="A667" s="449" t="s">
        <v>459</v>
      </c>
      <c r="B667" s="458" t="s">
        <v>774</v>
      </c>
      <c r="C667" s="304"/>
      <c r="D667" s="180"/>
      <c r="E667" s="405"/>
      <c r="F667" s="176">
        <f t="shared" si="35"/>
        <v>0</v>
      </c>
    </row>
    <row r="668" spans="1:6" ht="12.75">
      <c r="A668" s="449" t="s">
        <v>460</v>
      </c>
      <c r="B668" s="1085" t="s">
        <v>789</v>
      </c>
      <c r="C668" s="408"/>
      <c r="D668" s="177"/>
      <c r="E668" s="405"/>
      <c r="F668" s="176">
        <f t="shared" si="35"/>
        <v>0</v>
      </c>
    </row>
    <row r="669" spans="1:6" ht="12.75">
      <c r="A669" s="449" t="s">
        <v>461</v>
      </c>
      <c r="B669" s="1086" t="s">
        <v>782</v>
      </c>
      <c r="C669" s="408"/>
      <c r="D669" s="177"/>
      <c r="E669" s="405"/>
      <c r="F669" s="176">
        <f t="shared" si="35"/>
        <v>0</v>
      </c>
    </row>
    <row r="670" spans="1:6" ht="13.5" thickBot="1">
      <c r="A670" s="449" t="s">
        <v>462</v>
      </c>
      <c r="B670" s="267" t="s">
        <v>317</v>
      </c>
      <c r="C670" s="406"/>
      <c r="D670" s="181"/>
      <c r="E670" s="405"/>
      <c r="F670" s="403">
        <f t="shared" si="35"/>
        <v>0</v>
      </c>
    </row>
    <row r="671" spans="1:6" ht="13.5" thickBot="1">
      <c r="A671" s="777" t="s">
        <v>463</v>
      </c>
      <c r="B671" s="778" t="s">
        <v>9</v>
      </c>
      <c r="C671" s="786">
        <f>C658+C659+C660+C661+C663+C670</f>
        <v>64159</v>
      </c>
      <c r="D671" s="786">
        <f>D658+D659+D660+D661+D663+D670</f>
        <v>0</v>
      </c>
      <c r="E671" s="786">
        <f>E658+E659+E660+E661+E663+E670</f>
        <v>0</v>
      </c>
      <c r="F671" s="787">
        <f>F658+F659+F660+F661+F663+F670</f>
        <v>64159</v>
      </c>
    </row>
    <row r="672" spans="1:6" ht="13.5" thickTop="1">
      <c r="A672" s="766"/>
      <c r="B672" s="457"/>
      <c r="C672" s="303"/>
      <c r="D672" s="303"/>
      <c r="E672" s="303"/>
      <c r="F672" s="184"/>
    </row>
    <row r="673" spans="1:6" ht="12.75">
      <c r="A673" s="450" t="s">
        <v>464</v>
      </c>
      <c r="B673" s="459" t="s">
        <v>322</v>
      </c>
      <c r="C673" s="407"/>
      <c r="D673" s="179"/>
      <c r="E673" s="407"/>
      <c r="F673" s="237"/>
    </row>
    <row r="674" spans="1:6" ht="12.75">
      <c r="A674" s="449" t="s">
        <v>465</v>
      </c>
      <c r="B674" s="265" t="s">
        <v>557</v>
      </c>
      <c r="C674" s="405"/>
      <c r="D674" s="176"/>
      <c r="E674" s="405"/>
      <c r="F674" s="176">
        <f>SUM(C674:E674)</f>
        <v>0</v>
      </c>
    </row>
    <row r="675" spans="1:6" ht="12.75">
      <c r="A675" s="449" t="s">
        <v>464</v>
      </c>
      <c r="B675" s="265" t="s">
        <v>558</v>
      </c>
      <c r="C675" s="405"/>
      <c r="D675" s="176"/>
      <c r="E675" s="405"/>
      <c r="F675" s="176">
        <f>SUM(C675:E675)</f>
        <v>0</v>
      </c>
    </row>
    <row r="676" spans="1:6" ht="12.75">
      <c r="A676" s="449" t="s">
        <v>465</v>
      </c>
      <c r="B676" s="265" t="s">
        <v>318</v>
      </c>
      <c r="C676" s="405">
        <f>C677+C678+C679+C680+C681+C682+C683</f>
        <v>0</v>
      </c>
      <c r="D676" s="405">
        <f>D677+D678+D679+D680+D681+D682+D683</f>
        <v>0</v>
      </c>
      <c r="E676" s="405">
        <f>E677+E678+E679+E680+E681+E682+E683</f>
        <v>0</v>
      </c>
      <c r="F676" s="176">
        <f>F677+F678+F679+F680+F681+F682+F683</f>
        <v>0</v>
      </c>
    </row>
    <row r="677" spans="1:6" ht="12.75">
      <c r="A677" s="449" t="s">
        <v>466</v>
      </c>
      <c r="B677" s="458" t="s">
        <v>775</v>
      </c>
      <c r="C677" s="405"/>
      <c r="D677" s="176"/>
      <c r="E677" s="405"/>
      <c r="F677" s="176">
        <f>SUM(C677:E677)</f>
        <v>0</v>
      </c>
    </row>
    <row r="678" spans="1:6" ht="12.75">
      <c r="A678" s="449" t="s">
        <v>467</v>
      </c>
      <c r="B678" s="458" t="s">
        <v>777</v>
      </c>
      <c r="C678" s="405"/>
      <c r="D678" s="176"/>
      <c r="E678" s="405"/>
      <c r="F678" s="176">
        <f aca="true" t="shared" si="36" ref="F678:F684">SUM(C678:E678)</f>
        <v>0</v>
      </c>
    </row>
    <row r="679" spans="1:6" ht="12.75">
      <c r="A679" s="449" t="s">
        <v>469</v>
      </c>
      <c r="B679" s="458" t="s">
        <v>776</v>
      </c>
      <c r="C679" s="405"/>
      <c r="D679" s="176"/>
      <c r="E679" s="405"/>
      <c r="F679" s="176">
        <f t="shared" si="36"/>
        <v>0</v>
      </c>
    </row>
    <row r="680" spans="1:6" ht="12.75">
      <c r="A680" s="449" t="s">
        <v>470</v>
      </c>
      <c r="B680" s="458" t="s">
        <v>778</v>
      </c>
      <c r="C680" s="405"/>
      <c r="D680" s="176"/>
      <c r="E680" s="405"/>
      <c r="F680" s="176">
        <f t="shared" si="36"/>
        <v>0</v>
      </c>
    </row>
    <row r="681" spans="1:6" ht="12.75">
      <c r="A681" s="449" t="s">
        <v>471</v>
      </c>
      <c r="B681" s="1085" t="s">
        <v>779</v>
      </c>
      <c r="C681" s="405"/>
      <c r="D681" s="176"/>
      <c r="E681" s="405"/>
      <c r="F681" s="176">
        <f t="shared" si="36"/>
        <v>0</v>
      </c>
    </row>
    <row r="682" spans="1:6" ht="12.75">
      <c r="A682" s="449" t="s">
        <v>472</v>
      </c>
      <c r="B682" s="370" t="s">
        <v>780</v>
      </c>
      <c r="C682" s="405"/>
      <c r="D682" s="176"/>
      <c r="E682" s="405"/>
      <c r="F682" s="176">
        <f t="shared" si="36"/>
        <v>0</v>
      </c>
    </row>
    <row r="683" spans="1:6" ht="12.75">
      <c r="A683" s="449" t="s">
        <v>473</v>
      </c>
      <c r="B683" s="1086" t="s">
        <v>797</v>
      </c>
      <c r="C683" s="405"/>
      <c r="D683" s="176"/>
      <c r="E683" s="405"/>
      <c r="F683" s="176">
        <f t="shared" si="36"/>
        <v>0</v>
      </c>
    </row>
    <row r="684" spans="1:6" ht="12.75">
      <c r="A684" s="449" t="s">
        <v>474</v>
      </c>
      <c r="B684" s="265" t="s">
        <v>783</v>
      </c>
      <c r="C684" s="405"/>
      <c r="D684" s="176"/>
      <c r="E684" s="405"/>
      <c r="F684" s="176">
        <f t="shared" si="36"/>
        <v>0</v>
      </c>
    </row>
    <row r="685" spans="1:6" ht="13.5" thickBot="1">
      <c r="A685" s="449" t="s">
        <v>475</v>
      </c>
      <c r="B685" s="267" t="s">
        <v>320</v>
      </c>
      <c r="C685" s="408">
        <f>-C661</f>
        <v>0</v>
      </c>
      <c r="D685" s="408">
        <f>-D661</f>
        <v>0</v>
      </c>
      <c r="E685" s="408">
        <f>-E661</f>
        <v>0</v>
      </c>
      <c r="F685" s="177">
        <f>-F661</f>
        <v>0</v>
      </c>
    </row>
    <row r="686" spans="1:6" ht="13.5" thickBot="1">
      <c r="A686" s="777" t="s">
        <v>476</v>
      </c>
      <c r="B686" s="778" t="s">
        <v>10</v>
      </c>
      <c r="C686" s="786">
        <f>C674+C675+C676+C684+C685</f>
        <v>0</v>
      </c>
      <c r="D686" s="786">
        <f>D674+D675+D676+D684+D685</f>
        <v>0</v>
      </c>
      <c r="E686" s="786">
        <f>E674+E675+E676+E684+E685</f>
        <v>0</v>
      </c>
      <c r="F686" s="787">
        <f>F674+F675+F676+F684+F685</f>
        <v>0</v>
      </c>
    </row>
    <row r="687" spans="1:6" ht="27" thickBot="1" thickTop="1">
      <c r="A687" s="777" t="s">
        <v>477</v>
      </c>
      <c r="B687" s="782" t="s">
        <v>784</v>
      </c>
      <c r="C687" s="789">
        <f>C671+C686</f>
        <v>64159</v>
      </c>
      <c r="D687" s="789">
        <f>D671+D686</f>
        <v>0</v>
      </c>
      <c r="E687" s="789">
        <f>E671+E686</f>
        <v>0</v>
      </c>
      <c r="F687" s="790">
        <f>F671+F686</f>
        <v>64159</v>
      </c>
    </row>
    <row r="688" spans="1:6" ht="13.5" thickTop="1">
      <c r="A688" s="766"/>
      <c r="B688" s="1101"/>
      <c r="C688" s="314"/>
      <c r="D688" s="314"/>
      <c r="E688" s="314"/>
      <c r="F688" s="321"/>
    </row>
    <row r="689" spans="1:6" ht="12.75">
      <c r="A689" s="450" t="s">
        <v>552</v>
      </c>
      <c r="B689" s="579" t="s">
        <v>786</v>
      </c>
      <c r="C689" s="788"/>
      <c r="D689" s="179"/>
      <c r="E689" s="407"/>
      <c r="F689" s="237"/>
    </row>
    <row r="690" spans="1:6" ht="12.75">
      <c r="A690" s="449" t="s">
        <v>479</v>
      </c>
      <c r="B690" s="266" t="s">
        <v>785</v>
      </c>
      <c r="C690" s="410"/>
      <c r="D690" s="176"/>
      <c r="E690" s="405"/>
      <c r="F690" s="176">
        <f>SUM(C690:E690)</f>
        <v>0</v>
      </c>
    </row>
    <row r="691" spans="1:6" ht="12.75">
      <c r="A691" s="449" t="s">
        <v>480</v>
      </c>
      <c r="B691" s="867" t="s">
        <v>790</v>
      </c>
      <c r="C691" s="1092"/>
      <c r="D691" s="181"/>
      <c r="E691" s="406"/>
      <c r="F691" s="176">
        <f aca="true" t="shared" si="37" ref="F691:F697">SUM(C691:E691)</f>
        <v>0</v>
      </c>
    </row>
    <row r="692" spans="1:6" ht="12.75">
      <c r="A692" s="449" t="s">
        <v>481</v>
      </c>
      <c r="B692" s="867" t="s">
        <v>791</v>
      </c>
      <c r="C692" s="1092"/>
      <c r="D692" s="181"/>
      <c r="E692" s="406"/>
      <c r="F692" s="176">
        <f t="shared" si="37"/>
        <v>0</v>
      </c>
    </row>
    <row r="693" spans="1:6" ht="12.75">
      <c r="A693" s="449" t="s">
        <v>482</v>
      </c>
      <c r="B693" s="867" t="s">
        <v>792</v>
      </c>
      <c r="C693" s="1092"/>
      <c r="D693" s="181"/>
      <c r="E693" s="406"/>
      <c r="F693" s="176">
        <f t="shared" si="37"/>
        <v>0</v>
      </c>
    </row>
    <row r="694" spans="1:6" ht="12.75">
      <c r="A694" s="449" t="s">
        <v>483</v>
      </c>
      <c r="B694" s="1087" t="s">
        <v>793</v>
      </c>
      <c r="C694" s="1092"/>
      <c r="D694" s="181"/>
      <c r="E694" s="406"/>
      <c r="F694" s="176">
        <f t="shared" si="37"/>
        <v>0</v>
      </c>
    </row>
    <row r="695" spans="1:6" ht="12.75">
      <c r="A695" s="449" t="s">
        <v>484</v>
      </c>
      <c r="B695" s="1088" t="s">
        <v>794</v>
      </c>
      <c r="C695" s="1092"/>
      <c r="D695" s="181"/>
      <c r="E695" s="406"/>
      <c r="F695" s="176">
        <f t="shared" si="37"/>
        <v>0</v>
      </c>
    </row>
    <row r="696" spans="1:6" ht="12.75">
      <c r="A696" s="449" t="s">
        <v>485</v>
      </c>
      <c r="B696" s="1089" t="s">
        <v>795</v>
      </c>
      <c r="C696" s="1092"/>
      <c r="D696" s="181"/>
      <c r="E696" s="406"/>
      <c r="F696" s="176">
        <f t="shared" si="37"/>
        <v>0</v>
      </c>
    </row>
    <row r="697" spans="1:6" ht="13.5" thickBot="1">
      <c r="A697" s="449" t="s">
        <v>486</v>
      </c>
      <c r="B697" s="460" t="s">
        <v>796</v>
      </c>
      <c r="C697" s="1092"/>
      <c r="D697" s="181"/>
      <c r="E697" s="406"/>
      <c r="F697" s="176">
        <f t="shared" si="37"/>
        <v>0</v>
      </c>
    </row>
    <row r="698" spans="1:6" ht="13.5" thickBot="1">
      <c r="A698" s="473" t="s">
        <v>487</v>
      </c>
      <c r="B698" s="380" t="s">
        <v>787</v>
      </c>
      <c r="C698" s="1093">
        <f>SUM(C690:C697)</f>
        <v>0</v>
      </c>
      <c r="D698" s="1093">
        <f>SUM(D690:D697)</f>
        <v>0</v>
      </c>
      <c r="E698" s="1093">
        <f>SUM(E690:E697)</f>
        <v>0</v>
      </c>
      <c r="F698" s="1224">
        <f>SUM(F690:F697)</f>
        <v>0</v>
      </c>
    </row>
    <row r="699" spans="1:6" ht="12.75">
      <c r="A699" s="766"/>
      <c r="B699" s="45"/>
      <c r="C699" s="1107"/>
      <c r="D699" s="1109"/>
      <c r="E699" s="1047"/>
      <c r="F699" s="863"/>
    </row>
    <row r="700" spans="1:6" ht="13.5" thickBot="1">
      <c r="A700" s="794" t="s">
        <v>488</v>
      </c>
      <c r="B700" s="1099" t="s">
        <v>788</v>
      </c>
      <c r="C700" s="1106">
        <f>C687+C698</f>
        <v>64159</v>
      </c>
      <c r="D700" s="1108">
        <f>D687+D698</f>
        <v>0</v>
      </c>
      <c r="E700" s="1106">
        <f>E687+E698</f>
        <v>0</v>
      </c>
      <c r="F700" s="1106">
        <f>F687+F698</f>
        <v>64159</v>
      </c>
    </row>
    <row r="701" ht="13.5" thickTop="1"/>
    <row r="702" spans="1:6" ht="12.75">
      <c r="A702" s="1460">
        <v>14</v>
      </c>
      <c r="B702" s="1460"/>
      <c r="C702" s="1460"/>
      <c r="D702" s="1460"/>
      <c r="E702" s="1460"/>
      <c r="F702" s="1460"/>
    </row>
    <row r="703" spans="1:5" ht="12.75">
      <c r="A703" s="1439" t="s">
        <v>1176</v>
      </c>
      <c r="B703" s="1439"/>
      <c r="C703" s="1439"/>
      <c r="D703" s="1439"/>
      <c r="E703" s="1439"/>
    </row>
    <row r="704" spans="1:5" ht="12.75">
      <c r="A704" s="462"/>
      <c r="B704" s="462"/>
      <c r="C704" s="462"/>
      <c r="D704" s="462"/>
      <c r="E704" s="462"/>
    </row>
    <row r="705" spans="1:6" ht="14.25">
      <c r="A705" s="1582" t="s">
        <v>988</v>
      </c>
      <c r="B705" s="1583"/>
      <c r="C705" s="1583"/>
      <c r="D705" s="1583"/>
      <c r="E705" s="1583"/>
      <c r="F705" s="1583"/>
    </row>
    <row r="706" spans="2:5" ht="15.75">
      <c r="B706" s="22"/>
      <c r="C706" s="22"/>
      <c r="D706" s="22"/>
      <c r="E706" s="22"/>
    </row>
    <row r="707" spans="2:5" ht="15.75">
      <c r="B707" s="22" t="s">
        <v>1003</v>
      </c>
      <c r="C707" s="22"/>
      <c r="D707" s="22"/>
      <c r="E707" s="22"/>
    </row>
    <row r="708" spans="2:5" ht="13.5" thickBot="1">
      <c r="B708" s="1"/>
      <c r="C708" s="1"/>
      <c r="D708" s="1"/>
      <c r="E708" s="23" t="s">
        <v>11</v>
      </c>
    </row>
    <row r="709" spans="1:6" ht="48.75" thickBot="1">
      <c r="A709" s="477" t="s">
        <v>444</v>
      </c>
      <c r="B709" s="772" t="s">
        <v>16</v>
      </c>
      <c r="C709" s="465" t="s">
        <v>1001</v>
      </c>
      <c r="D709" s="466" t="s">
        <v>1002</v>
      </c>
      <c r="E709" s="465" t="s">
        <v>978</v>
      </c>
      <c r="F709" s="466" t="s">
        <v>977</v>
      </c>
    </row>
    <row r="710" spans="1:6" ht="12.75">
      <c r="A710" s="773" t="s">
        <v>445</v>
      </c>
      <c r="B710" s="774" t="s">
        <v>446</v>
      </c>
      <c r="C710" s="783" t="s">
        <v>447</v>
      </c>
      <c r="D710" s="784" t="s">
        <v>448</v>
      </c>
      <c r="E710" s="1003" t="s">
        <v>468</v>
      </c>
      <c r="F710" s="1004" t="s">
        <v>493</v>
      </c>
    </row>
    <row r="711" spans="1:6" ht="12.75">
      <c r="A711" s="450" t="s">
        <v>449</v>
      </c>
      <c r="B711" s="457" t="s">
        <v>321</v>
      </c>
      <c r="C711" s="405"/>
      <c r="D711" s="176"/>
      <c r="E711" s="405"/>
      <c r="F711" s="159"/>
    </row>
    <row r="712" spans="1:6" ht="12.75">
      <c r="A712" s="449" t="s">
        <v>450</v>
      </c>
      <c r="B712" s="230" t="s">
        <v>6</v>
      </c>
      <c r="C712" s="405"/>
      <c r="D712" s="176"/>
      <c r="E712" s="405"/>
      <c r="F712" s="176">
        <f>SUM(C712:E712)</f>
        <v>0</v>
      </c>
    </row>
    <row r="713" spans="1:6" ht="12.75">
      <c r="A713" s="449" t="s">
        <v>451</v>
      </c>
      <c r="B713" s="265" t="s">
        <v>7</v>
      </c>
      <c r="C713" s="405"/>
      <c r="D713" s="176"/>
      <c r="E713" s="405"/>
      <c r="F713" s="176">
        <f>SUM(C713:E713)</f>
        <v>0</v>
      </c>
    </row>
    <row r="714" spans="1:6" ht="12.75">
      <c r="A714" s="449" t="s">
        <v>452</v>
      </c>
      <c r="B714" s="265" t="s">
        <v>8</v>
      </c>
      <c r="C714" s="405">
        <v>2114</v>
      </c>
      <c r="D714" s="176">
        <v>941</v>
      </c>
      <c r="E714" s="405"/>
      <c r="F714" s="176">
        <f>SUM(C714:E714)</f>
        <v>3055</v>
      </c>
    </row>
    <row r="715" spans="1:6" ht="12.75">
      <c r="A715" s="449" t="s">
        <v>453</v>
      </c>
      <c r="B715" s="265" t="s">
        <v>556</v>
      </c>
      <c r="C715" s="405"/>
      <c r="D715" s="176"/>
      <c r="E715" s="405"/>
      <c r="F715" s="176">
        <f>SUM(C715:E715)</f>
        <v>0</v>
      </c>
    </row>
    <row r="716" spans="1:6" ht="12.75">
      <c r="A716" s="449" t="s">
        <v>454</v>
      </c>
      <c r="B716" s="265" t="s">
        <v>555</v>
      </c>
      <c r="C716" s="405"/>
      <c r="D716" s="176"/>
      <c r="E716" s="405"/>
      <c r="F716" s="176">
        <f>SUM(C716:E716)</f>
        <v>0</v>
      </c>
    </row>
    <row r="717" spans="1:6" ht="12.75">
      <c r="A717" s="449" t="s">
        <v>455</v>
      </c>
      <c r="B717" s="265" t="s">
        <v>770</v>
      </c>
      <c r="C717" s="405">
        <f>C718+C719+C720+C721+C722+C723</f>
        <v>0</v>
      </c>
      <c r="D717" s="405">
        <f>D718+D719+D720+D721+D722+D723</f>
        <v>0</v>
      </c>
      <c r="E717" s="405">
        <f>E718+E719+E720+E721+E722+E723</f>
        <v>0</v>
      </c>
      <c r="F717" s="176">
        <f>F718+F719+F720+F721+F722+F723</f>
        <v>0</v>
      </c>
    </row>
    <row r="718" spans="1:6" ht="12.75">
      <c r="A718" s="449" t="s">
        <v>456</v>
      </c>
      <c r="B718" s="265" t="s">
        <v>771</v>
      </c>
      <c r="C718" s="405">
        <v>0</v>
      </c>
      <c r="D718" s="176">
        <v>0</v>
      </c>
      <c r="E718" s="405">
        <v>0</v>
      </c>
      <c r="F718" s="176">
        <f>E718+D718+C718</f>
        <v>0</v>
      </c>
    </row>
    <row r="719" spans="1:6" ht="12.75">
      <c r="A719" s="449" t="s">
        <v>457</v>
      </c>
      <c r="B719" s="265" t="s">
        <v>772</v>
      </c>
      <c r="C719" s="405"/>
      <c r="D719" s="176"/>
      <c r="E719" s="405"/>
      <c r="F719" s="176">
        <f aca="true" t="shared" si="38" ref="F719:F724">E719+D719+C719</f>
        <v>0</v>
      </c>
    </row>
    <row r="720" spans="1:6" ht="12.75">
      <c r="A720" s="449" t="s">
        <v>458</v>
      </c>
      <c r="B720" s="265" t="s">
        <v>773</v>
      </c>
      <c r="C720" s="405"/>
      <c r="D720" s="176"/>
      <c r="E720" s="405"/>
      <c r="F720" s="176">
        <f t="shared" si="38"/>
        <v>0</v>
      </c>
    </row>
    <row r="721" spans="1:6" ht="12.75">
      <c r="A721" s="449" t="s">
        <v>459</v>
      </c>
      <c r="B721" s="458" t="s">
        <v>774</v>
      </c>
      <c r="C721" s="304"/>
      <c r="D721" s="180"/>
      <c r="E721" s="405"/>
      <c r="F721" s="176">
        <f t="shared" si="38"/>
        <v>0</v>
      </c>
    </row>
    <row r="722" spans="1:6" ht="12.75">
      <c r="A722" s="449" t="s">
        <v>460</v>
      </c>
      <c r="B722" s="1085" t="s">
        <v>789</v>
      </c>
      <c r="C722" s="408"/>
      <c r="D722" s="177"/>
      <c r="E722" s="405"/>
      <c r="F722" s="176">
        <f t="shared" si="38"/>
        <v>0</v>
      </c>
    </row>
    <row r="723" spans="1:6" ht="12.75">
      <c r="A723" s="449" t="s">
        <v>461</v>
      </c>
      <c r="B723" s="1086" t="s">
        <v>782</v>
      </c>
      <c r="C723" s="408"/>
      <c r="D723" s="177"/>
      <c r="E723" s="405"/>
      <c r="F723" s="176">
        <f t="shared" si="38"/>
        <v>0</v>
      </c>
    </row>
    <row r="724" spans="1:6" ht="13.5" thickBot="1">
      <c r="A724" s="449" t="s">
        <v>462</v>
      </c>
      <c r="B724" s="267" t="s">
        <v>317</v>
      </c>
      <c r="C724" s="406"/>
      <c r="D724" s="181"/>
      <c r="E724" s="405"/>
      <c r="F724" s="403">
        <f t="shared" si="38"/>
        <v>0</v>
      </c>
    </row>
    <row r="725" spans="1:6" ht="13.5" thickBot="1">
      <c r="A725" s="777" t="s">
        <v>463</v>
      </c>
      <c r="B725" s="778" t="s">
        <v>9</v>
      </c>
      <c r="C725" s="786">
        <f>C712+C713+C714+C715+C717+C724</f>
        <v>2114</v>
      </c>
      <c r="D725" s="786">
        <f>D712+D713+D714+D715+D717+D724</f>
        <v>941</v>
      </c>
      <c r="E725" s="786">
        <f>E712+E713+E714+E715+E717+E724</f>
        <v>0</v>
      </c>
      <c r="F725" s="787">
        <f>F712+F713+F714+F715+F717+F724</f>
        <v>3055</v>
      </c>
    </row>
    <row r="726" spans="1:6" ht="13.5" thickTop="1">
      <c r="A726" s="766"/>
      <c r="B726" s="457"/>
      <c r="C726" s="303"/>
      <c r="D726" s="303"/>
      <c r="E726" s="303"/>
      <c r="F726" s="184"/>
    </row>
    <row r="727" spans="1:6" ht="12.75">
      <c r="A727" s="450" t="s">
        <v>464</v>
      </c>
      <c r="B727" s="459" t="s">
        <v>322</v>
      </c>
      <c r="C727" s="407"/>
      <c r="D727" s="179"/>
      <c r="E727" s="407"/>
      <c r="F727" s="237"/>
    </row>
    <row r="728" spans="1:6" ht="12.75">
      <c r="A728" s="449" t="s">
        <v>465</v>
      </c>
      <c r="B728" s="265" t="s">
        <v>557</v>
      </c>
      <c r="C728" s="405"/>
      <c r="D728" s="176"/>
      <c r="E728" s="405"/>
      <c r="F728" s="176">
        <f>SUM(C728:E728)</f>
        <v>0</v>
      </c>
    </row>
    <row r="729" spans="1:6" ht="12.75">
      <c r="A729" s="449" t="s">
        <v>464</v>
      </c>
      <c r="B729" s="265" t="s">
        <v>558</v>
      </c>
      <c r="C729" s="405"/>
      <c r="D729" s="176"/>
      <c r="E729" s="405"/>
      <c r="F729" s="176">
        <f>SUM(C729:E729)</f>
        <v>0</v>
      </c>
    </row>
    <row r="730" spans="1:6" ht="12.75">
      <c r="A730" s="449" t="s">
        <v>465</v>
      </c>
      <c r="B730" s="265" t="s">
        <v>318</v>
      </c>
      <c r="C730" s="405">
        <f>C731+C732+C733+C734+C735+C736+C737</f>
        <v>0</v>
      </c>
      <c r="D730" s="405">
        <f>D731+D732+D733+D734+D735+D736+D737</f>
        <v>0</v>
      </c>
      <c r="E730" s="405">
        <f>E731+E732+E733+E734+E735+E736+E737</f>
        <v>0</v>
      </c>
      <c r="F730" s="176">
        <f>F731+F732+F733+F734+F735+F736+F737</f>
        <v>0</v>
      </c>
    </row>
    <row r="731" spans="1:6" ht="12.75">
      <c r="A731" s="449" t="s">
        <v>466</v>
      </c>
      <c r="B731" s="458" t="s">
        <v>775</v>
      </c>
      <c r="C731" s="405"/>
      <c r="D731" s="176"/>
      <c r="E731" s="405"/>
      <c r="F731" s="176">
        <f>SUM(C731:E731)</f>
        <v>0</v>
      </c>
    </row>
    <row r="732" spans="1:6" ht="12.75">
      <c r="A732" s="449" t="s">
        <v>467</v>
      </c>
      <c r="B732" s="458" t="s">
        <v>777</v>
      </c>
      <c r="C732" s="405"/>
      <c r="D732" s="176"/>
      <c r="E732" s="405"/>
      <c r="F732" s="176">
        <f aca="true" t="shared" si="39" ref="F732:F738">SUM(C732:E732)</f>
        <v>0</v>
      </c>
    </row>
    <row r="733" spans="1:6" ht="12.75">
      <c r="A733" s="449" t="s">
        <v>469</v>
      </c>
      <c r="B733" s="458" t="s">
        <v>776</v>
      </c>
      <c r="C733" s="405"/>
      <c r="D733" s="176"/>
      <c r="E733" s="405"/>
      <c r="F733" s="176">
        <f t="shared" si="39"/>
        <v>0</v>
      </c>
    </row>
    <row r="734" spans="1:6" ht="12.75">
      <c r="A734" s="449" t="s">
        <v>470</v>
      </c>
      <c r="B734" s="458" t="s">
        <v>778</v>
      </c>
      <c r="C734" s="405"/>
      <c r="D734" s="176"/>
      <c r="E734" s="405"/>
      <c r="F734" s="176">
        <f t="shared" si="39"/>
        <v>0</v>
      </c>
    </row>
    <row r="735" spans="1:6" ht="12.75">
      <c r="A735" s="449" t="s">
        <v>471</v>
      </c>
      <c r="B735" s="1085" t="s">
        <v>779</v>
      </c>
      <c r="C735" s="405"/>
      <c r="D735" s="176"/>
      <c r="E735" s="405"/>
      <c r="F735" s="176">
        <f t="shared" si="39"/>
        <v>0</v>
      </c>
    </row>
    <row r="736" spans="1:6" ht="12.75">
      <c r="A736" s="449" t="s">
        <v>472</v>
      </c>
      <c r="B736" s="370" t="s">
        <v>780</v>
      </c>
      <c r="C736" s="405"/>
      <c r="D736" s="176"/>
      <c r="E736" s="405"/>
      <c r="F736" s="176">
        <f t="shared" si="39"/>
        <v>0</v>
      </c>
    </row>
    <row r="737" spans="1:6" ht="12.75">
      <c r="A737" s="449" t="s">
        <v>473</v>
      </c>
      <c r="B737" s="1086" t="s">
        <v>797</v>
      </c>
      <c r="C737" s="405"/>
      <c r="D737" s="176"/>
      <c r="E737" s="405"/>
      <c r="F737" s="176">
        <f t="shared" si="39"/>
        <v>0</v>
      </c>
    </row>
    <row r="738" spans="1:6" ht="12.75">
      <c r="A738" s="449" t="s">
        <v>474</v>
      </c>
      <c r="B738" s="265" t="s">
        <v>783</v>
      </c>
      <c r="C738" s="405"/>
      <c r="D738" s="176"/>
      <c r="E738" s="405"/>
      <c r="F738" s="176">
        <f t="shared" si="39"/>
        <v>0</v>
      </c>
    </row>
    <row r="739" spans="1:6" ht="13.5" thickBot="1">
      <c r="A739" s="449" t="s">
        <v>475</v>
      </c>
      <c r="B739" s="267" t="s">
        <v>320</v>
      </c>
      <c r="C739" s="408">
        <f>-C715</f>
        <v>0</v>
      </c>
      <c r="D739" s="408">
        <f>-D715</f>
        <v>0</v>
      </c>
      <c r="E739" s="408">
        <f>-E715</f>
        <v>0</v>
      </c>
      <c r="F739" s="177">
        <f>-F715</f>
        <v>0</v>
      </c>
    </row>
    <row r="740" spans="1:6" ht="13.5" thickBot="1">
      <c r="A740" s="777" t="s">
        <v>476</v>
      </c>
      <c r="B740" s="778" t="s">
        <v>10</v>
      </c>
      <c r="C740" s="786">
        <f>C728+C729+C730+C738+C739</f>
        <v>0</v>
      </c>
      <c r="D740" s="786">
        <f>D728+D729+D730+D738+D739</f>
        <v>0</v>
      </c>
      <c r="E740" s="786">
        <f>E728+E729+E730+E738+E739</f>
        <v>0</v>
      </c>
      <c r="F740" s="787">
        <f>F728+F729+F730+F738+F739</f>
        <v>0</v>
      </c>
    </row>
    <row r="741" spans="1:6" ht="27" thickBot="1" thickTop="1">
      <c r="A741" s="777" t="s">
        <v>477</v>
      </c>
      <c r="B741" s="782" t="s">
        <v>784</v>
      </c>
      <c r="C741" s="789">
        <f>C725+C740</f>
        <v>2114</v>
      </c>
      <c r="D741" s="789">
        <f>D725+D740</f>
        <v>941</v>
      </c>
      <c r="E741" s="789">
        <f>E725+E740</f>
        <v>0</v>
      </c>
      <c r="F741" s="790">
        <f>F725+F740</f>
        <v>3055</v>
      </c>
    </row>
    <row r="742" spans="1:6" ht="13.5" thickTop="1">
      <c r="A742" s="766"/>
      <c r="B742" s="1101"/>
      <c r="C742" s="314"/>
      <c r="D742" s="314"/>
      <c r="E742" s="314"/>
      <c r="F742" s="321"/>
    </row>
    <row r="743" spans="1:6" ht="12.75">
      <c r="A743" s="450" t="s">
        <v>552</v>
      </c>
      <c r="B743" s="579" t="s">
        <v>786</v>
      </c>
      <c r="C743" s="788"/>
      <c r="D743" s="179"/>
      <c r="E743" s="407"/>
      <c r="F743" s="237"/>
    </row>
    <row r="744" spans="1:6" ht="12.75">
      <c r="A744" s="449" t="s">
        <v>479</v>
      </c>
      <c r="B744" s="266" t="s">
        <v>785</v>
      </c>
      <c r="C744" s="410"/>
      <c r="D744" s="176"/>
      <c r="E744" s="405"/>
      <c r="F744" s="176">
        <f>SUM(C744:E744)</f>
        <v>0</v>
      </c>
    </row>
    <row r="745" spans="1:6" ht="12.75">
      <c r="A745" s="449" t="s">
        <v>480</v>
      </c>
      <c r="B745" s="867" t="s">
        <v>790</v>
      </c>
      <c r="C745" s="1092"/>
      <c r="D745" s="181"/>
      <c r="E745" s="406"/>
      <c r="F745" s="176">
        <f aca="true" t="shared" si="40" ref="F745:F751">SUM(C745:E745)</f>
        <v>0</v>
      </c>
    </row>
    <row r="746" spans="1:6" ht="12.75">
      <c r="A746" s="449" t="s">
        <v>481</v>
      </c>
      <c r="B746" s="867" t="s">
        <v>791</v>
      </c>
      <c r="C746" s="1092"/>
      <c r="D746" s="181"/>
      <c r="E746" s="406"/>
      <c r="F746" s="176">
        <f t="shared" si="40"/>
        <v>0</v>
      </c>
    </row>
    <row r="747" spans="1:6" ht="12.75">
      <c r="A747" s="449" t="s">
        <v>482</v>
      </c>
      <c r="B747" s="867" t="s">
        <v>792</v>
      </c>
      <c r="C747" s="1092"/>
      <c r="D747" s="181"/>
      <c r="E747" s="406"/>
      <c r="F747" s="176">
        <f t="shared" si="40"/>
        <v>0</v>
      </c>
    </row>
    <row r="748" spans="1:6" ht="12.75">
      <c r="A748" s="449" t="s">
        <v>483</v>
      </c>
      <c r="B748" s="1087" t="s">
        <v>793</v>
      </c>
      <c r="C748" s="1092"/>
      <c r="D748" s="181"/>
      <c r="E748" s="406"/>
      <c r="F748" s="176">
        <f t="shared" si="40"/>
        <v>0</v>
      </c>
    </row>
    <row r="749" spans="1:6" ht="12.75">
      <c r="A749" s="449" t="s">
        <v>484</v>
      </c>
      <c r="B749" s="1088" t="s">
        <v>794</v>
      </c>
      <c r="C749" s="1092"/>
      <c r="D749" s="181"/>
      <c r="E749" s="406"/>
      <c r="F749" s="176">
        <f t="shared" si="40"/>
        <v>0</v>
      </c>
    </row>
    <row r="750" spans="1:6" ht="12.75">
      <c r="A750" s="449" t="s">
        <v>485</v>
      </c>
      <c r="B750" s="1089" t="s">
        <v>795</v>
      </c>
      <c r="C750" s="1092"/>
      <c r="D750" s="181"/>
      <c r="E750" s="406"/>
      <c r="F750" s="176">
        <f t="shared" si="40"/>
        <v>0</v>
      </c>
    </row>
    <row r="751" spans="1:6" ht="13.5" thickBot="1">
      <c r="A751" s="449" t="s">
        <v>486</v>
      </c>
      <c r="B751" s="460" t="s">
        <v>796</v>
      </c>
      <c r="C751" s="1092"/>
      <c r="D751" s="181"/>
      <c r="E751" s="406"/>
      <c r="F751" s="176">
        <f t="shared" si="40"/>
        <v>0</v>
      </c>
    </row>
    <row r="752" spans="1:6" ht="13.5" thickBot="1">
      <c r="A752" s="473" t="s">
        <v>487</v>
      </c>
      <c r="B752" s="380" t="s">
        <v>787</v>
      </c>
      <c r="C752" s="1093">
        <f>SUM(C744:C751)</f>
        <v>0</v>
      </c>
      <c r="D752" s="1093">
        <f>SUM(D744:D751)</f>
        <v>0</v>
      </c>
      <c r="E752" s="1093">
        <f>SUM(E744:E751)</f>
        <v>0</v>
      </c>
      <c r="F752" s="1224">
        <f>SUM(F744:F751)</f>
        <v>0</v>
      </c>
    </row>
    <row r="753" spans="1:6" ht="12.75">
      <c r="A753" s="766"/>
      <c r="B753" s="45"/>
      <c r="C753" s="1107"/>
      <c r="D753" s="1109"/>
      <c r="E753" s="1047"/>
      <c r="F753" s="863"/>
    </row>
    <row r="754" spans="1:6" ht="13.5" thickBot="1">
      <c r="A754" s="794" t="s">
        <v>488</v>
      </c>
      <c r="B754" s="1099" t="s">
        <v>788</v>
      </c>
      <c r="C754" s="1106">
        <f>C741+C752</f>
        <v>2114</v>
      </c>
      <c r="D754" s="1108">
        <f>D741+D752</f>
        <v>941</v>
      </c>
      <c r="E754" s="1106">
        <f>E741+E752</f>
        <v>0</v>
      </c>
      <c r="F754" s="1106">
        <f>F741+F752</f>
        <v>3055</v>
      </c>
    </row>
    <row r="755" ht="13.5" thickTop="1"/>
    <row r="756" spans="1:6" ht="12.75">
      <c r="A756" s="1460">
        <v>15</v>
      </c>
      <c r="B756" s="1460"/>
      <c r="C756" s="1460"/>
      <c r="D756" s="1460"/>
      <c r="E756" s="1460"/>
      <c r="F756" s="1460"/>
    </row>
    <row r="757" spans="1:5" ht="12.75">
      <c r="A757" s="1439" t="s">
        <v>1176</v>
      </c>
      <c r="B757" s="1439"/>
      <c r="C757" s="1439"/>
      <c r="D757" s="1439"/>
      <c r="E757" s="1439"/>
    </row>
    <row r="758" spans="1:5" ht="12.75">
      <c r="A758" s="462"/>
      <c r="B758" s="462"/>
      <c r="C758" s="462"/>
      <c r="D758" s="462"/>
      <c r="E758" s="462"/>
    </row>
    <row r="759" spans="1:6" ht="14.25">
      <c r="A759" s="1582" t="s">
        <v>988</v>
      </c>
      <c r="B759" s="1583"/>
      <c r="C759" s="1583"/>
      <c r="D759" s="1583"/>
      <c r="E759" s="1583"/>
      <c r="F759" s="1583"/>
    </row>
    <row r="760" spans="2:5" ht="15.75">
      <c r="B760" s="22"/>
      <c r="C760" s="22"/>
      <c r="D760" s="22"/>
      <c r="E760" s="22"/>
    </row>
    <row r="761" spans="2:5" ht="15.75">
      <c r="B761" s="22" t="s">
        <v>1004</v>
      </c>
      <c r="C761" s="22"/>
      <c r="D761" s="22"/>
      <c r="E761" s="22"/>
    </row>
    <row r="762" spans="2:5" ht="13.5" thickBot="1">
      <c r="B762" s="1"/>
      <c r="C762" s="1"/>
      <c r="D762" s="1"/>
      <c r="E762" s="23" t="s">
        <v>11</v>
      </c>
    </row>
    <row r="763" spans="1:6" ht="48.75" thickBot="1">
      <c r="A763" s="477" t="s">
        <v>444</v>
      </c>
      <c r="B763" s="772" t="s">
        <v>16</v>
      </c>
      <c r="C763" s="465" t="s">
        <v>983</v>
      </c>
      <c r="D763" s="466" t="s">
        <v>984</v>
      </c>
      <c r="E763" s="465" t="s">
        <v>978</v>
      </c>
      <c r="F763" s="466" t="s">
        <v>977</v>
      </c>
    </row>
    <row r="764" spans="1:6" ht="12.75">
      <c r="A764" s="773" t="s">
        <v>445</v>
      </c>
      <c r="B764" s="774" t="s">
        <v>446</v>
      </c>
      <c r="C764" s="783" t="s">
        <v>447</v>
      </c>
      <c r="D764" s="784" t="s">
        <v>448</v>
      </c>
      <c r="E764" s="1003" t="s">
        <v>468</v>
      </c>
      <c r="F764" s="1004" t="s">
        <v>493</v>
      </c>
    </row>
    <row r="765" spans="1:6" ht="12.75">
      <c r="A765" s="450" t="s">
        <v>449</v>
      </c>
      <c r="B765" s="457" t="s">
        <v>321</v>
      </c>
      <c r="C765" s="405"/>
      <c r="D765" s="176"/>
      <c r="E765" s="405"/>
      <c r="F765" s="159"/>
    </row>
    <row r="766" spans="1:6" ht="12.75">
      <c r="A766" s="449" t="s">
        <v>450</v>
      </c>
      <c r="B766" s="230" t="s">
        <v>6</v>
      </c>
      <c r="C766" s="405">
        <v>2236</v>
      </c>
      <c r="D766" s="176"/>
      <c r="E766" s="405"/>
      <c r="F766" s="176">
        <f>SUM(C766:E766)</f>
        <v>2236</v>
      </c>
    </row>
    <row r="767" spans="1:6" ht="12.75">
      <c r="A767" s="449" t="s">
        <v>451</v>
      </c>
      <c r="B767" s="265" t="s">
        <v>7</v>
      </c>
      <c r="C767" s="405">
        <v>1741</v>
      </c>
      <c r="D767" s="176"/>
      <c r="E767" s="405"/>
      <c r="F767" s="176">
        <f>SUM(C767:E767)</f>
        <v>1741</v>
      </c>
    </row>
    <row r="768" spans="1:6" ht="12.75">
      <c r="A768" s="449" t="s">
        <v>452</v>
      </c>
      <c r="B768" s="265" t="s">
        <v>8</v>
      </c>
      <c r="C768" s="405">
        <v>6593</v>
      </c>
      <c r="D768" s="176"/>
      <c r="E768" s="405"/>
      <c r="F768" s="176">
        <f>SUM(C768:E768)</f>
        <v>6593</v>
      </c>
    </row>
    <row r="769" spans="1:6" ht="12.75">
      <c r="A769" s="449" t="s">
        <v>453</v>
      </c>
      <c r="B769" s="265" t="s">
        <v>556</v>
      </c>
      <c r="C769" s="405"/>
      <c r="D769" s="176"/>
      <c r="E769" s="405"/>
      <c r="F769" s="176">
        <f>SUM(C769:E769)</f>
        <v>0</v>
      </c>
    </row>
    <row r="770" spans="1:6" ht="12.75">
      <c r="A770" s="449" t="s">
        <v>454</v>
      </c>
      <c r="B770" s="265" t="s">
        <v>555</v>
      </c>
      <c r="C770" s="405"/>
      <c r="D770" s="176"/>
      <c r="E770" s="405"/>
      <c r="F770" s="176">
        <f>SUM(C770:E770)</f>
        <v>0</v>
      </c>
    </row>
    <row r="771" spans="1:6" ht="12.75">
      <c r="A771" s="449" t="s">
        <v>455</v>
      </c>
      <c r="B771" s="265" t="s">
        <v>770</v>
      </c>
      <c r="C771" s="405">
        <f>C772+C773+C774+C775+C776+C777</f>
        <v>36604</v>
      </c>
      <c r="D771" s="405">
        <f>D772+D773+D774+D775+D776+D777</f>
        <v>29545</v>
      </c>
      <c r="E771" s="405">
        <f>E772+E773+E774+E775+E776+E777</f>
        <v>0</v>
      </c>
      <c r="F771" s="176">
        <f>F772+F773+F774+F775+F776+F777</f>
        <v>66149</v>
      </c>
    </row>
    <row r="772" spans="1:6" ht="12.75">
      <c r="A772" s="449" t="s">
        <v>456</v>
      </c>
      <c r="B772" s="265" t="s">
        <v>771</v>
      </c>
      <c r="C772" s="405">
        <v>0</v>
      </c>
      <c r="D772" s="176">
        <v>0</v>
      </c>
      <c r="E772" s="405">
        <v>0</v>
      </c>
      <c r="F772" s="176">
        <f>E772+D772+C772</f>
        <v>0</v>
      </c>
    </row>
    <row r="773" spans="1:6" ht="12.75">
      <c r="A773" s="449" t="s">
        <v>457</v>
      </c>
      <c r="B773" s="265" t="s">
        <v>772</v>
      </c>
      <c r="C773" s="405"/>
      <c r="D773" s="176"/>
      <c r="E773" s="405"/>
      <c r="F773" s="176">
        <f aca="true" t="shared" si="41" ref="F773:F778">E773+D773+C773</f>
        <v>0</v>
      </c>
    </row>
    <row r="774" spans="1:6" ht="12.75">
      <c r="A774" s="449" t="s">
        <v>458</v>
      </c>
      <c r="B774" s="265" t="s">
        <v>773</v>
      </c>
      <c r="C774" s="405"/>
      <c r="D774" s="176"/>
      <c r="E774" s="405"/>
      <c r="F774" s="176">
        <f t="shared" si="41"/>
        <v>0</v>
      </c>
    </row>
    <row r="775" spans="1:6" ht="12.75">
      <c r="A775" s="449" t="s">
        <v>459</v>
      </c>
      <c r="B775" s="458" t="s">
        <v>774</v>
      </c>
      <c r="C775" s="405">
        <f>'6 7_sz_melléklet'!E27</f>
        <v>36604</v>
      </c>
      <c r="D775" s="176">
        <f>'6 7_sz_melléklet'!E24+'6 7_sz_melléklet'!E28</f>
        <v>29545</v>
      </c>
      <c r="E775" s="405"/>
      <c r="F775" s="176">
        <f t="shared" si="41"/>
        <v>66149</v>
      </c>
    </row>
    <row r="776" spans="1:6" ht="12.75">
      <c r="A776" s="449" t="s">
        <v>460</v>
      </c>
      <c r="B776" s="1085" t="s">
        <v>789</v>
      </c>
      <c r="C776" s="406"/>
      <c r="D776" s="181"/>
      <c r="E776" s="405"/>
      <c r="F776" s="176">
        <f t="shared" si="41"/>
        <v>0</v>
      </c>
    </row>
    <row r="777" spans="1:6" ht="12.75">
      <c r="A777" s="449" t="s">
        <v>461</v>
      </c>
      <c r="B777" s="1086" t="s">
        <v>782</v>
      </c>
      <c r="C777" s="408"/>
      <c r="D777" s="177"/>
      <c r="E777" s="405"/>
      <c r="F777" s="176">
        <f t="shared" si="41"/>
        <v>0</v>
      </c>
    </row>
    <row r="778" spans="1:6" ht="13.5" thickBot="1">
      <c r="A778" s="449" t="s">
        <v>462</v>
      </c>
      <c r="B778" s="267" t="s">
        <v>317</v>
      </c>
      <c r="C778" s="406"/>
      <c r="D778" s="181"/>
      <c r="E778" s="405"/>
      <c r="F778" s="403">
        <f t="shared" si="41"/>
        <v>0</v>
      </c>
    </row>
    <row r="779" spans="1:6" ht="13.5" thickBot="1">
      <c r="A779" s="777" t="s">
        <v>463</v>
      </c>
      <c r="B779" s="778" t="s">
        <v>9</v>
      </c>
      <c r="C779" s="786">
        <f>C766+C767+C768+C769+C771+C778</f>
        <v>47174</v>
      </c>
      <c r="D779" s="786">
        <f>D766+D767+D768+D769+D771+D778</f>
        <v>29545</v>
      </c>
      <c r="E779" s="786">
        <f>E766+E767+E768+E769+E771+E778</f>
        <v>0</v>
      </c>
      <c r="F779" s="787">
        <f>F766+F767+F768+F769+F771+F778</f>
        <v>76719</v>
      </c>
    </row>
    <row r="780" spans="1:6" ht="13.5" thickTop="1">
      <c r="A780" s="766"/>
      <c r="B780" s="457"/>
      <c r="C780" s="303"/>
      <c r="D780" s="303"/>
      <c r="E780" s="303"/>
      <c r="F780" s="184"/>
    </row>
    <row r="781" spans="1:6" ht="12.75">
      <c r="A781" s="450" t="s">
        <v>464</v>
      </c>
      <c r="B781" s="459" t="s">
        <v>322</v>
      </c>
      <c r="C781" s="407"/>
      <c r="D781" s="179"/>
      <c r="E781" s="407"/>
      <c r="F781" s="237"/>
    </row>
    <row r="782" spans="1:6" ht="12.75">
      <c r="A782" s="449" t="s">
        <v>465</v>
      </c>
      <c r="B782" s="265" t="s">
        <v>557</v>
      </c>
      <c r="C782" s="405"/>
      <c r="D782" s="176"/>
      <c r="E782" s="405"/>
      <c r="F782" s="176">
        <f>SUM(C782:E782)</f>
        <v>0</v>
      </c>
    </row>
    <row r="783" spans="1:6" ht="12.75">
      <c r="A783" s="449" t="s">
        <v>464</v>
      </c>
      <c r="B783" s="265" t="s">
        <v>558</v>
      </c>
      <c r="C783" s="405"/>
      <c r="D783" s="176"/>
      <c r="E783" s="405"/>
      <c r="F783" s="176">
        <f>SUM(C783:E783)</f>
        <v>0</v>
      </c>
    </row>
    <row r="784" spans="1:6" ht="12.75">
      <c r="A784" s="449" t="s">
        <v>465</v>
      </c>
      <c r="B784" s="265" t="s">
        <v>318</v>
      </c>
      <c r="C784" s="405">
        <f>C785+C786+C787+C788+C789+C790+C791</f>
        <v>0</v>
      </c>
      <c r="D784" s="405">
        <f>D785+D786+D787+D788+D789+D790+D791</f>
        <v>0</v>
      </c>
      <c r="E784" s="405">
        <f>E785+E786+E787+E788+E789+E790+E791</f>
        <v>0</v>
      </c>
      <c r="F784" s="176">
        <f>F785+F786+F787+F788+F789+F790+F791</f>
        <v>0</v>
      </c>
    </row>
    <row r="785" spans="1:6" ht="12.75">
      <c r="A785" s="449" t="s">
        <v>466</v>
      </c>
      <c r="B785" s="458" t="s">
        <v>775</v>
      </c>
      <c r="C785" s="405"/>
      <c r="D785" s="176"/>
      <c r="E785" s="405"/>
      <c r="F785" s="176">
        <f>SUM(C785:E785)</f>
        <v>0</v>
      </c>
    </row>
    <row r="786" spans="1:6" ht="12.75">
      <c r="A786" s="449" t="s">
        <v>467</v>
      </c>
      <c r="B786" s="458" t="s">
        <v>777</v>
      </c>
      <c r="C786" s="405"/>
      <c r="D786" s="176"/>
      <c r="E786" s="405"/>
      <c r="F786" s="176">
        <f aca="true" t="shared" si="42" ref="F786:F792">SUM(C786:E786)</f>
        <v>0</v>
      </c>
    </row>
    <row r="787" spans="1:6" ht="12.75">
      <c r="A787" s="449" t="s">
        <v>469</v>
      </c>
      <c r="B787" s="458" t="s">
        <v>776</v>
      </c>
      <c r="C787" s="405"/>
      <c r="D787" s="176"/>
      <c r="E787" s="405"/>
      <c r="F787" s="176">
        <f t="shared" si="42"/>
        <v>0</v>
      </c>
    </row>
    <row r="788" spans="1:6" ht="12.75">
      <c r="A788" s="449" t="s">
        <v>470</v>
      </c>
      <c r="B788" s="458" t="s">
        <v>778</v>
      </c>
      <c r="C788" s="405"/>
      <c r="D788" s="176"/>
      <c r="E788" s="405"/>
      <c r="F788" s="176">
        <f t="shared" si="42"/>
        <v>0</v>
      </c>
    </row>
    <row r="789" spans="1:6" ht="12.75">
      <c r="A789" s="449" t="s">
        <v>471</v>
      </c>
      <c r="B789" s="1085" t="s">
        <v>779</v>
      </c>
      <c r="C789" s="405"/>
      <c r="D789" s="176"/>
      <c r="E789" s="405"/>
      <c r="F789" s="176">
        <f t="shared" si="42"/>
        <v>0</v>
      </c>
    </row>
    <row r="790" spans="1:6" ht="12.75">
      <c r="A790" s="449" t="s">
        <v>472</v>
      </c>
      <c r="B790" s="370" t="s">
        <v>780</v>
      </c>
      <c r="C790" s="405"/>
      <c r="D790" s="176"/>
      <c r="E790" s="405"/>
      <c r="F790" s="176">
        <f t="shared" si="42"/>
        <v>0</v>
      </c>
    </row>
    <row r="791" spans="1:6" ht="12.75">
      <c r="A791" s="449" t="s">
        <v>473</v>
      </c>
      <c r="B791" s="1086" t="s">
        <v>797</v>
      </c>
      <c r="C791" s="405"/>
      <c r="D791" s="176"/>
      <c r="E791" s="405"/>
      <c r="F791" s="176">
        <f t="shared" si="42"/>
        <v>0</v>
      </c>
    </row>
    <row r="792" spans="1:6" ht="12.75">
      <c r="A792" s="449" t="s">
        <v>474</v>
      </c>
      <c r="B792" s="265" t="s">
        <v>783</v>
      </c>
      <c r="C792" s="405">
        <f>'11 12 sz_melléklet'!C14</f>
        <v>0</v>
      </c>
      <c r="D792" s="176"/>
      <c r="E792" s="405"/>
      <c r="F792" s="176">
        <f t="shared" si="42"/>
        <v>0</v>
      </c>
    </row>
    <row r="793" spans="1:6" ht="13.5" thickBot="1">
      <c r="A793" s="449" t="s">
        <v>475</v>
      </c>
      <c r="B793" s="267" t="s">
        <v>320</v>
      </c>
      <c r="C793" s="408">
        <f>-C769</f>
        <v>0</v>
      </c>
      <c r="D793" s="408">
        <f>-D769</f>
        <v>0</v>
      </c>
      <c r="E793" s="408">
        <f>-E769</f>
        <v>0</v>
      </c>
      <c r="F793" s="177">
        <f>-F769</f>
        <v>0</v>
      </c>
    </row>
    <row r="794" spans="1:6" ht="13.5" thickBot="1">
      <c r="A794" s="777" t="s">
        <v>476</v>
      </c>
      <c r="B794" s="778" t="s">
        <v>10</v>
      </c>
      <c r="C794" s="786">
        <f>C782+C783+C784+C792+C793</f>
        <v>0</v>
      </c>
      <c r="D794" s="786">
        <f>D782+D783+D784+D792+D793</f>
        <v>0</v>
      </c>
      <c r="E794" s="786">
        <f>E782+E783+E784+E792+E793</f>
        <v>0</v>
      </c>
      <c r="F794" s="787">
        <f>F782+F783+F784+F792+F793</f>
        <v>0</v>
      </c>
    </row>
    <row r="795" spans="1:6" ht="27" thickBot="1" thickTop="1">
      <c r="A795" s="777" t="s">
        <v>477</v>
      </c>
      <c r="B795" s="782" t="s">
        <v>784</v>
      </c>
      <c r="C795" s="789">
        <f>C779+C794</f>
        <v>47174</v>
      </c>
      <c r="D795" s="789">
        <f>D779+D794</f>
        <v>29545</v>
      </c>
      <c r="E795" s="789">
        <f>E779+E794</f>
        <v>0</v>
      </c>
      <c r="F795" s="790">
        <f>F779+F794</f>
        <v>76719</v>
      </c>
    </row>
    <row r="796" spans="1:6" ht="13.5" thickTop="1">
      <c r="A796" s="766"/>
      <c r="B796" s="1101"/>
      <c r="C796" s="314"/>
      <c r="D796" s="314"/>
      <c r="E796" s="314"/>
      <c r="F796" s="321"/>
    </row>
    <row r="797" spans="1:6" ht="12.75">
      <c r="A797" s="450" t="s">
        <v>552</v>
      </c>
      <c r="B797" s="579" t="s">
        <v>786</v>
      </c>
      <c r="C797" s="788"/>
      <c r="D797" s="179"/>
      <c r="E797" s="407"/>
      <c r="F797" s="237"/>
    </row>
    <row r="798" spans="1:6" ht="12.75">
      <c r="A798" s="449" t="s">
        <v>479</v>
      </c>
      <c r="B798" s="266" t="s">
        <v>785</v>
      </c>
      <c r="C798" s="410"/>
      <c r="D798" s="176"/>
      <c r="E798" s="405"/>
      <c r="F798" s="176">
        <f>SUM(C798:E798)</f>
        <v>0</v>
      </c>
    </row>
    <row r="799" spans="1:6" ht="12.75">
      <c r="A799" s="449" t="s">
        <v>480</v>
      </c>
      <c r="B799" s="867" t="s">
        <v>790</v>
      </c>
      <c r="C799" s="1092"/>
      <c r="D799" s="181"/>
      <c r="E799" s="406"/>
      <c r="F799" s="176">
        <f aca="true" t="shared" si="43" ref="F799:F805">SUM(C799:E799)</f>
        <v>0</v>
      </c>
    </row>
    <row r="800" spans="1:6" ht="12.75">
      <c r="A800" s="449" t="s">
        <v>481</v>
      </c>
      <c r="B800" s="867" t="s">
        <v>791</v>
      </c>
      <c r="C800" s="1092"/>
      <c r="D800" s="181"/>
      <c r="E800" s="406"/>
      <c r="F800" s="176">
        <f t="shared" si="43"/>
        <v>0</v>
      </c>
    </row>
    <row r="801" spans="1:6" ht="12.75">
      <c r="A801" s="449" t="s">
        <v>482</v>
      </c>
      <c r="B801" s="867" t="s">
        <v>792</v>
      </c>
      <c r="C801" s="1092"/>
      <c r="D801" s="181"/>
      <c r="E801" s="406"/>
      <c r="F801" s="176">
        <f t="shared" si="43"/>
        <v>0</v>
      </c>
    </row>
    <row r="802" spans="1:6" ht="12.75">
      <c r="A802" s="449" t="s">
        <v>483</v>
      </c>
      <c r="B802" s="1087" t="s">
        <v>793</v>
      </c>
      <c r="C802" s="1092"/>
      <c r="D802" s="181"/>
      <c r="E802" s="406"/>
      <c r="F802" s="176">
        <f t="shared" si="43"/>
        <v>0</v>
      </c>
    </row>
    <row r="803" spans="1:6" ht="12.75">
      <c r="A803" s="449" t="s">
        <v>484</v>
      </c>
      <c r="B803" s="1088" t="s">
        <v>794</v>
      </c>
      <c r="C803" s="1092"/>
      <c r="D803" s="181"/>
      <c r="E803" s="406"/>
      <c r="F803" s="176">
        <f t="shared" si="43"/>
        <v>0</v>
      </c>
    </row>
    <row r="804" spans="1:6" ht="12.75">
      <c r="A804" s="449" t="s">
        <v>485</v>
      </c>
      <c r="B804" s="1089" t="s">
        <v>795</v>
      </c>
      <c r="C804" s="1092"/>
      <c r="D804" s="181"/>
      <c r="E804" s="406"/>
      <c r="F804" s="176">
        <f t="shared" si="43"/>
        <v>0</v>
      </c>
    </row>
    <row r="805" spans="1:6" ht="13.5" thickBot="1">
      <c r="A805" s="449" t="s">
        <v>486</v>
      </c>
      <c r="B805" s="460" t="s">
        <v>796</v>
      </c>
      <c r="C805" s="1092"/>
      <c r="D805" s="181"/>
      <c r="E805" s="406"/>
      <c r="F805" s="176">
        <f t="shared" si="43"/>
        <v>0</v>
      </c>
    </row>
    <row r="806" spans="1:6" ht="13.5" thickBot="1">
      <c r="A806" s="473" t="s">
        <v>487</v>
      </c>
      <c r="B806" s="380" t="s">
        <v>787</v>
      </c>
      <c r="C806" s="1093">
        <f>SUM(C798:C805)</f>
        <v>0</v>
      </c>
      <c r="D806" s="1093">
        <f>SUM(D798:D805)</f>
        <v>0</v>
      </c>
      <c r="E806" s="1093">
        <f>SUM(E798:E805)</f>
        <v>0</v>
      </c>
      <c r="F806" s="1224">
        <f>SUM(F798:F805)</f>
        <v>0</v>
      </c>
    </row>
    <row r="807" spans="1:6" ht="12.75">
      <c r="A807" s="766"/>
      <c r="B807" s="45"/>
      <c r="C807" s="1107"/>
      <c r="D807" s="1109"/>
      <c r="E807" s="1047"/>
      <c r="F807" s="863"/>
    </row>
    <row r="808" spans="1:6" ht="13.5" thickBot="1">
      <c r="A808" s="794" t="s">
        <v>488</v>
      </c>
      <c r="B808" s="1099" t="s">
        <v>788</v>
      </c>
      <c r="C808" s="1106">
        <f>C795+C806</f>
        <v>47174</v>
      </c>
      <c r="D808" s="1108">
        <f>D795+D806</f>
        <v>29545</v>
      </c>
      <c r="E808" s="1106">
        <f>E795+E806</f>
        <v>0</v>
      </c>
      <c r="F808" s="1106">
        <f>F795+F806</f>
        <v>76719</v>
      </c>
    </row>
    <row r="809" ht="13.5" thickTop="1"/>
    <row r="810" spans="1:6" ht="12.75">
      <c r="A810" s="1460">
        <v>16</v>
      </c>
      <c r="B810" s="1460"/>
      <c r="C810" s="1460"/>
      <c r="D810" s="1460"/>
      <c r="E810" s="1460"/>
      <c r="F810" s="1460"/>
    </row>
    <row r="811" spans="1:5" ht="12.75">
      <c r="A811" s="1439" t="s">
        <v>1176</v>
      </c>
      <c r="B811" s="1439"/>
      <c r="C811" s="1439"/>
      <c r="D811" s="1439"/>
      <c r="E811" s="1439"/>
    </row>
    <row r="812" spans="1:5" ht="12.75">
      <c r="A812" s="462"/>
      <c r="B812" s="462"/>
      <c r="C812" s="462"/>
      <c r="D812" s="462"/>
      <c r="E812" s="462"/>
    </row>
    <row r="813" spans="1:6" ht="14.25">
      <c r="A813" s="1582" t="s">
        <v>988</v>
      </c>
      <c r="B813" s="1583"/>
      <c r="C813" s="1583"/>
      <c r="D813" s="1583"/>
      <c r="E813" s="1583"/>
      <c r="F813" s="1583"/>
    </row>
    <row r="814" spans="2:5" ht="15.75">
      <c r="B814" s="22"/>
      <c r="C814" s="22"/>
      <c r="D814" s="22"/>
      <c r="E814" s="22"/>
    </row>
    <row r="815" spans="2:5" ht="15.75">
      <c r="B815" s="22" t="s">
        <v>799</v>
      </c>
      <c r="C815" s="22"/>
      <c r="D815" s="22"/>
      <c r="E815" s="22"/>
    </row>
    <row r="816" spans="2:5" ht="13.5" thickBot="1">
      <c r="B816" s="1"/>
      <c r="C816" s="1"/>
      <c r="D816" s="1"/>
      <c r="E816" s="23" t="s">
        <v>11</v>
      </c>
    </row>
    <row r="817" spans="1:6" ht="48.75" thickBot="1">
      <c r="A817" s="477" t="s">
        <v>444</v>
      </c>
      <c r="B817" s="772" t="s">
        <v>16</v>
      </c>
      <c r="C817" s="465" t="s">
        <v>983</v>
      </c>
      <c r="D817" s="466" t="s">
        <v>984</v>
      </c>
      <c r="E817" s="465" t="s">
        <v>978</v>
      </c>
      <c r="F817" s="466" t="s">
        <v>977</v>
      </c>
    </row>
    <row r="818" spans="1:6" ht="12.75">
      <c r="A818" s="773" t="s">
        <v>445</v>
      </c>
      <c r="B818" s="774" t="s">
        <v>446</v>
      </c>
      <c r="C818" s="783" t="s">
        <v>447</v>
      </c>
      <c r="D818" s="784" t="s">
        <v>448</v>
      </c>
      <c r="E818" s="1003" t="s">
        <v>468</v>
      </c>
      <c r="F818" s="1004" t="s">
        <v>493</v>
      </c>
    </row>
    <row r="819" spans="1:6" ht="12.75">
      <c r="A819" s="450" t="s">
        <v>449</v>
      </c>
      <c r="B819" s="457" t="s">
        <v>321</v>
      </c>
      <c r="C819" s="405"/>
      <c r="D819" s="176"/>
      <c r="E819" s="405"/>
      <c r="F819" s="159"/>
    </row>
    <row r="820" spans="1:6" ht="12.75">
      <c r="A820" s="449" t="s">
        <v>450</v>
      </c>
      <c r="B820" s="230" t="s">
        <v>6</v>
      </c>
      <c r="C820" s="405"/>
      <c r="D820" s="176"/>
      <c r="E820" s="405"/>
      <c r="F820" s="176">
        <f>SUM(C820:E820)</f>
        <v>0</v>
      </c>
    </row>
    <row r="821" spans="1:6" ht="12.75">
      <c r="A821" s="449" t="s">
        <v>451</v>
      </c>
      <c r="B821" s="265" t="s">
        <v>7</v>
      </c>
      <c r="C821" s="405"/>
      <c r="D821" s="176"/>
      <c r="E821" s="405"/>
      <c r="F821" s="176">
        <f>SUM(C821:E821)</f>
        <v>0</v>
      </c>
    </row>
    <row r="822" spans="1:6" ht="12.75">
      <c r="A822" s="449" t="s">
        <v>452</v>
      </c>
      <c r="B822" s="265" t="s">
        <v>8</v>
      </c>
      <c r="C822" s="405"/>
      <c r="D822" s="176">
        <v>5852</v>
      </c>
      <c r="E822" s="405"/>
      <c r="F822" s="176">
        <f>SUM(C822:E822)</f>
        <v>5852</v>
      </c>
    </row>
    <row r="823" spans="1:6" ht="12.75">
      <c r="A823" s="449" t="s">
        <v>453</v>
      </c>
      <c r="B823" s="265" t="s">
        <v>556</v>
      </c>
      <c r="C823" s="405"/>
      <c r="D823" s="176"/>
      <c r="E823" s="405"/>
      <c r="F823" s="176">
        <f>SUM(C823:E823)</f>
        <v>0</v>
      </c>
    </row>
    <row r="824" spans="1:6" ht="12.75">
      <c r="A824" s="449" t="s">
        <v>454</v>
      </c>
      <c r="B824" s="265" t="s">
        <v>555</v>
      </c>
      <c r="C824" s="405"/>
      <c r="D824" s="176"/>
      <c r="E824" s="405"/>
      <c r="F824" s="176">
        <f>SUM(C824:E824)</f>
        <v>0</v>
      </c>
    </row>
    <row r="825" spans="1:6" ht="12.75">
      <c r="A825" s="449" t="s">
        <v>455</v>
      </c>
      <c r="B825" s="265" t="s">
        <v>770</v>
      </c>
      <c r="C825" s="405">
        <f>C826+C827+C828+C829+C830+C831</f>
        <v>0</v>
      </c>
      <c r="D825" s="405">
        <f>D826+D827+D828+D829+D830+D831</f>
        <v>0</v>
      </c>
      <c r="E825" s="405">
        <f>E826+E827+E828+E829+E830+E831</f>
        <v>0</v>
      </c>
      <c r="F825" s="176">
        <f>F826+F827+F828+F829+F830+F831</f>
        <v>0</v>
      </c>
    </row>
    <row r="826" spans="1:6" ht="12.75">
      <c r="A826" s="449" t="s">
        <v>456</v>
      </c>
      <c r="B826" s="265" t="s">
        <v>771</v>
      </c>
      <c r="C826" s="405">
        <v>0</v>
      </c>
      <c r="D826" s="176">
        <v>0</v>
      </c>
      <c r="E826" s="405">
        <v>0</v>
      </c>
      <c r="F826" s="176">
        <f>E826+D826+C826</f>
        <v>0</v>
      </c>
    </row>
    <row r="827" spans="1:6" ht="12.75">
      <c r="A827" s="449" t="s">
        <v>457</v>
      </c>
      <c r="B827" s="265" t="s">
        <v>772</v>
      </c>
      <c r="C827" s="405"/>
      <c r="D827" s="176"/>
      <c r="E827" s="405"/>
      <c r="F827" s="176">
        <f aca="true" t="shared" si="44" ref="F827:F832">E827+D827+C827</f>
        <v>0</v>
      </c>
    </row>
    <row r="828" spans="1:6" ht="12.75">
      <c r="A828" s="449" t="s">
        <v>458</v>
      </c>
      <c r="B828" s="265" t="s">
        <v>773</v>
      </c>
      <c r="C828" s="405"/>
      <c r="D828" s="176"/>
      <c r="E828" s="405"/>
      <c r="F828" s="176">
        <f t="shared" si="44"/>
        <v>0</v>
      </c>
    </row>
    <row r="829" spans="1:6" ht="12.75">
      <c r="A829" s="449" t="s">
        <v>459</v>
      </c>
      <c r="B829" s="458" t="s">
        <v>774</v>
      </c>
      <c r="C829" s="304"/>
      <c r="D829" s="180"/>
      <c r="E829" s="405"/>
      <c r="F829" s="176">
        <f t="shared" si="44"/>
        <v>0</v>
      </c>
    </row>
    <row r="830" spans="1:6" ht="12.75">
      <c r="A830" s="449" t="s">
        <v>460</v>
      </c>
      <c r="B830" s="1085" t="s">
        <v>789</v>
      </c>
      <c r="C830" s="408"/>
      <c r="D830" s="177"/>
      <c r="E830" s="405"/>
      <c r="F830" s="176">
        <f t="shared" si="44"/>
        <v>0</v>
      </c>
    </row>
    <row r="831" spans="1:6" ht="12.75">
      <c r="A831" s="449" t="s">
        <v>461</v>
      </c>
      <c r="B831" s="1086" t="s">
        <v>782</v>
      </c>
      <c r="C831" s="408"/>
      <c r="D831" s="177"/>
      <c r="E831" s="405"/>
      <c r="F831" s="176">
        <f t="shared" si="44"/>
        <v>0</v>
      </c>
    </row>
    <row r="832" spans="1:6" ht="13.5" thickBot="1">
      <c r="A832" s="449" t="s">
        <v>462</v>
      </c>
      <c r="B832" s="267" t="s">
        <v>317</v>
      </c>
      <c r="C832" s="406">
        <f>' 8 10 sz. melléklet'!E29</f>
        <v>800</v>
      </c>
      <c r="D832" s="181">
        <f>' 8 10 sz. melléklet'!E33-' 8 10 sz. melléklet'!E29</f>
        <v>79889</v>
      </c>
      <c r="E832" s="405"/>
      <c r="F832" s="403">
        <f t="shared" si="44"/>
        <v>80689</v>
      </c>
    </row>
    <row r="833" spans="1:6" ht="13.5" thickBot="1">
      <c r="A833" s="777" t="s">
        <v>463</v>
      </c>
      <c r="B833" s="778" t="s">
        <v>9</v>
      </c>
      <c r="C833" s="786">
        <f>C820+C821+C822+C823+C825+C832</f>
        <v>800</v>
      </c>
      <c r="D833" s="786">
        <f>D820+D821+D822+D823+D825+D832</f>
        <v>85741</v>
      </c>
      <c r="E833" s="786">
        <f>E820+E821+E822+E823+E825+E832</f>
        <v>0</v>
      </c>
      <c r="F833" s="787">
        <f>F820+F821+F822+F823+F825+F832</f>
        <v>86541</v>
      </c>
    </row>
    <row r="834" spans="1:6" ht="13.5" thickTop="1">
      <c r="A834" s="766"/>
      <c r="B834" s="457"/>
      <c r="C834" s="303"/>
      <c r="D834" s="303"/>
      <c r="E834" s="303"/>
      <c r="F834" s="184"/>
    </row>
    <row r="835" spans="1:6" ht="12.75">
      <c r="A835" s="450" t="s">
        <v>464</v>
      </c>
      <c r="B835" s="459" t="s">
        <v>322</v>
      </c>
      <c r="C835" s="407"/>
      <c r="D835" s="179"/>
      <c r="E835" s="407"/>
      <c r="F835" s="237"/>
    </row>
    <row r="836" spans="1:6" ht="12.75">
      <c r="A836" s="449" t="s">
        <v>465</v>
      </c>
      <c r="B836" s="265" t="s">
        <v>557</v>
      </c>
      <c r="C836" s="405"/>
      <c r="D836" s="176"/>
      <c r="E836" s="405"/>
      <c r="F836" s="176">
        <f>SUM(C836:E836)</f>
        <v>0</v>
      </c>
    </row>
    <row r="837" spans="1:6" ht="12.75">
      <c r="A837" s="449" t="s">
        <v>464</v>
      </c>
      <c r="B837" s="265" t="s">
        <v>558</v>
      </c>
      <c r="C837" s="405"/>
      <c r="D837" s="176"/>
      <c r="E837" s="405"/>
      <c r="F837" s="176">
        <f>SUM(C837:E837)</f>
        <v>0</v>
      </c>
    </row>
    <row r="838" spans="1:6" ht="12.75">
      <c r="A838" s="449" t="s">
        <v>465</v>
      </c>
      <c r="B838" s="265" t="s">
        <v>318</v>
      </c>
      <c r="C838" s="405">
        <f>C839+C840+C841+C842+C843+C844+C845</f>
        <v>0</v>
      </c>
      <c r="D838" s="405">
        <f>D839+D840+D841+D842+D843+D844+D845</f>
        <v>0</v>
      </c>
      <c r="E838" s="405">
        <f>E839+E840+E841+E842+E843+E844+E845</f>
        <v>0</v>
      </c>
      <c r="F838" s="176">
        <f>F839+F840+F841+F842+F843+F844+F845</f>
        <v>0</v>
      </c>
    </row>
    <row r="839" spans="1:6" ht="12.75">
      <c r="A839" s="449" t="s">
        <v>466</v>
      </c>
      <c r="B839" s="458" t="s">
        <v>775</v>
      </c>
      <c r="C839" s="405"/>
      <c r="D839" s="176"/>
      <c r="E839" s="405"/>
      <c r="F839" s="176">
        <f>SUM(C839:E839)</f>
        <v>0</v>
      </c>
    </row>
    <row r="840" spans="1:6" ht="12.75">
      <c r="A840" s="449" t="s">
        <v>467</v>
      </c>
      <c r="B840" s="458" t="s">
        <v>777</v>
      </c>
      <c r="C840" s="405"/>
      <c r="D840" s="176"/>
      <c r="E840" s="405"/>
      <c r="F840" s="176">
        <f aca="true" t="shared" si="45" ref="F840:F846">SUM(C840:E840)</f>
        <v>0</v>
      </c>
    </row>
    <row r="841" spans="1:6" ht="12.75">
      <c r="A841" s="449" t="s">
        <v>469</v>
      </c>
      <c r="B841" s="458" t="s">
        <v>776</v>
      </c>
      <c r="C841" s="405"/>
      <c r="D841" s="176"/>
      <c r="E841" s="405"/>
      <c r="F841" s="176">
        <f t="shared" si="45"/>
        <v>0</v>
      </c>
    </row>
    <row r="842" spans="1:6" ht="12.75">
      <c r="A842" s="449" t="s">
        <v>470</v>
      </c>
      <c r="B842" s="458" t="s">
        <v>778</v>
      </c>
      <c r="C842" s="405"/>
      <c r="D842" s="176"/>
      <c r="E842" s="405"/>
      <c r="F842" s="176">
        <f t="shared" si="45"/>
        <v>0</v>
      </c>
    </row>
    <row r="843" spans="1:6" ht="12.75">
      <c r="A843" s="449" t="s">
        <v>471</v>
      </c>
      <c r="B843" s="1085" t="s">
        <v>779</v>
      </c>
      <c r="C843" s="405"/>
      <c r="D843" s="176"/>
      <c r="E843" s="405"/>
      <c r="F843" s="176">
        <f t="shared" si="45"/>
        <v>0</v>
      </c>
    </row>
    <row r="844" spans="1:6" ht="12.75">
      <c r="A844" s="449" t="s">
        <v>472</v>
      </c>
      <c r="B844" s="370" t="s">
        <v>780</v>
      </c>
      <c r="C844" s="405"/>
      <c r="D844" s="176"/>
      <c r="E844" s="405"/>
      <c r="F844" s="176">
        <f t="shared" si="45"/>
        <v>0</v>
      </c>
    </row>
    <row r="845" spans="1:6" ht="12.75">
      <c r="A845" s="449" t="s">
        <v>473</v>
      </c>
      <c r="B845" s="1086" t="s">
        <v>797</v>
      </c>
      <c r="C845" s="405"/>
      <c r="D845" s="176"/>
      <c r="E845" s="405"/>
      <c r="F845" s="176">
        <f t="shared" si="45"/>
        <v>0</v>
      </c>
    </row>
    <row r="846" spans="1:6" ht="12.75">
      <c r="A846" s="449" t="s">
        <v>474</v>
      </c>
      <c r="B846" s="265" t="s">
        <v>783</v>
      </c>
      <c r="C846" s="405"/>
      <c r="D846" s="176"/>
      <c r="E846" s="405"/>
      <c r="F846" s="176">
        <f t="shared" si="45"/>
        <v>0</v>
      </c>
    </row>
    <row r="847" spans="1:6" ht="13.5" thickBot="1">
      <c r="A847" s="449" t="s">
        <v>475</v>
      </c>
      <c r="B847" s="267" t="s">
        <v>320</v>
      </c>
      <c r="C847" s="408">
        <f>-C823</f>
        <v>0</v>
      </c>
      <c r="D847" s="408">
        <f>-D823</f>
        <v>0</v>
      </c>
      <c r="E847" s="408">
        <f>-E823</f>
        <v>0</v>
      </c>
      <c r="F847" s="177">
        <f>-F823</f>
        <v>0</v>
      </c>
    </row>
    <row r="848" spans="1:6" ht="13.5" thickBot="1">
      <c r="A848" s="777" t="s">
        <v>476</v>
      </c>
      <c r="B848" s="778" t="s">
        <v>10</v>
      </c>
      <c r="C848" s="786">
        <f>C836+C837+C838+C846+C847</f>
        <v>0</v>
      </c>
      <c r="D848" s="786">
        <f>D836+D837+D838+D846+D847</f>
        <v>0</v>
      </c>
      <c r="E848" s="786">
        <f>E836+E837+E838+E846+E847</f>
        <v>0</v>
      </c>
      <c r="F848" s="787">
        <f>F836+F837+F838+F846+F847</f>
        <v>0</v>
      </c>
    </row>
    <row r="849" spans="1:6" ht="27" thickBot="1" thickTop="1">
      <c r="A849" s="777" t="s">
        <v>477</v>
      </c>
      <c r="B849" s="782" t="s">
        <v>784</v>
      </c>
      <c r="C849" s="789">
        <f>C833+C848</f>
        <v>800</v>
      </c>
      <c r="D849" s="789">
        <f>D833+D848</f>
        <v>85741</v>
      </c>
      <c r="E849" s="789">
        <f>E833+E848</f>
        <v>0</v>
      </c>
      <c r="F849" s="790">
        <f>F833+F848</f>
        <v>86541</v>
      </c>
    </row>
    <row r="850" spans="1:6" ht="13.5" thickTop="1">
      <c r="A850" s="766"/>
      <c r="B850" s="1101"/>
      <c r="C850" s="314"/>
      <c r="D850" s="314"/>
      <c r="E850" s="314"/>
      <c r="F850" s="321"/>
    </row>
    <row r="851" spans="1:6" ht="12.75">
      <c r="A851" s="450" t="s">
        <v>552</v>
      </c>
      <c r="B851" s="579" t="s">
        <v>786</v>
      </c>
      <c r="C851" s="788"/>
      <c r="D851" s="179"/>
      <c r="E851" s="407"/>
      <c r="F851" s="237"/>
    </row>
    <row r="852" spans="1:6" ht="12.75">
      <c r="A852" s="449" t="s">
        <v>479</v>
      </c>
      <c r="B852" s="266" t="s">
        <v>785</v>
      </c>
      <c r="C852" s="410"/>
      <c r="D852" s="176"/>
      <c r="E852" s="405"/>
      <c r="F852" s="176">
        <f>SUM(C852:E852)</f>
        <v>0</v>
      </c>
    </row>
    <row r="853" spans="1:6" ht="12.75">
      <c r="A853" s="449" t="s">
        <v>480</v>
      </c>
      <c r="B853" s="867" t="s">
        <v>790</v>
      </c>
      <c r="C853" s="1092"/>
      <c r="D853" s="181"/>
      <c r="E853" s="406"/>
      <c r="F853" s="176">
        <f aca="true" t="shared" si="46" ref="F853:F859">SUM(C853:E853)</f>
        <v>0</v>
      </c>
    </row>
    <row r="854" spans="1:6" ht="12.75">
      <c r="A854" s="449" t="s">
        <v>481</v>
      </c>
      <c r="B854" s="867" t="s">
        <v>791</v>
      </c>
      <c r="C854" s="1092"/>
      <c r="D854" s="181"/>
      <c r="E854" s="406"/>
      <c r="F854" s="176">
        <f t="shared" si="46"/>
        <v>0</v>
      </c>
    </row>
    <row r="855" spans="1:6" ht="12.75">
      <c r="A855" s="449" t="s">
        <v>482</v>
      </c>
      <c r="B855" s="867" t="s">
        <v>792</v>
      </c>
      <c r="C855" s="1092"/>
      <c r="D855" s="181"/>
      <c r="E855" s="406"/>
      <c r="F855" s="176">
        <f t="shared" si="46"/>
        <v>0</v>
      </c>
    </row>
    <row r="856" spans="1:6" ht="12.75">
      <c r="A856" s="449" t="s">
        <v>483</v>
      </c>
      <c r="B856" s="1087" t="s">
        <v>793</v>
      </c>
      <c r="C856" s="1092"/>
      <c r="D856" s="181"/>
      <c r="E856" s="406"/>
      <c r="F856" s="176">
        <f t="shared" si="46"/>
        <v>0</v>
      </c>
    </row>
    <row r="857" spans="1:6" ht="12.75">
      <c r="A857" s="449" t="s">
        <v>484</v>
      </c>
      <c r="B857" s="1088" t="s">
        <v>794</v>
      </c>
      <c r="C857" s="1092"/>
      <c r="D857" s="181"/>
      <c r="E857" s="406"/>
      <c r="F857" s="176">
        <f t="shared" si="46"/>
        <v>0</v>
      </c>
    </row>
    <row r="858" spans="1:6" ht="12.75">
      <c r="A858" s="449" t="s">
        <v>485</v>
      </c>
      <c r="B858" s="1089" t="s">
        <v>795</v>
      </c>
      <c r="C858" s="1092"/>
      <c r="D858" s="181"/>
      <c r="E858" s="406"/>
      <c r="F858" s="176">
        <f t="shared" si="46"/>
        <v>0</v>
      </c>
    </row>
    <row r="859" spans="1:6" ht="13.5" thickBot="1">
      <c r="A859" s="449" t="s">
        <v>486</v>
      </c>
      <c r="B859" s="460" t="s">
        <v>796</v>
      </c>
      <c r="C859" s="1092"/>
      <c r="D859" s="181"/>
      <c r="E859" s="406"/>
      <c r="F859" s="176">
        <f t="shared" si="46"/>
        <v>0</v>
      </c>
    </row>
    <row r="860" spans="1:6" ht="13.5" thickBot="1">
      <c r="A860" s="473" t="s">
        <v>487</v>
      </c>
      <c r="B860" s="380" t="s">
        <v>787</v>
      </c>
      <c r="C860" s="1093">
        <f>SUM(C852:C859)</f>
        <v>0</v>
      </c>
      <c r="D860" s="1093">
        <f>SUM(D852:D859)</f>
        <v>0</v>
      </c>
      <c r="E860" s="1093">
        <f>SUM(E852:E859)</f>
        <v>0</v>
      </c>
      <c r="F860" s="1224">
        <f>SUM(F852:F859)</f>
        <v>0</v>
      </c>
    </row>
    <row r="861" spans="1:6" ht="12.75">
      <c r="A861" s="766"/>
      <c r="B861" s="45"/>
      <c r="C861" s="1107"/>
      <c r="D861" s="1109"/>
      <c r="E861" s="1047"/>
      <c r="F861" s="863"/>
    </row>
    <row r="862" spans="1:6" ht="13.5" thickBot="1">
      <c r="A862" s="794" t="s">
        <v>488</v>
      </c>
      <c r="B862" s="1099" t="s">
        <v>788</v>
      </c>
      <c r="C862" s="1106">
        <f>C849+C860</f>
        <v>800</v>
      </c>
      <c r="D862" s="1108">
        <f>D849+D860</f>
        <v>85741</v>
      </c>
      <c r="E862" s="1106">
        <f>E849+E860</f>
        <v>0</v>
      </c>
      <c r="F862" s="1106">
        <f>F849+F860</f>
        <v>86541</v>
      </c>
    </row>
    <row r="863" ht="13.5" thickTop="1"/>
    <row r="864" spans="1:6" ht="12.75">
      <c r="A864" s="1460">
        <v>17</v>
      </c>
      <c r="B864" s="1460"/>
      <c r="C864" s="1460"/>
      <c r="D864" s="1460"/>
      <c r="E864" s="1460"/>
      <c r="F864" s="1460"/>
    </row>
    <row r="865" spans="1:5" ht="12.75">
      <c r="A865" s="1439" t="s">
        <v>1176</v>
      </c>
      <c r="B865" s="1439"/>
      <c r="C865" s="1439"/>
      <c r="D865" s="1439"/>
      <c r="E865" s="1439"/>
    </row>
    <row r="866" spans="1:5" ht="12.75">
      <c r="A866" s="462"/>
      <c r="B866" s="462"/>
      <c r="C866" s="462"/>
      <c r="D866" s="462"/>
      <c r="E866" s="462"/>
    </row>
    <row r="867" spans="1:6" ht="14.25">
      <c r="A867" s="1582" t="s">
        <v>988</v>
      </c>
      <c r="B867" s="1583"/>
      <c r="C867" s="1583"/>
      <c r="D867" s="1583"/>
      <c r="E867" s="1583"/>
      <c r="F867" s="1583"/>
    </row>
    <row r="868" spans="2:5" ht="15.75">
      <c r="B868" s="22"/>
      <c r="C868" s="22"/>
      <c r="D868" s="22"/>
      <c r="E868" s="22"/>
    </row>
    <row r="869" spans="2:5" ht="15.75">
      <c r="B869" s="22" t="s">
        <v>1005</v>
      </c>
      <c r="C869" s="22"/>
      <c r="D869" s="22"/>
      <c r="E869" s="22"/>
    </row>
    <row r="870" spans="2:5" ht="13.5" thickBot="1">
      <c r="B870" s="1"/>
      <c r="C870" s="1"/>
      <c r="D870" s="1"/>
      <c r="E870" s="23" t="s">
        <v>11</v>
      </c>
    </row>
    <row r="871" spans="1:6" ht="48.75" thickBot="1">
      <c r="A871" s="477" t="s">
        <v>444</v>
      </c>
      <c r="B871" s="772" t="s">
        <v>16</v>
      </c>
      <c r="C871" s="465" t="s">
        <v>983</v>
      </c>
      <c r="D871" s="466" t="s">
        <v>984</v>
      </c>
      <c r="E871" s="465" t="s">
        <v>978</v>
      </c>
      <c r="F871" s="466" t="s">
        <v>977</v>
      </c>
    </row>
    <row r="872" spans="1:6" ht="12.75">
      <c r="A872" s="773" t="s">
        <v>445</v>
      </c>
      <c r="B872" s="774" t="s">
        <v>446</v>
      </c>
      <c r="C872" s="783" t="s">
        <v>447</v>
      </c>
      <c r="D872" s="784" t="s">
        <v>448</v>
      </c>
      <c r="E872" s="1003" t="s">
        <v>468</v>
      </c>
      <c r="F872" s="1004" t="s">
        <v>493</v>
      </c>
    </row>
    <row r="873" spans="1:6" ht="12.75">
      <c r="A873" s="450" t="s">
        <v>449</v>
      </c>
      <c r="B873" s="457" t="s">
        <v>321</v>
      </c>
      <c r="C873" s="405"/>
      <c r="D873" s="176"/>
      <c r="E873" s="405"/>
      <c r="F873" s="159"/>
    </row>
    <row r="874" spans="1:6" ht="12.75">
      <c r="A874" s="449" t="s">
        <v>450</v>
      </c>
      <c r="B874" s="230" t="s">
        <v>6</v>
      </c>
      <c r="C874" s="405"/>
      <c r="D874" s="176"/>
      <c r="E874" s="405"/>
      <c r="F874" s="176">
        <f>SUM(C874:E874)</f>
        <v>0</v>
      </c>
    </row>
    <row r="875" spans="1:6" ht="12.75">
      <c r="A875" s="449" t="s">
        <v>451</v>
      </c>
      <c r="B875" s="265" t="s">
        <v>7</v>
      </c>
      <c r="C875" s="405"/>
      <c r="D875" s="176"/>
      <c r="E875" s="405"/>
      <c r="F875" s="176">
        <f>SUM(C875:E875)</f>
        <v>0</v>
      </c>
    </row>
    <row r="876" spans="1:6" ht="12.75">
      <c r="A876" s="449" t="s">
        <v>452</v>
      </c>
      <c r="B876" s="265" t="s">
        <v>8</v>
      </c>
      <c r="C876" s="405"/>
      <c r="D876" s="176">
        <v>9288</v>
      </c>
      <c r="E876" s="405"/>
      <c r="F876" s="176">
        <f>SUM(C876:E876)</f>
        <v>9288</v>
      </c>
    </row>
    <row r="877" spans="1:6" ht="12.75">
      <c r="A877" s="449" t="s">
        <v>453</v>
      </c>
      <c r="B877" s="265" t="s">
        <v>556</v>
      </c>
      <c r="C877" s="405"/>
      <c r="D877" s="176">
        <v>-2938</v>
      </c>
      <c r="E877" s="405"/>
      <c r="F877" s="176">
        <f>SUM(C877:E877)</f>
        <v>-2938</v>
      </c>
    </row>
    <row r="878" spans="1:6" ht="12.75">
      <c r="A878" s="449" t="s">
        <v>454</v>
      </c>
      <c r="B878" s="265" t="s">
        <v>555</v>
      </c>
      <c r="C878" s="405"/>
      <c r="D878" s="176"/>
      <c r="E878" s="405"/>
      <c r="F878" s="176">
        <f>SUM(C878:E878)</f>
        <v>0</v>
      </c>
    </row>
    <row r="879" spans="1:6" ht="12.75">
      <c r="A879" s="449" t="s">
        <v>455</v>
      </c>
      <c r="B879" s="265" t="s">
        <v>770</v>
      </c>
      <c r="C879" s="405">
        <f>C880+C881+C882+C883+C884+C885</f>
        <v>0</v>
      </c>
      <c r="D879" s="405">
        <f>D880+D881+D882+D883+D884+D885</f>
        <v>0</v>
      </c>
      <c r="E879" s="405">
        <f>E880+E881+E882+E883+E884+E885</f>
        <v>0</v>
      </c>
      <c r="F879" s="176">
        <f>F880+F881+F882+F883+F884+F885</f>
        <v>0</v>
      </c>
    </row>
    <row r="880" spans="1:6" ht="12.75">
      <c r="A880" s="449" t="s">
        <v>456</v>
      </c>
      <c r="B880" s="265" t="s">
        <v>771</v>
      </c>
      <c r="C880" s="405">
        <v>0</v>
      </c>
      <c r="D880" s="176">
        <v>0</v>
      </c>
      <c r="E880" s="405">
        <v>0</v>
      </c>
      <c r="F880" s="176">
        <f>E880+D880+C880</f>
        <v>0</v>
      </c>
    </row>
    <row r="881" spans="1:6" ht="12.75">
      <c r="A881" s="449" t="s">
        <v>457</v>
      </c>
      <c r="B881" s="265" t="s">
        <v>772</v>
      </c>
      <c r="C881" s="405"/>
      <c r="D881" s="176"/>
      <c r="E881" s="405"/>
      <c r="F881" s="176">
        <f aca="true" t="shared" si="47" ref="F881:F886">E881+D881+C881</f>
        <v>0</v>
      </c>
    </row>
    <row r="882" spans="1:6" ht="12.75">
      <c r="A882" s="449" t="s">
        <v>458</v>
      </c>
      <c r="B882" s="265" t="s">
        <v>773</v>
      </c>
      <c r="C882" s="405"/>
      <c r="D882" s="176"/>
      <c r="E882" s="405"/>
      <c r="F882" s="176">
        <f t="shared" si="47"/>
        <v>0</v>
      </c>
    </row>
    <row r="883" spans="1:6" ht="12.75">
      <c r="A883" s="449" t="s">
        <v>459</v>
      </c>
      <c r="B883" s="458" t="s">
        <v>774</v>
      </c>
      <c r="C883" s="304"/>
      <c r="D883" s="180"/>
      <c r="E883" s="405"/>
      <c r="F883" s="176">
        <f t="shared" si="47"/>
        <v>0</v>
      </c>
    </row>
    <row r="884" spans="1:6" ht="12.75">
      <c r="A884" s="449" t="s">
        <v>460</v>
      </c>
      <c r="B884" s="1085" t="s">
        <v>789</v>
      </c>
      <c r="C884" s="408"/>
      <c r="D884" s="177"/>
      <c r="E884" s="405"/>
      <c r="F884" s="176">
        <f t="shared" si="47"/>
        <v>0</v>
      </c>
    </row>
    <row r="885" spans="1:6" ht="12.75">
      <c r="A885" s="449" t="s">
        <v>461</v>
      </c>
      <c r="B885" s="1086" t="s">
        <v>782</v>
      </c>
      <c r="C885" s="408"/>
      <c r="D885" s="177"/>
      <c r="E885" s="405"/>
      <c r="F885" s="176">
        <f t="shared" si="47"/>
        <v>0</v>
      </c>
    </row>
    <row r="886" spans="1:6" ht="13.5" thickBot="1">
      <c r="A886" s="449" t="s">
        <v>462</v>
      </c>
      <c r="B886" s="267" t="s">
        <v>317</v>
      </c>
      <c r="C886" s="406"/>
      <c r="D886" s="181"/>
      <c r="E886" s="405"/>
      <c r="F886" s="403">
        <f t="shared" si="47"/>
        <v>0</v>
      </c>
    </row>
    <row r="887" spans="1:6" ht="13.5" thickBot="1">
      <c r="A887" s="777" t="s">
        <v>463</v>
      </c>
      <c r="B887" s="778" t="s">
        <v>9</v>
      </c>
      <c r="C887" s="786">
        <f>C874+C875+C876+C877+C879+C886</f>
        <v>0</v>
      </c>
      <c r="D887" s="786">
        <f>D874+D875+D876+D877+D879+D886</f>
        <v>6350</v>
      </c>
      <c r="E887" s="786">
        <f>E874+E875+E876+E877+E879+E886</f>
        <v>0</v>
      </c>
      <c r="F887" s="787">
        <f>F874+F875+F876+F877+F879+F886</f>
        <v>6350</v>
      </c>
    </row>
    <row r="888" spans="1:6" ht="13.5" thickTop="1">
      <c r="A888" s="766"/>
      <c r="B888" s="457"/>
      <c r="C888" s="303"/>
      <c r="D888" s="303"/>
      <c r="E888" s="303"/>
      <c r="F888" s="184"/>
    </row>
    <row r="889" spans="1:6" ht="12.75">
      <c r="A889" s="450" t="s">
        <v>464</v>
      </c>
      <c r="B889" s="459" t="s">
        <v>322</v>
      </c>
      <c r="C889" s="407"/>
      <c r="D889" s="179"/>
      <c r="E889" s="407"/>
      <c r="F889" s="237"/>
    </row>
    <row r="890" spans="1:6" ht="12.75">
      <c r="A890" s="449" t="s">
        <v>465</v>
      </c>
      <c r="B890" s="265" t="s">
        <v>557</v>
      </c>
      <c r="C890" s="405"/>
      <c r="D890" s="176"/>
      <c r="E890" s="405"/>
      <c r="F890" s="176">
        <f>SUM(C890:E890)</f>
        <v>0</v>
      </c>
    </row>
    <row r="891" spans="1:6" ht="12.75">
      <c r="A891" s="449" t="s">
        <v>464</v>
      </c>
      <c r="B891" s="265" t="s">
        <v>558</v>
      </c>
      <c r="C891" s="405"/>
      <c r="D891" s="176"/>
      <c r="E891" s="405"/>
      <c r="F891" s="176">
        <f>SUM(C891:E891)</f>
        <v>0</v>
      </c>
    </row>
    <row r="892" spans="1:6" ht="12.75">
      <c r="A892" s="449" t="s">
        <v>465</v>
      </c>
      <c r="B892" s="265" t="s">
        <v>318</v>
      </c>
      <c r="C892" s="405">
        <f>C893+C894+C895+C896+C897+C898+C899</f>
        <v>0</v>
      </c>
      <c r="D892" s="405">
        <f>D893+D894+D895+D896+D897+D898+D899</f>
        <v>0</v>
      </c>
      <c r="E892" s="405">
        <f>E893+E894+E895+E896+E897+E898+E899</f>
        <v>0</v>
      </c>
      <c r="F892" s="176">
        <f>F893+F894+F895+F896+F897+F898+F899</f>
        <v>0</v>
      </c>
    </row>
    <row r="893" spans="1:6" ht="12.75">
      <c r="A893" s="449" t="s">
        <v>466</v>
      </c>
      <c r="B893" s="458" t="s">
        <v>775</v>
      </c>
      <c r="C893" s="405"/>
      <c r="D893" s="176"/>
      <c r="E893" s="405"/>
      <c r="F893" s="176">
        <f>SUM(C893:E893)</f>
        <v>0</v>
      </c>
    </row>
    <row r="894" spans="1:6" ht="12.75">
      <c r="A894" s="449" t="s">
        <v>467</v>
      </c>
      <c r="B894" s="458" t="s">
        <v>777</v>
      </c>
      <c r="C894" s="405"/>
      <c r="D894" s="176"/>
      <c r="E894" s="405"/>
      <c r="F894" s="176">
        <f aca="true" t="shared" si="48" ref="F894:F900">SUM(C894:E894)</f>
        <v>0</v>
      </c>
    </row>
    <row r="895" spans="1:6" ht="12.75">
      <c r="A895" s="449" t="s">
        <v>469</v>
      </c>
      <c r="B895" s="458" t="s">
        <v>776</v>
      </c>
      <c r="C895" s="405"/>
      <c r="D895" s="176"/>
      <c r="E895" s="405"/>
      <c r="F895" s="176">
        <f t="shared" si="48"/>
        <v>0</v>
      </c>
    </row>
    <row r="896" spans="1:6" ht="12.75">
      <c r="A896" s="449" t="s">
        <v>470</v>
      </c>
      <c r="B896" s="458" t="s">
        <v>778</v>
      </c>
      <c r="C896" s="405"/>
      <c r="D896" s="176"/>
      <c r="E896" s="405"/>
      <c r="F896" s="176">
        <f t="shared" si="48"/>
        <v>0</v>
      </c>
    </row>
    <row r="897" spans="1:6" ht="12.75">
      <c r="A897" s="449" t="s">
        <v>471</v>
      </c>
      <c r="B897" s="1085" t="s">
        <v>779</v>
      </c>
      <c r="C897" s="405"/>
      <c r="D897" s="176"/>
      <c r="E897" s="405"/>
      <c r="F897" s="176">
        <f t="shared" si="48"/>
        <v>0</v>
      </c>
    </row>
    <row r="898" spans="1:6" ht="12.75">
      <c r="A898" s="449" t="s">
        <v>472</v>
      </c>
      <c r="B898" s="370" t="s">
        <v>780</v>
      </c>
      <c r="C898" s="405"/>
      <c r="D898" s="176"/>
      <c r="E898" s="405"/>
      <c r="F898" s="176">
        <f t="shared" si="48"/>
        <v>0</v>
      </c>
    </row>
    <row r="899" spans="1:6" ht="12.75">
      <c r="A899" s="449" t="s">
        <v>473</v>
      </c>
      <c r="B899" s="1086" t="s">
        <v>797</v>
      </c>
      <c r="C899" s="405"/>
      <c r="D899" s="176"/>
      <c r="E899" s="405"/>
      <c r="F899" s="176">
        <f t="shared" si="48"/>
        <v>0</v>
      </c>
    </row>
    <row r="900" spans="1:6" ht="12.75">
      <c r="A900" s="449" t="s">
        <v>474</v>
      </c>
      <c r="B900" s="265" t="s">
        <v>783</v>
      </c>
      <c r="C900" s="405"/>
      <c r="D900" s="176"/>
      <c r="E900" s="405"/>
      <c r="F900" s="176">
        <f t="shared" si="48"/>
        <v>0</v>
      </c>
    </row>
    <row r="901" spans="1:6" ht="13.5" thickBot="1">
      <c r="A901" s="449" t="s">
        <v>475</v>
      </c>
      <c r="B901" s="267" t="s">
        <v>320</v>
      </c>
      <c r="C901" s="408">
        <f>-C877</f>
        <v>0</v>
      </c>
      <c r="D901" s="406">
        <f>-D877</f>
        <v>2938</v>
      </c>
      <c r="E901" s="406">
        <f>-E877</f>
        <v>0</v>
      </c>
      <c r="F901" s="181">
        <f>-F877</f>
        <v>2938</v>
      </c>
    </row>
    <row r="902" spans="1:6" ht="13.5" thickBot="1">
      <c r="A902" s="777" t="s">
        <v>476</v>
      </c>
      <c r="B902" s="778" t="s">
        <v>10</v>
      </c>
      <c r="C902" s="786">
        <f>C890+C891+C892+C900+C901</f>
        <v>0</v>
      </c>
      <c r="D902" s="786">
        <f>D890+D891+D892+D900+D901</f>
        <v>2938</v>
      </c>
      <c r="E902" s="786">
        <f>E890+E891+E892+E900+E901</f>
        <v>0</v>
      </c>
      <c r="F902" s="787">
        <f>F890+F891+F892+F900+F901</f>
        <v>2938</v>
      </c>
    </row>
    <row r="903" spans="1:6" ht="27" thickBot="1" thickTop="1">
      <c r="A903" s="777" t="s">
        <v>477</v>
      </c>
      <c r="B903" s="782" t="s">
        <v>784</v>
      </c>
      <c r="C903" s="789">
        <f>C887+C902</f>
        <v>0</v>
      </c>
      <c r="D903" s="789">
        <f>D887+D902</f>
        <v>9288</v>
      </c>
      <c r="E903" s="789">
        <f>E887+E902</f>
        <v>0</v>
      </c>
      <c r="F903" s="790">
        <f>F887+F902</f>
        <v>9288</v>
      </c>
    </row>
    <row r="904" spans="1:6" ht="13.5" thickTop="1">
      <c r="A904" s="766"/>
      <c r="B904" s="1101"/>
      <c r="C904" s="314"/>
      <c r="D904" s="314"/>
      <c r="E904" s="314"/>
      <c r="F904" s="321"/>
    </row>
    <row r="905" spans="1:6" ht="12.75">
      <c r="A905" s="450" t="s">
        <v>552</v>
      </c>
      <c r="B905" s="579" t="s">
        <v>786</v>
      </c>
      <c r="C905" s="788"/>
      <c r="D905" s="179"/>
      <c r="E905" s="407"/>
      <c r="F905" s="237"/>
    </row>
    <row r="906" spans="1:6" ht="12.75">
      <c r="A906" s="449" t="s">
        <v>479</v>
      </c>
      <c r="B906" s="266" t="s">
        <v>785</v>
      </c>
      <c r="C906" s="410"/>
      <c r="D906" s="176"/>
      <c r="E906" s="405"/>
      <c r="F906" s="176">
        <f>SUM(C906:E906)</f>
        <v>0</v>
      </c>
    </row>
    <row r="907" spans="1:6" ht="12.75">
      <c r="A907" s="449" t="s">
        <v>480</v>
      </c>
      <c r="B907" s="867" t="s">
        <v>790</v>
      </c>
      <c r="C907" s="1092"/>
      <c r="D907" s="181"/>
      <c r="E907" s="406"/>
      <c r="F907" s="176">
        <f aca="true" t="shared" si="49" ref="F907:F913">SUM(C907:E907)</f>
        <v>0</v>
      </c>
    </row>
    <row r="908" spans="1:6" ht="12.75">
      <c r="A908" s="449" t="s">
        <v>481</v>
      </c>
      <c r="B908" s="867" t="s">
        <v>791</v>
      </c>
      <c r="C908" s="1092"/>
      <c r="D908" s="181"/>
      <c r="E908" s="406"/>
      <c r="F908" s="176">
        <f t="shared" si="49"/>
        <v>0</v>
      </c>
    </row>
    <row r="909" spans="1:6" ht="12.75">
      <c r="A909" s="449" t="s">
        <v>482</v>
      </c>
      <c r="B909" s="867" t="s">
        <v>792</v>
      </c>
      <c r="C909" s="1092"/>
      <c r="D909" s="181"/>
      <c r="E909" s="406"/>
      <c r="F909" s="176">
        <f t="shared" si="49"/>
        <v>0</v>
      </c>
    </row>
    <row r="910" spans="1:6" ht="12.75">
      <c r="A910" s="449" t="s">
        <v>483</v>
      </c>
      <c r="B910" s="1087" t="s">
        <v>793</v>
      </c>
      <c r="C910" s="1092"/>
      <c r="D910" s="181"/>
      <c r="E910" s="406"/>
      <c r="F910" s="176">
        <f t="shared" si="49"/>
        <v>0</v>
      </c>
    </row>
    <row r="911" spans="1:6" ht="12.75">
      <c r="A911" s="449" t="s">
        <v>484</v>
      </c>
      <c r="B911" s="1088" t="s">
        <v>794</v>
      </c>
      <c r="C911" s="1092"/>
      <c r="D911" s="181"/>
      <c r="E911" s="406"/>
      <c r="F911" s="176">
        <f t="shared" si="49"/>
        <v>0</v>
      </c>
    </row>
    <row r="912" spans="1:6" ht="12.75">
      <c r="A912" s="449" t="s">
        <v>485</v>
      </c>
      <c r="B912" s="1089" t="s">
        <v>795</v>
      </c>
      <c r="C912" s="1092"/>
      <c r="D912" s="181"/>
      <c r="E912" s="406"/>
      <c r="F912" s="176">
        <f t="shared" si="49"/>
        <v>0</v>
      </c>
    </row>
    <row r="913" spans="1:6" ht="13.5" thickBot="1">
      <c r="A913" s="449" t="s">
        <v>486</v>
      </c>
      <c r="B913" s="460" t="s">
        <v>796</v>
      </c>
      <c r="C913" s="1092"/>
      <c r="D913" s="181"/>
      <c r="E913" s="406"/>
      <c r="F913" s="176">
        <f t="shared" si="49"/>
        <v>0</v>
      </c>
    </row>
    <row r="914" spans="1:6" ht="13.5" thickBot="1">
      <c r="A914" s="473" t="s">
        <v>487</v>
      </c>
      <c r="B914" s="380" t="s">
        <v>787</v>
      </c>
      <c r="C914" s="1093">
        <f>SUM(C906:C913)</f>
        <v>0</v>
      </c>
      <c r="D914" s="1093">
        <f>SUM(D906:D913)</f>
        <v>0</v>
      </c>
      <c r="E914" s="1093">
        <f>SUM(E906:E913)</f>
        <v>0</v>
      </c>
      <c r="F914" s="1224">
        <f>SUM(F906:F913)</f>
        <v>0</v>
      </c>
    </row>
    <row r="915" spans="1:6" ht="12.75">
      <c r="A915" s="766"/>
      <c r="B915" s="45"/>
      <c r="C915" s="1107"/>
      <c r="D915" s="1109"/>
      <c r="E915" s="1047"/>
      <c r="F915" s="863"/>
    </row>
    <row r="916" spans="1:6" ht="13.5" thickBot="1">
      <c r="A916" s="794" t="s">
        <v>488</v>
      </c>
      <c r="B916" s="1099" t="s">
        <v>788</v>
      </c>
      <c r="C916" s="1106">
        <f>C903+C914</f>
        <v>0</v>
      </c>
      <c r="D916" s="1108">
        <f>D903+D914</f>
        <v>9288</v>
      </c>
      <c r="E916" s="1106">
        <f>E903+E914</f>
        <v>0</v>
      </c>
      <c r="F916" s="1106">
        <f>F903+F914</f>
        <v>9288</v>
      </c>
    </row>
    <row r="917" ht="13.5" thickTop="1"/>
    <row r="918" spans="1:6" ht="12.75">
      <c r="A918" s="1460">
        <v>18</v>
      </c>
      <c r="B918" s="1460"/>
      <c r="C918" s="1460"/>
      <c r="D918" s="1460"/>
      <c r="E918" s="1460"/>
      <c r="F918" s="1460"/>
    </row>
    <row r="919" spans="1:5" ht="12.75">
      <c r="A919" s="1439" t="s">
        <v>1176</v>
      </c>
      <c r="B919" s="1439"/>
      <c r="C919" s="1439"/>
      <c r="D919" s="1439"/>
      <c r="E919" s="1439"/>
    </row>
    <row r="920" spans="1:5" ht="12.75">
      <c r="A920" s="462"/>
      <c r="B920" s="462"/>
      <c r="C920" s="462"/>
      <c r="D920" s="462"/>
      <c r="E920" s="462"/>
    </row>
    <row r="921" spans="1:6" ht="14.25">
      <c r="A921" s="1582" t="s">
        <v>988</v>
      </c>
      <c r="B921" s="1583"/>
      <c r="C921" s="1583"/>
      <c r="D921" s="1583"/>
      <c r="E921" s="1583"/>
      <c r="F921" s="1583"/>
    </row>
    <row r="922" spans="2:5" ht="15.75">
      <c r="B922" s="22"/>
      <c r="C922" s="22"/>
      <c r="D922" s="22"/>
      <c r="E922" s="22"/>
    </row>
    <row r="923" spans="2:5" ht="15.75">
      <c r="B923" s="22" t="s">
        <v>1113</v>
      </c>
      <c r="C923" s="22"/>
      <c r="D923" s="22"/>
      <c r="E923" s="22"/>
    </row>
    <row r="924" spans="2:5" ht="13.5" thickBot="1">
      <c r="B924" s="1"/>
      <c r="C924" s="1"/>
      <c r="D924" s="1"/>
      <c r="E924" s="23" t="s">
        <v>11</v>
      </c>
    </row>
    <row r="925" spans="1:6" ht="48.75" thickBot="1">
      <c r="A925" s="477" t="s">
        <v>444</v>
      </c>
      <c r="B925" s="772" t="s">
        <v>16</v>
      </c>
      <c r="C925" s="465" t="s">
        <v>983</v>
      </c>
      <c r="D925" s="466" t="s">
        <v>984</v>
      </c>
      <c r="E925" s="465" t="s">
        <v>978</v>
      </c>
      <c r="F925" s="466" t="s">
        <v>977</v>
      </c>
    </row>
    <row r="926" spans="1:6" ht="12.75">
      <c r="A926" s="773" t="s">
        <v>445</v>
      </c>
      <c r="B926" s="774" t="s">
        <v>446</v>
      </c>
      <c r="C926" s="783" t="s">
        <v>447</v>
      </c>
      <c r="D926" s="784" t="s">
        <v>448</v>
      </c>
      <c r="E926" s="1003" t="s">
        <v>468</v>
      </c>
      <c r="F926" s="1004" t="s">
        <v>493</v>
      </c>
    </row>
    <row r="927" spans="1:6" ht="12.75">
      <c r="A927" s="450" t="s">
        <v>449</v>
      </c>
      <c r="B927" s="457" t="s">
        <v>321</v>
      </c>
      <c r="C927" s="405"/>
      <c r="D927" s="176"/>
      <c r="E927" s="405"/>
      <c r="F927" s="159"/>
    </row>
    <row r="928" spans="1:6" ht="12.75">
      <c r="A928" s="449" t="s">
        <v>450</v>
      </c>
      <c r="B928" s="230" t="s">
        <v>6</v>
      </c>
      <c r="C928" s="405"/>
      <c r="D928" s="176"/>
      <c r="E928" s="405"/>
      <c r="F928" s="176">
        <f>SUM(C928:E928)</f>
        <v>0</v>
      </c>
    </row>
    <row r="929" spans="1:6" ht="12.75">
      <c r="A929" s="449" t="s">
        <v>451</v>
      </c>
      <c r="B929" s="265" t="s">
        <v>7</v>
      </c>
      <c r="C929" s="405"/>
      <c r="D929" s="176"/>
      <c r="E929" s="405"/>
      <c r="F929" s="176">
        <f>SUM(C929:E929)</f>
        <v>0</v>
      </c>
    </row>
    <row r="930" spans="1:6" ht="12.75">
      <c r="A930" s="449" t="s">
        <v>452</v>
      </c>
      <c r="B930" s="265" t="s">
        <v>8</v>
      </c>
      <c r="C930" s="405">
        <v>2127</v>
      </c>
      <c r="D930" s="176"/>
      <c r="E930" s="405"/>
      <c r="F930" s="176">
        <f>SUM(C930:E930)</f>
        <v>2127</v>
      </c>
    </row>
    <row r="931" spans="1:6" ht="12.75">
      <c r="A931" s="449" t="s">
        <v>453</v>
      </c>
      <c r="B931" s="265" t="s">
        <v>556</v>
      </c>
      <c r="C931" s="405">
        <v>-2083</v>
      </c>
      <c r="D931" s="176"/>
      <c r="E931" s="405"/>
      <c r="F931" s="176">
        <f>SUM(C931:E931)</f>
        <v>-2083</v>
      </c>
    </row>
    <row r="932" spans="1:6" ht="12.75">
      <c r="A932" s="449" t="s">
        <v>454</v>
      </c>
      <c r="B932" s="265" t="s">
        <v>555</v>
      </c>
      <c r="C932" s="405"/>
      <c r="D932" s="176"/>
      <c r="E932" s="405"/>
      <c r="F932" s="176">
        <f>SUM(C932:E932)</f>
        <v>0</v>
      </c>
    </row>
    <row r="933" spans="1:6" ht="12.75">
      <c r="A933" s="449" t="s">
        <v>455</v>
      </c>
      <c r="B933" s="265" t="s">
        <v>770</v>
      </c>
      <c r="C933" s="405">
        <f>C934+C935+C936+C937+C938+C939</f>
        <v>0</v>
      </c>
      <c r="D933" s="405">
        <f>D934+D935+D936+D937+D938+D939</f>
        <v>0</v>
      </c>
      <c r="E933" s="405">
        <f>E934+E935+E936+E937+E938+E939</f>
        <v>0</v>
      </c>
      <c r="F933" s="176">
        <f>F934+F935+F936+F937+F938+F939</f>
        <v>0</v>
      </c>
    </row>
    <row r="934" spans="1:6" ht="12.75">
      <c r="A934" s="449" t="s">
        <v>456</v>
      </c>
      <c r="B934" s="265" t="s">
        <v>771</v>
      </c>
      <c r="C934" s="405">
        <v>0</v>
      </c>
      <c r="D934" s="176">
        <v>0</v>
      </c>
      <c r="E934" s="405">
        <v>0</v>
      </c>
      <c r="F934" s="176">
        <f>E934+D934+C934</f>
        <v>0</v>
      </c>
    </row>
    <row r="935" spans="1:6" ht="12.75">
      <c r="A935" s="449" t="s">
        <v>457</v>
      </c>
      <c r="B935" s="265" t="s">
        <v>772</v>
      </c>
      <c r="C935" s="405"/>
      <c r="D935" s="176"/>
      <c r="E935" s="405"/>
      <c r="F935" s="176">
        <f aca="true" t="shared" si="50" ref="F935:F940">E935+D935+C935</f>
        <v>0</v>
      </c>
    </row>
    <row r="936" spans="1:6" ht="12.75">
      <c r="A936" s="449" t="s">
        <v>458</v>
      </c>
      <c r="B936" s="265" t="s">
        <v>773</v>
      </c>
      <c r="C936" s="405"/>
      <c r="D936" s="176"/>
      <c r="E936" s="405"/>
      <c r="F936" s="176">
        <f t="shared" si="50"/>
        <v>0</v>
      </c>
    </row>
    <row r="937" spans="1:6" ht="12.75">
      <c r="A937" s="449" t="s">
        <v>459</v>
      </c>
      <c r="B937" s="458" t="s">
        <v>774</v>
      </c>
      <c r="C937" s="405">
        <v>0</v>
      </c>
      <c r="D937" s="180"/>
      <c r="E937" s="405"/>
      <c r="F937" s="176">
        <f t="shared" si="50"/>
        <v>0</v>
      </c>
    </row>
    <row r="938" spans="1:6" ht="12.75">
      <c r="A938" s="449" t="s">
        <v>460</v>
      </c>
      <c r="B938" s="1085" t="s">
        <v>789</v>
      </c>
      <c r="C938" s="408"/>
      <c r="D938" s="177"/>
      <c r="E938" s="405"/>
      <c r="F938" s="176">
        <f t="shared" si="50"/>
        <v>0</v>
      </c>
    </row>
    <row r="939" spans="1:6" ht="12.75">
      <c r="A939" s="449" t="s">
        <v>461</v>
      </c>
      <c r="B939" s="1086" t="s">
        <v>782</v>
      </c>
      <c r="C939" s="408"/>
      <c r="D939" s="177"/>
      <c r="E939" s="405"/>
      <c r="F939" s="176">
        <f t="shared" si="50"/>
        <v>0</v>
      </c>
    </row>
    <row r="940" spans="1:6" ht="13.5" thickBot="1">
      <c r="A940" s="449" t="s">
        <v>462</v>
      </c>
      <c r="B940" s="267" t="s">
        <v>317</v>
      </c>
      <c r="C940" s="406"/>
      <c r="D940" s="181"/>
      <c r="E940" s="405"/>
      <c r="F940" s="403">
        <f t="shared" si="50"/>
        <v>0</v>
      </c>
    </row>
    <row r="941" spans="1:6" ht="13.5" thickBot="1">
      <c r="A941" s="777" t="s">
        <v>463</v>
      </c>
      <c r="B941" s="778" t="s">
        <v>9</v>
      </c>
      <c r="C941" s="786">
        <f>C928+C929+C930+C931+C933+C940</f>
        <v>44</v>
      </c>
      <c r="D941" s="786">
        <f>D928+D929+D930+D931+D933+D940</f>
        <v>0</v>
      </c>
      <c r="E941" s="786">
        <f>E928+E929+E930+E931+E933+E940</f>
        <v>0</v>
      </c>
      <c r="F941" s="787">
        <f>F928+F929+F930+F931+F933+F940</f>
        <v>44</v>
      </c>
    </row>
    <row r="942" spans="1:6" ht="13.5" thickTop="1">
      <c r="A942" s="766"/>
      <c r="B942" s="457"/>
      <c r="C942" s="303"/>
      <c r="D942" s="303"/>
      <c r="E942" s="303"/>
      <c r="F942" s="184"/>
    </row>
    <row r="943" spans="1:6" ht="12.75">
      <c r="A943" s="450" t="s">
        <v>464</v>
      </c>
      <c r="B943" s="459" t="s">
        <v>322</v>
      </c>
      <c r="C943" s="407"/>
      <c r="D943" s="179"/>
      <c r="E943" s="407"/>
      <c r="F943" s="237"/>
    </row>
    <row r="944" spans="1:6" ht="12.75">
      <c r="A944" s="449" t="s">
        <v>465</v>
      </c>
      <c r="B944" s="265" t="s">
        <v>557</v>
      </c>
      <c r="C944" s="405">
        <f>'33_sz_ melléklet'!C55</f>
        <v>317953</v>
      </c>
      <c r="D944" s="176"/>
      <c r="E944" s="405"/>
      <c r="F944" s="176">
        <f>SUM(C944:E944)</f>
        <v>317953</v>
      </c>
    </row>
    <row r="945" spans="1:6" ht="12.75">
      <c r="A945" s="449" t="s">
        <v>464</v>
      </c>
      <c r="B945" s="265" t="s">
        <v>558</v>
      </c>
      <c r="C945" s="405"/>
      <c r="D945" s="176"/>
      <c r="E945" s="405"/>
      <c r="F945" s="176">
        <f>SUM(C945:E945)</f>
        <v>0</v>
      </c>
    </row>
    <row r="946" spans="1:6" ht="12.75">
      <c r="A946" s="449" t="s">
        <v>465</v>
      </c>
      <c r="B946" s="265" t="s">
        <v>318</v>
      </c>
      <c r="C946" s="405">
        <f>C947+C948+C949+C950+C951+C952+C953</f>
        <v>1000</v>
      </c>
      <c r="D946" s="405">
        <f>D947+D948+D949+D950+D951+D952+D953</f>
        <v>0</v>
      </c>
      <c r="E946" s="405">
        <f>E947+E948+E949+E950+E951+E952+E953</f>
        <v>0</v>
      </c>
      <c r="F946" s="176">
        <f>F947+F948+F949+F950+F951+F952+F953</f>
        <v>1000</v>
      </c>
    </row>
    <row r="947" spans="1:6" ht="12.75">
      <c r="A947" s="449" t="s">
        <v>466</v>
      </c>
      <c r="B947" s="458" t="s">
        <v>775</v>
      </c>
      <c r="C947" s="405"/>
      <c r="D947" s="176"/>
      <c r="E947" s="405"/>
      <c r="F947" s="176">
        <f>SUM(C947:E947)</f>
        <v>0</v>
      </c>
    </row>
    <row r="948" spans="1:6" ht="12.75">
      <c r="A948" s="449" t="s">
        <v>467</v>
      </c>
      <c r="B948" s="458" t="s">
        <v>777</v>
      </c>
      <c r="C948" s="405"/>
      <c r="D948" s="176"/>
      <c r="E948" s="405"/>
      <c r="F948" s="176">
        <f aca="true" t="shared" si="51" ref="F948:F954">SUM(C948:E948)</f>
        <v>0</v>
      </c>
    </row>
    <row r="949" spans="1:6" ht="12.75">
      <c r="A949" s="449" t="s">
        <v>469</v>
      </c>
      <c r="B949" s="458" t="s">
        <v>776</v>
      </c>
      <c r="C949" s="405"/>
      <c r="D949" s="176"/>
      <c r="E949" s="405"/>
      <c r="F949" s="176">
        <f t="shared" si="51"/>
        <v>0</v>
      </c>
    </row>
    <row r="950" spans="1:6" ht="12.75">
      <c r="A950" s="449" t="s">
        <v>470</v>
      </c>
      <c r="B950" s="458" t="s">
        <v>778</v>
      </c>
      <c r="C950" s="405">
        <f>' 8 10 sz. melléklet'!E54</f>
        <v>1000</v>
      </c>
      <c r="D950" s="176"/>
      <c r="E950" s="405"/>
      <c r="F950" s="176">
        <f t="shared" si="51"/>
        <v>1000</v>
      </c>
    </row>
    <row r="951" spans="1:6" ht="12.75">
      <c r="A951" s="449" t="s">
        <v>471</v>
      </c>
      <c r="B951" s="1085" t="s">
        <v>779</v>
      </c>
      <c r="C951" s="405"/>
      <c r="D951" s="176"/>
      <c r="E951" s="405"/>
      <c r="F951" s="176">
        <f t="shared" si="51"/>
        <v>0</v>
      </c>
    </row>
    <row r="952" spans="1:6" ht="12.75">
      <c r="A952" s="449" t="s">
        <v>472</v>
      </c>
      <c r="B952" s="370" t="s">
        <v>780</v>
      </c>
      <c r="C952" s="405"/>
      <c r="D952" s="176"/>
      <c r="E952" s="405"/>
      <c r="F952" s="176">
        <f t="shared" si="51"/>
        <v>0</v>
      </c>
    </row>
    <row r="953" spans="1:6" ht="12.75">
      <c r="A953" s="449" t="s">
        <v>473</v>
      </c>
      <c r="B953" s="1086" t="s">
        <v>797</v>
      </c>
      <c r="C953" s="405"/>
      <c r="D953" s="176"/>
      <c r="E953" s="405"/>
      <c r="F953" s="176">
        <f t="shared" si="51"/>
        <v>0</v>
      </c>
    </row>
    <row r="954" spans="1:6" ht="12.75">
      <c r="A954" s="449" t="s">
        <v>474</v>
      </c>
      <c r="B954" s="265" t="s">
        <v>783</v>
      </c>
      <c r="C954" s="405"/>
      <c r="D954" s="176"/>
      <c r="E954" s="405"/>
      <c r="F954" s="176">
        <f t="shared" si="51"/>
        <v>0</v>
      </c>
    </row>
    <row r="955" spans="1:6" ht="13.5" thickBot="1">
      <c r="A955" s="449" t="s">
        <v>475</v>
      </c>
      <c r="B955" s="267" t="s">
        <v>320</v>
      </c>
      <c r="C955" s="406">
        <f>-C931</f>
        <v>2083</v>
      </c>
      <c r="D955" s="406">
        <f>-D931</f>
        <v>0</v>
      </c>
      <c r="E955" s="406">
        <f>-E931</f>
        <v>0</v>
      </c>
      <c r="F955" s="403">
        <f>-F931</f>
        <v>2083</v>
      </c>
    </row>
    <row r="956" spans="1:6" ht="13.5" thickBot="1">
      <c r="A956" s="777" t="s">
        <v>476</v>
      </c>
      <c r="B956" s="778" t="s">
        <v>10</v>
      </c>
      <c r="C956" s="786">
        <f>C944+C945+C946+C954+C955</f>
        <v>321036</v>
      </c>
      <c r="D956" s="786">
        <f>D944+D945+D946+D954+D955</f>
        <v>0</v>
      </c>
      <c r="E956" s="786">
        <f>E944+E945+E946+E954+E955</f>
        <v>0</v>
      </c>
      <c r="F956" s="787">
        <f>F944+F945+F946+F954+F955</f>
        <v>321036</v>
      </c>
    </row>
    <row r="957" spans="1:6" ht="27" thickBot="1" thickTop="1">
      <c r="A957" s="777" t="s">
        <v>477</v>
      </c>
      <c r="B957" s="782" t="s">
        <v>784</v>
      </c>
      <c r="C957" s="789">
        <f>C941+C956</f>
        <v>321080</v>
      </c>
      <c r="D957" s="789">
        <f>D941+D956</f>
        <v>0</v>
      </c>
      <c r="E957" s="789">
        <f>E941+E956</f>
        <v>0</v>
      </c>
      <c r="F957" s="790">
        <f>F941+F956</f>
        <v>321080</v>
      </c>
    </row>
    <row r="958" spans="1:6" ht="13.5" thickTop="1">
      <c r="A958" s="766"/>
      <c r="B958" s="1101"/>
      <c r="C958" s="314"/>
      <c r="D958" s="314"/>
      <c r="E958" s="314"/>
      <c r="F958" s="321"/>
    </row>
    <row r="959" spans="1:6" ht="12.75">
      <c r="A959" s="450" t="s">
        <v>552</v>
      </c>
      <c r="B959" s="579" t="s">
        <v>786</v>
      </c>
      <c r="C959" s="788"/>
      <c r="D959" s="179"/>
      <c r="E959" s="407"/>
      <c r="F959" s="237"/>
    </row>
    <row r="960" spans="1:6" ht="12.75">
      <c r="A960" s="449" t="s">
        <v>479</v>
      </c>
      <c r="B960" s="266" t="s">
        <v>785</v>
      </c>
      <c r="C960" s="410"/>
      <c r="D960" s="176"/>
      <c r="E960" s="405"/>
      <c r="F960" s="176">
        <f>SUM(C960:E960)</f>
        <v>0</v>
      </c>
    </row>
    <row r="961" spans="1:6" ht="12.75">
      <c r="A961" s="449" t="s">
        <v>480</v>
      </c>
      <c r="B961" s="867" t="s">
        <v>790</v>
      </c>
      <c r="C961" s="1092"/>
      <c r="D961" s="181"/>
      <c r="E961" s="406"/>
      <c r="F961" s="176">
        <f aca="true" t="shared" si="52" ref="F961:F967">SUM(C961:E961)</f>
        <v>0</v>
      </c>
    </row>
    <row r="962" spans="1:6" ht="12.75">
      <c r="A962" s="449" t="s">
        <v>481</v>
      </c>
      <c r="B962" s="867" t="s">
        <v>791</v>
      </c>
      <c r="C962" s="1092"/>
      <c r="D962" s="181"/>
      <c r="E962" s="406"/>
      <c r="F962" s="176">
        <f t="shared" si="52"/>
        <v>0</v>
      </c>
    </row>
    <row r="963" spans="1:6" ht="12.75">
      <c r="A963" s="449" t="s">
        <v>482</v>
      </c>
      <c r="B963" s="867" t="s">
        <v>792</v>
      </c>
      <c r="C963" s="1092"/>
      <c r="D963" s="181"/>
      <c r="E963" s="406"/>
      <c r="F963" s="176">
        <f t="shared" si="52"/>
        <v>0</v>
      </c>
    </row>
    <row r="964" spans="1:6" ht="12.75">
      <c r="A964" s="449" t="s">
        <v>483</v>
      </c>
      <c r="B964" s="1087" t="s">
        <v>793</v>
      </c>
      <c r="C964" s="1092"/>
      <c r="D964" s="181"/>
      <c r="E964" s="406"/>
      <c r="F964" s="176">
        <f t="shared" si="52"/>
        <v>0</v>
      </c>
    </row>
    <row r="965" spans="1:6" ht="12.75">
      <c r="A965" s="449" t="s">
        <v>484</v>
      </c>
      <c r="B965" s="1088" t="s">
        <v>794</v>
      </c>
      <c r="C965" s="1092"/>
      <c r="D965" s="181"/>
      <c r="E965" s="406"/>
      <c r="F965" s="176">
        <f t="shared" si="52"/>
        <v>0</v>
      </c>
    </row>
    <row r="966" spans="1:6" ht="12.75">
      <c r="A966" s="449" t="s">
        <v>485</v>
      </c>
      <c r="B966" s="1089" t="s">
        <v>795</v>
      </c>
      <c r="C966" s="1092"/>
      <c r="D966" s="181"/>
      <c r="E966" s="406"/>
      <c r="F966" s="176">
        <f t="shared" si="52"/>
        <v>0</v>
      </c>
    </row>
    <row r="967" spans="1:6" ht="13.5" thickBot="1">
      <c r="A967" s="449" t="s">
        <v>486</v>
      </c>
      <c r="B967" s="460" t="s">
        <v>796</v>
      </c>
      <c r="C967" s="1092"/>
      <c r="D967" s="181"/>
      <c r="E967" s="406"/>
      <c r="F967" s="176">
        <f t="shared" si="52"/>
        <v>0</v>
      </c>
    </row>
    <row r="968" spans="1:6" ht="13.5" thickBot="1">
      <c r="A968" s="473" t="s">
        <v>487</v>
      </c>
      <c r="B968" s="380" t="s">
        <v>787</v>
      </c>
      <c r="C968" s="1093">
        <f>SUM(C960:C967)</f>
        <v>0</v>
      </c>
      <c r="D968" s="1093">
        <f>SUM(D960:D967)</f>
        <v>0</v>
      </c>
      <c r="E968" s="1093">
        <f>SUM(E960:E967)</f>
        <v>0</v>
      </c>
      <c r="F968" s="1224">
        <f>SUM(F960:F967)</f>
        <v>0</v>
      </c>
    </row>
    <row r="969" spans="1:6" ht="12.75">
      <c r="A969" s="766"/>
      <c r="B969" s="45"/>
      <c r="C969" s="1107"/>
      <c r="D969" s="1109"/>
      <c r="E969" s="1047"/>
      <c r="F969" s="863"/>
    </row>
    <row r="970" spans="1:6" ht="13.5" thickBot="1">
      <c r="A970" s="794" t="s">
        <v>488</v>
      </c>
      <c r="B970" s="1099" t="s">
        <v>788</v>
      </c>
      <c r="C970" s="1106">
        <f>C957+C968</f>
        <v>321080</v>
      </c>
      <c r="D970" s="1108">
        <f>D957+D968</f>
        <v>0</v>
      </c>
      <c r="E970" s="1106">
        <f>E957+E968</f>
        <v>0</v>
      </c>
      <c r="F970" s="1106">
        <f>F957+F968</f>
        <v>321080</v>
      </c>
    </row>
    <row r="971" ht="13.5" thickTop="1"/>
    <row r="972" spans="1:6" ht="12.75">
      <c r="A972" s="1460">
        <v>19</v>
      </c>
      <c r="B972" s="1460"/>
      <c r="C972" s="1460"/>
      <c r="D972" s="1460"/>
      <c r="E972" s="1460"/>
      <c r="F972" s="1460"/>
    </row>
    <row r="973" spans="1:5" ht="12.75">
      <c r="A973" s="1439" t="s">
        <v>1176</v>
      </c>
      <c r="B973" s="1439"/>
      <c r="C973" s="1439"/>
      <c r="D973" s="1439"/>
      <c r="E973" s="1439"/>
    </row>
    <row r="974" spans="1:5" ht="12.75">
      <c r="A974" s="462"/>
      <c r="B974" s="462"/>
      <c r="C974" s="462"/>
      <c r="D974" s="462"/>
      <c r="E974" s="462"/>
    </row>
    <row r="975" spans="1:6" ht="14.25">
      <c r="A975" s="1582" t="s">
        <v>988</v>
      </c>
      <c r="B975" s="1583"/>
      <c r="C975" s="1583"/>
      <c r="D975" s="1583"/>
      <c r="E975" s="1583"/>
      <c r="F975" s="1583"/>
    </row>
    <row r="976" spans="2:5" ht="15.75">
      <c r="B976" s="22"/>
      <c r="C976" s="22"/>
      <c r="D976" s="22"/>
      <c r="E976" s="22"/>
    </row>
    <row r="977" spans="1:5" ht="15.75">
      <c r="A977" s="1459" t="s">
        <v>1112</v>
      </c>
      <c r="B977" s="1463"/>
      <c r="C977" s="1463"/>
      <c r="D977" s="1463"/>
      <c r="E977" s="22"/>
    </row>
    <row r="978" spans="2:5" ht="13.5" thickBot="1">
      <c r="B978" s="1"/>
      <c r="C978" s="1"/>
      <c r="D978" s="1"/>
      <c r="E978" s="23" t="s">
        <v>11</v>
      </c>
    </row>
    <row r="979" spans="1:6" ht="48.75" thickBot="1">
      <c r="A979" s="477" t="s">
        <v>444</v>
      </c>
      <c r="B979" s="772" t="s">
        <v>16</v>
      </c>
      <c r="C979" s="465" t="s">
        <v>983</v>
      </c>
      <c r="D979" s="466" t="s">
        <v>984</v>
      </c>
      <c r="E979" s="465" t="s">
        <v>978</v>
      </c>
      <c r="F979" s="466" t="s">
        <v>977</v>
      </c>
    </row>
    <row r="980" spans="1:6" ht="12.75">
      <c r="A980" s="773" t="s">
        <v>445</v>
      </c>
      <c r="B980" s="774" t="s">
        <v>446</v>
      </c>
      <c r="C980" s="783" t="s">
        <v>447</v>
      </c>
      <c r="D980" s="784" t="s">
        <v>448</v>
      </c>
      <c r="E980" s="1003" t="s">
        <v>468</v>
      </c>
      <c r="F980" s="1004" t="s">
        <v>493</v>
      </c>
    </row>
    <row r="981" spans="1:6" ht="12.75">
      <c r="A981" s="450" t="s">
        <v>449</v>
      </c>
      <c r="B981" s="457" t="s">
        <v>321</v>
      </c>
      <c r="C981" s="405"/>
      <c r="D981" s="176"/>
      <c r="E981" s="405"/>
      <c r="F981" s="159"/>
    </row>
    <row r="982" spans="1:6" ht="12.75">
      <c r="A982" s="449" t="s">
        <v>450</v>
      </c>
      <c r="B982" s="230" t="s">
        <v>6</v>
      </c>
      <c r="C982" s="405"/>
      <c r="D982" s="176"/>
      <c r="E982" s="405"/>
      <c r="F982" s="176">
        <f>SUM(C982:E982)</f>
        <v>0</v>
      </c>
    </row>
    <row r="983" spans="1:6" ht="12.75">
      <c r="A983" s="449" t="s">
        <v>451</v>
      </c>
      <c r="B983" s="265" t="s">
        <v>7</v>
      </c>
      <c r="C983" s="405"/>
      <c r="D983" s="176"/>
      <c r="E983" s="405"/>
      <c r="F983" s="176">
        <f>SUM(C983:E983)</f>
        <v>0</v>
      </c>
    </row>
    <row r="984" spans="1:6" ht="12.75">
      <c r="A984" s="449" t="s">
        <v>452</v>
      </c>
      <c r="B984" s="265" t="s">
        <v>8</v>
      </c>
      <c r="C984" s="405">
        <v>17291</v>
      </c>
      <c r="D984" s="176"/>
      <c r="E984" s="405"/>
      <c r="F984" s="176">
        <f>SUM(C984:E984)</f>
        <v>17291</v>
      </c>
    </row>
    <row r="985" spans="1:6" ht="12.75">
      <c r="A985" s="449" t="s">
        <v>453</v>
      </c>
      <c r="B985" s="265" t="s">
        <v>556</v>
      </c>
      <c r="C985" s="405"/>
      <c r="D985" s="176"/>
      <c r="E985" s="405"/>
      <c r="F985" s="176">
        <f>SUM(C985:E985)</f>
        <v>0</v>
      </c>
    </row>
    <row r="986" spans="1:6" ht="12.75">
      <c r="A986" s="449" t="s">
        <v>454</v>
      </c>
      <c r="B986" s="265" t="s">
        <v>555</v>
      </c>
      <c r="C986" s="405"/>
      <c r="D986" s="176"/>
      <c r="E986" s="405"/>
      <c r="F986" s="176">
        <f>SUM(C986:E986)</f>
        <v>0</v>
      </c>
    </row>
    <row r="987" spans="1:6" ht="12.75">
      <c r="A987" s="449" t="s">
        <v>455</v>
      </c>
      <c r="B987" s="265" t="s">
        <v>770</v>
      </c>
      <c r="C987" s="405">
        <f>C988+C989+C990+C991+C992+C993</f>
        <v>0</v>
      </c>
      <c r="D987" s="405">
        <f>D988+D989+D990+D991+D992+D993</f>
        <v>0</v>
      </c>
      <c r="E987" s="405">
        <f>E988+E989+E990+E991+E992+E993</f>
        <v>0</v>
      </c>
      <c r="F987" s="176">
        <f>F988+F989+F990+F991+F992+F993</f>
        <v>0</v>
      </c>
    </row>
    <row r="988" spans="1:6" ht="12.75">
      <c r="A988" s="449" t="s">
        <v>456</v>
      </c>
      <c r="B988" s="265" t="s">
        <v>771</v>
      </c>
      <c r="C988" s="405">
        <v>0</v>
      </c>
      <c r="D988" s="176">
        <v>0</v>
      </c>
      <c r="E988" s="405">
        <v>0</v>
      </c>
      <c r="F988" s="176">
        <f>E988+D988+C988</f>
        <v>0</v>
      </c>
    </row>
    <row r="989" spans="1:6" ht="12.75">
      <c r="A989" s="449" t="s">
        <v>457</v>
      </c>
      <c r="B989" s="265" t="s">
        <v>772</v>
      </c>
      <c r="C989" s="405"/>
      <c r="D989" s="176"/>
      <c r="E989" s="405"/>
      <c r="F989" s="176">
        <f aca="true" t="shared" si="53" ref="F989:F994">E989+D989+C989</f>
        <v>0</v>
      </c>
    </row>
    <row r="990" spans="1:6" ht="12.75">
      <c r="A990" s="449" t="s">
        <v>458</v>
      </c>
      <c r="B990" s="265" t="s">
        <v>773</v>
      </c>
      <c r="C990" s="405"/>
      <c r="D990" s="176"/>
      <c r="E990" s="405"/>
      <c r="F990" s="176">
        <f t="shared" si="53"/>
        <v>0</v>
      </c>
    </row>
    <row r="991" spans="1:6" ht="12.75">
      <c r="A991" s="449" t="s">
        <v>459</v>
      </c>
      <c r="B991" s="458" t="s">
        <v>774</v>
      </c>
      <c r="C991" s="405"/>
      <c r="D991" s="180"/>
      <c r="E991" s="405"/>
      <c r="F991" s="176">
        <f t="shared" si="53"/>
        <v>0</v>
      </c>
    </row>
    <row r="992" spans="1:6" ht="12.75">
      <c r="A992" s="449" t="s">
        <v>460</v>
      </c>
      <c r="B992" s="1085" t="s">
        <v>789</v>
      </c>
      <c r="C992" s="408"/>
      <c r="D992" s="177"/>
      <c r="E992" s="405"/>
      <c r="F992" s="176">
        <f t="shared" si="53"/>
        <v>0</v>
      </c>
    </row>
    <row r="993" spans="1:6" ht="12.75">
      <c r="A993" s="449" t="s">
        <v>461</v>
      </c>
      <c r="B993" s="1086" t="s">
        <v>782</v>
      </c>
      <c r="C993" s="408"/>
      <c r="D993" s="177"/>
      <c r="E993" s="405"/>
      <c r="F993" s="176">
        <f t="shared" si="53"/>
        <v>0</v>
      </c>
    </row>
    <row r="994" spans="1:6" ht="13.5" thickBot="1">
      <c r="A994" s="449" t="s">
        <v>462</v>
      </c>
      <c r="B994" s="267" t="s">
        <v>317</v>
      </c>
      <c r="C994" s="406"/>
      <c r="D994" s="181"/>
      <c r="E994" s="405"/>
      <c r="F994" s="403">
        <f t="shared" si="53"/>
        <v>0</v>
      </c>
    </row>
    <row r="995" spans="1:6" ht="13.5" thickBot="1">
      <c r="A995" s="777" t="s">
        <v>463</v>
      </c>
      <c r="B995" s="778" t="s">
        <v>9</v>
      </c>
      <c r="C995" s="786">
        <f>C982+C983+C984+C985+C987+C994</f>
        <v>17291</v>
      </c>
      <c r="D995" s="786">
        <f>D982+D983+D984+D985+D987+D994</f>
        <v>0</v>
      </c>
      <c r="E995" s="786">
        <f>E982+E983+E984+E985+E987+E994</f>
        <v>0</v>
      </c>
      <c r="F995" s="787">
        <f>F982+F983+F984+F985+F987+F994</f>
        <v>17291</v>
      </c>
    </row>
    <row r="996" spans="1:6" ht="13.5" thickTop="1">
      <c r="A996" s="766"/>
      <c r="B996" s="457"/>
      <c r="C996" s="303"/>
      <c r="D996" s="303"/>
      <c r="E996" s="303"/>
      <c r="F996" s="184"/>
    </row>
    <row r="997" spans="1:6" ht="12.75">
      <c r="A997" s="450" t="s">
        <v>464</v>
      </c>
      <c r="B997" s="459" t="s">
        <v>322</v>
      </c>
      <c r="C997" s="407"/>
      <c r="D997" s="179"/>
      <c r="E997" s="407"/>
      <c r="F997" s="237"/>
    </row>
    <row r="998" spans="1:6" ht="12.75">
      <c r="A998" s="449" t="s">
        <v>465</v>
      </c>
      <c r="B998" s="265" t="s">
        <v>557</v>
      </c>
      <c r="C998" s="405"/>
      <c r="D998" s="176"/>
      <c r="E998" s="405"/>
      <c r="F998" s="176">
        <f>SUM(C998:E998)</f>
        <v>0</v>
      </c>
    </row>
    <row r="999" spans="1:6" ht="12.75">
      <c r="A999" s="449" t="s">
        <v>464</v>
      </c>
      <c r="B999" s="265" t="s">
        <v>558</v>
      </c>
      <c r="C999" s="405"/>
      <c r="D999" s="176"/>
      <c r="E999" s="405"/>
      <c r="F999" s="176">
        <f>SUM(C999:E999)</f>
        <v>0</v>
      </c>
    </row>
    <row r="1000" spans="1:6" ht="12.75">
      <c r="A1000" s="449" t="s">
        <v>465</v>
      </c>
      <c r="B1000" s="265" t="s">
        <v>318</v>
      </c>
      <c r="C1000" s="405">
        <f>C1001+C1002+C1003+C1004+C1005+C1006+C1007</f>
        <v>0</v>
      </c>
      <c r="D1000" s="405">
        <f>D1001+D1002+D1003+D1004+D1005+D1006+D1007</f>
        <v>0</v>
      </c>
      <c r="E1000" s="405">
        <f>E1001+E1002+E1003+E1004+E1005+E1006+E1007</f>
        <v>0</v>
      </c>
      <c r="F1000" s="176">
        <f>F1001+F1002+F1003+F1004+F1005+F1006+F1007</f>
        <v>0</v>
      </c>
    </row>
    <row r="1001" spans="1:6" ht="12.75">
      <c r="A1001" s="449" t="s">
        <v>466</v>
      </c>
      <c r="B1001" s="458" t="s">
        <v>775</v>
      </c>
      <c r="C1001" s="405"/>
      <c r="D1001" s="176"/>
      <c r="E1001" s="405"/>
      <c r="F1001" s="176">
        <f>SUM(C1001:E1001)</f>
        <v>0</v>
      </c>
    </row>
    <row r="1002" spans="1:6" ht="12.75">
      <c r="A1002" s="449" t="s">
        <v>467</v>
      </c>
      <c r="B1002" s="458" t="s">
        <v>777</v>
      </c>
      <c r="C1002" s="405"/>
      <c r="D1002" s="176"/>
      <c r="E1002" s="405"/>
      <c r="F1002" s="176">
        <f aca="true" t="shared" si="54" ref="F1002:F1008">SUM(C1002:E1002)</f>
        <v>0</v>
      </c>
    </row>
    <row r="1003" spans="1:6" ht="12.75">
      <c r="A1003" s="449" t="s">
        <v>469</v>
      </c>
      <c r="B1003" s="458" t="s">
        <v>776</v>
      </c>
      <c r="C1003" s="405"/>
      <c r="D1003" s="176"/>
      <c r="E1003" s="405"/>
      <c r="F1003" s="176">
        <f t="shared" si="54"/>
        <v>0</v>
      </c>
    </row>
    <row r="1004" spans="1:6" ht="12.75">
      <c r="A1004" s="449" t="s">
        <v>470</v>
      </c>
      <c r="B1004" s="458" t="s">
        <v>778</v>
      </c>
      <c r="C1004" s="405"/>
      <c r="D1004" s="176"/>
      <c r="E1004" s="405"/>
      <c r="F1004" s="176">
        <f t="shared" si="54"/>
        <v>0</v>
      </c>
    </row>
    <row r="1005" spans="1:6" ht="12.75">
      <c r="A1005" s="449" t="s">
        <v>471</v>
      </c>
      <c r="B1005" s="1085" t="s">
        <v>779</v>
      </c>
      <c r="C1005" s="405">
        <v>0</v>
      </c>
      <c r="D1005" s="176"/>
      <c r="E1005" s="405"/>
      <c r="F1005" s="176">
        <f t="shared" si="54"/>
        <v>0</v>
      </c>
    </row>
    <row r="1006" spans="1:6" ht="12.75">
      <c r="A1006" s="449" t="s">
        <v>472</v>
      </c>
      <c r="B1006" s="370" t="s">
        <v>780</v>
      </c>
      <c r="C1006" s="405"/>
      <c r="D1006" s="176"/>
      <c r="E1006" s="405"/>
      <c r="F1006" s="176">
        <f t="shared" si="54"/>
        <v>0</v>
      </c>
    </row>
    <row r="1007" spans="1:6" ht="12.75">
      <c r="A1007" s="449" t="s">
        <v>473</v>
      </c>
      <c r="B1007" s="1086" t="s">
        <v>797</v>
      </c>
      <c r="C1007" s="405"/>
      <c r="D1007" s="176"/>
      <c r="E1007" s="405"/>
      <c r="F1007" s="176">
        <f t="shared" si="54"/>
        <v>0</v>
      </c>
    </row>
    <row r="1008" spans="1:6" ht="12.75">
      <c r="A1008" s="449" t="s">
        <v>474</v>
      </c>
      <c r="B1008" s="265" t="s">
        <v>783</v>
      </c>
      <c r="C1008" s="405"/>
      <c r="D1008" s="176"/>
      <c r="E1008" s="405"/>
      <c r="F1008" s="176">
        <f t="shared" si="54"/>
        <v>0</v>
      </c>
    </row>
    <row r="1009" spans="1:6" ht="13.5" thickBot="1">
      <c r="A1009" s="449" t="s">
        <v>475</v>
      </c>
      <c r="B1009" s="267" t="s">
        <v>320</v>
      </c>
      <c r="C1009" s="408">
        <f>-C985</f>
        <v>0</v>
      </c>
      <c r="D1009" s="408">
        <f>-D985</f>
        <v>0</v>
      </c>
      <c r="E1009" s="408">
        <f>-E985</f>
        <v>0</v>
      </c>
      <c r="F1009" s="807">
        <f>-F985</f>
        <v>0</v>
      </c>
    </row>
    <row r="1010" spans="1:6" ht="13.5" thickBot="1">
      <c r="A1010" s="777" t="s">
        <v>476</v>
      </c>
      <c r="B1010" s="778" t="s">
        <v>10</v>
      </c>
      <c r="C1010" s="786">
        <f>C998+C999+C1000+C1008+C1009</f>
        <v>0</v>
      </c>
      <c r="D1010" s="786">
        <f>D998+D999+D1000+D1008+D1009</f>
        <v>0</v>
      </c>
      <c r="E1010" s="786">
        <f>E998+E999+E1000+E1008+E1009</f>
        <v>0</v>
      </c>
      <c r="F1010" s="787">
        <f>F998+F999+F1000+F1008+F1009</f>
        <v>0</v>
      </c>
    </row>
    <row r="1011" spans="1:6" ht="27" thickBot="1" thickTop="1">
      <c r="A1011" s="777" t="s">
        <v>477</v>
      </c>
      <c r="B1011" s="782" t="s">
        <v>784</v>
      </c>
      <c r="C1011" s="789">
        <f>C995+C1010</f>
        <v>17291</v>
      </c>
      <c r="D1011" s="789">
        <f>D995+D1010</f>
        <v>0</v>
      </c>
      <c r="E1011" s="789">
        <f>E995+E1010</f>
        <v>0</v>
      </c>
      <c r="F1011" s="790">
        <f>F995+F1010</f>
        <v>17291</v>
      </c>
    </row>
    <row r="1012" spans="1:6" ht="13.5" thickTop="1">
      <c r="A1012" s="766"/>
      <c r="B1012" s="1101"/>
      <c r="C1012" s="314"/>
      <c r="D1012" s="314"/>
      <c r="E1012" s="314"/>
      <c r="F1012" s="321"/>
    </row>
    <row r="1013" spans="1:6" ht="12.75">
      <c r="A1013" s="450" t="s">
        <v>552</v>
      </c>
      <c r="B1013" s="579" t="s">
        <v>786</v>
      </c>
      <c r="C1013" s="788"/>
      <c r="D1013" s="179"/>
      <c r="E1013" s="407"/>
      <c r="F1013" s="237"/>
    </row>
    <row r="1014" spans="1:6" ht="12.75">
      <c r="A1014" s="449" t="s">
        <v>479</v>
      </c>
      <c r="B1014" s="266" t="s">
        <v>785</v>
      </c>
      <c r="C1014" s="410"/>
      <c r="D1014" s="176"/>
      <c r="E1014" s="405"/>
      <c r="F1014" s="176">
        <f>SUM(C1014:E1014)</f>
        <v>0</v>
      </c>
    </row>
    <row r="1015" spans="1:6" ht="12.75">
      <c r="A1015" s="449" t="s">
        <v>480</v>
      </c>
      <c r="B1015" s="867" t="s">
        <v>790</v>
      </c>
      <c r="C1015" s="1092"/>
      <c r="D1015" s="181"/>
      <c r="E1015" s="406"/>
      <c r="F1015" s="176">
        <f aca="true" t="shared" si="55" ref="F1015:F1021">SUM(C1015:E1015)</f>
        <v>0</v>
      </c>
    </row>
    <row r="1016" spans="1:6" ht="12.75">
      <c r="A1016" s="449" t="s">
        <v>481</v>
      </c>
      <c r="B1016" s="867" t="s">
        <v>791</v>
      </c>
      <c r="C1016" s="1092"/>
      <c r="D1016" s="181"/>
      <c r="E1016" s="406"/>
      <c r="F1016" s="176">
        <f t="shared" si="55"/>
        <v>0</v>
      </c>
    </row>
    <row r="1017" spans="1:6" ht="12.75">
      <c r="A1017" s="449" t="s">
        <v>482</v>
      </c>
      <c r="B1017" s="867" t="s">
        <v>792</v>
      </c>
      <c r="C1017" s="1092"/>
      <c r="D1017" s="181"/>
      <c r="E1017" s="406"/>
      <c r="F1017" s="176">
        <f t="shared" si="55"/>
        <v>0</v>
      </c>
    </row>
    <row r="1018" spans="1:6" ht="12.75">
      <c r="A1018" s="449" t="s">
        <v>483</v>
      </c>
      <c r="B1018" s="1087" t="s">
        <v>793</v>
      </c>
      <c r="C1018" s="1092"/>
      <c r="D1018" s="181"/>
      <c r="E1018" s="406"/>
      <c r="F1018" s="176">
        <f t="shared" si="55"/>
        <v>0</v>
      </c>
    </row>
    <row r="1019" spans="1:6" ht="12.75">
      <c r="A1019" s="449" t="s">
        <v>484</v>
      </c>
      <c r="B1019" s="1088" t="s">
        <v>794</v>
      </c>
      <c r="C1019" s="1092"/>
      <c r="D1019" s="181"/>
      <c r="E1019" s="406"/>
      <c r="F1019" s="176">
        <f t="shared" si="55"/>
        <v>0</v>
      </c>
    </row>
    <row r="1020" spans="1:6" ht="12.75">
      <c r="A1020" s="449" t="s">
        <v>485</v>
      </c>
      <c r="B1020" s="1089" t="s">
        <v>795</v>
      </c>
      <c r="C1020" s="1092"/>
      <c r="D1020" s="181"/>
      <c r="E1020" s="406"/>
      <c r="F1020" s="176">
        <f t="shared" si="55"/>
        <v>0</v>
      </c>
    </row>
    <row r="1021" spans="1:6" ht="13.5" thickBot="1">
      <c r="A1021" s="449" t="s">
        <v>486</v>
      </c>
      <c r="B1021" s="460" t="s">
        <v>796</v>
      </c>
      <c r="C1021" s="1092"/>
      <c r="D1021" s="181"/>
      <c r="E1021" s="406"/>
      <c r="F1021" s="176">
        <f t="shared" si="55"/>
        <v>0</v>
      </c>
    </row>
    <row r="1022" spans="1:6" ht="13.5" thickBot="1">
      <c r="A1022" s="473" t="s">
        <v>487</v>
      </c>
      <c r="B1022" s="380" t="s">
        <v>787</v>
      </c>
      <c r="C1022" s="1093">
        <f>SUM(C1014:C1021)</f>
        <v>0</v>
      </c>
      <c r="D1022" s="1093">
        <f>SUM(D1014:D1021)</f>
        <v>0</v>
      </c>
      <c r="E1022" s="1093">
        <f>SUM(E1014:E1021)</f>
        <v>0</v>
      </c>
      <c r="F1022" s="1224">
        <f>SUM(F1014:F1021)</f>
        <v>0</v>
      </c>
    </row>
    <row r="1023" spans="1:6" ht="12.75">
      <c r="A1023" s="766"/>
      <c r="B1023" s="45"/>
      <c r="C1023" s="1107"/>
      <c r="D1023" s="1109"/>
      <c r="E1023" s="1047"/>
      <c r="F1023" s="863"/>
    </row>
    <row r="1024" spans="1:6" ht="13.5" thickBot="1">
      <c r="A1024" s="794" t="s">
        <v>488</v>
      </c>
      <c r="B1024" s="1099" t="s">
        <v>788</v>
      </c>
      <c r="C1024" s="1106">
        <f>C1011+C1022</f>
        <v>17291</v>
      </c>
      <c r="D1024" s="1108">
        <f>D1011+D1022</f>
        <v>0</v>
      </c>
      <c r="E1024" s="1106">
        <f>E1011+E1022</f>
        <v>0</v>
      </c>
      <c r="F1024" s="1106">
        <f>F1011+F1022</f>
        <v>17291</v>
      </c>
    </row>
    <row r="1025" ht="13.5" thickTop="1"/>
    <row r="1026" spans="1:6" ht="12.75">
      <c r="A1026" s="1460">
        <v>20</v>
      </c>
      <c r="B1026" s="1460"/>
      <c r="C1026" s="1460"/>
      <c r="D1026" s="1460"/>
      <c r="E1026" s="1460"/>
      <c r="F1026" s="1460"/>
    </row>
    <row r="1027" spans="1:5" ht="12.75">
      <c r="A1027" s="1439" t="s">
        <v>1176</v>
      </c>
      <c r="B1027" s="1439"/>
      <c r="C1027" s="1439"/>
      <c r="D1027" s="1439"/>
      <c r="E1027" s="1439"/>
    </row>
    <row r="1028" spans="1:5" ht="12.75">
      <c r="A1028" s="462"/>
      <c r="B1028" s="462"/>
      <c r="C1028" s="462"/>
      <c r="D1028" s="462"/>
      <c r="E1028" s="462"/>
    </row>
    <row r="1029" spans="1:6" ht="14.25">
      <c r="A1029" s="1582" t="s">
        <v>988</v>
      </c>
      <c r="B1029" s="1583"/>
      <c r="C1029" s="1583"/>
      <c r="D1029" s="1583"/>
      <c r="E1029" s="1583"/>
      <c r="F1029" s="1583"/>
    </row>
    <row r="1030" spans="2:5" ht="15.75">
      <c r="B1030" s="22"/>
      <c r="C1030" s="22"/>
      <c r="D1030" s="22"/>
      <c r="E1030" s="22"/>
    </row>
    <row r="1031" spans="2:5" ht="15.75">
      <c r="B1031" s="22" t="s">
        <v>1010</v>
      </c>
      <c r="C1031" s="22"/>
      <c r="D1031" s="22"/>
      <c r="E1031" s="22"/>
    </row>
    <row r="1032" spans="2:5" ht="13.5" thickBot="1">
      <c r="B1032" s="1"/>
      <c r="C1032" s="1"/>
      <c r="D1032" s="1"/>
      <c r="E1032" s="23" t="s">
        <v>11</v>
      </c>
    </row>
    <row r="1033" spans="1:6" ht="48.75" thickBot="1">
      <c r="A1033" s="477" t="s">
        <v>444</v>
      </c>
      <c r="B1033" s="772" t="s">
        <v>16</v>
      </c>
      <c r="C1033" s="465" t="s">
        <v>983</v>
      </c>
      <c r="D1033" s="466" t="s">
        <v>984</v>
      </c>
      <c r="E1033" s="465" t="s">
        <v>978</v>
      </c>
      <c r="F1033" s="466" t="s">
        <v>977</v>
      </c>
    </row>
    <row r="1034" spans="1:6" ht="12.75">
      <c r="A1034" s="773" t="s">
        <v>445</v>
      </c>
      <c r="B1034" s="774" t="s">
        <v>446</v>
      </c>
      <c r="C1034" s="783" t="s">
        <v>447</v>
      </c>
      <c r="D1034" s="784" t="s">
        <v>448</v>
      </c>
      <c r="E1034" s="1003" t="s">
        <v>468</v>
      </c>
      <c r="F1034" s="1004" t="s">
        <v>493</v>
      </c>
    </row>
    <row r="1035" spans="1:6" ht="12.75">
      <c r="A1035" s="450" t="s">
        <v>449</v>
      </c>
      <c r="B1035" s="457" t="s">
        <v>321</v>
      </c>
      <c r="C1035" s="405"/>
      <c r="D1035" s="176"/>
      <c r="E1035" s="405"/>
      <c r="F1035" s="159"/>
    </row>
    <row r="1036" spans="1:6" ht="12.75">
      <c r="A1036" s="449" t="s">
        <v>450</v>
      </c>
      <c r="B1036" s="230" t="s">
        <v>6</v>
      </c>
      <c r="C1036" s="405"/>
      <c r="D1036" s="176"/>
      <c r="E1036" s="405"/>
      <c r="F1036" s="176">
        <f>SUM(C1036:E1036)</f>
        <v>0</v>
      </c>
    </row>
    <row r="1037" spans="1:6" ht="12.75">
      <c r="A1037" s="449" t="s">
        <v>451</v>
      </c>
      <c r="B1037" s="265" t="s">
        <v>7</v>
      </c>
      <c r="C1037" s="405"/>
      <c r="D1037" s="176"/>
      <c r="E1037" s="405"/>
      <c r="F1037" s="176">
        <f>SUM(C1037:E1037)</f>
        <v>0</v>
      </c>
    </row>
    <row r="1038" spans="1:6" ht="12.75">
      <c r="A1038" s="449" t="s">
        <v>452</v>
      </c>
      <c r="B1038" s="265" t="s">
        <v>8</v>
      </c>
      <c r="C1038" s="405">
        <v>37973</v>
      </c>
      <c r="D1038" s="176"/>
      <c r="E1038" s="405"/>
      <c r="F1038" s="176">
        <f>SUM(C1038:E1038)</f>
        <v>37973</v>
      </c>
    </row>
    <row r="1039" spans="1:6" ht="12.75">
      <c r="A1039" s="449" t="s">
        <v>453</v>
      </c>
      <c r="B1039" s="265" t="s">
        <v>556</v>
      </c>
      <c r="C1039" s="405"/>
      <c r="D1039" s="176"/>
      <c r="E1039" s="405"/>
      <c r="F1039" s="176">
        <f>SUM(C1039:E1039)</f>
        <v>0</v>
      </c>
    </row>
    <row r="1040" spans="1:6" ht="12.75">
      <c r="A1040" s="449" t="s">
        <v>454</v>
      </c>
      <c r="B1040" s="265" t="s">
        <v>555</v>
      </c>
      <c r="C1040" s="405"/>
      <c r="D1040" s="176"/>
      <c r="E1040" s="405"/>
      <c r="F1040" s="176">
        <f>SUM(C1040:E1040)</f>
        <v>0</v>
      </c>
    </row>
    <row r="1041" spans="1:6" ht="12.75">
      <c r="A1041" s="449" t="s">
        <v>455</v>
      </c>
      <c r="B1041" s="265" t="s">
        <v>770</v>
      </c>
      <c r="C1041" s="405">
        <f>C1042+C1043+C1044+C1045+C1046+C1047</f>
        <v>117000</v>
      </c>
      <c r="D1041" s="405">
        <f>D1042+D1043+D1044+D1045+D1046+D1047</f>
        <v>0</v>
      </c>
      <c r="E1041" s="405">
        <f>E1042+E1043+E1044+E1045+E1046+E1047</f>
        <v>0</v>
      </c>
      <c r="F1041" s="176">
        <f>F1042+F1043+F1044+F1045+F1046+F1047</f>
        <v>117000</v>
      </c>
    </row>
    <row r="1042" spans="1:6" ht="12.75">
      <c r="A1042" s="449" t="s">
        <v>456</v>
      </c>
      <c r="B1042" s="265" t="s">
        <v>771</v>
      </c>
      <c r="C1042" s="405">
        <v>0</v>
      </c>
      <c r="D1042" s="176">
        <v>0</v>
      </c>
      <c r="E1042" s="405">
        <v>0</v>
      </c>
      <c r="F1042" s="176">
        <f>E1042+D1042+C1042</f>
        <v>0</v>
      </c>
    </row>
    <row r="1043" spans="1:6" ht="12.75">
      <c r="A1043" s="449" t="s">
        <v>457</v>
      </c>
      <c r="B1043" s="265" t="s">
        <v>772</v>
      </c>
      <c r="C1043" s="405"/>
      <c r="D1043" s="176"/>
      <c r="E1043" s="405"/>
      <c r="F1043" s="176">
        <f aca="true" t="shared" si="56" ref="F1043:F1048">E1043+D1043+C1043</f>
        <v>0</v>
      </c>
    </row>
    <row r="1044" spans="1:6" ht="12.75">
      <c r="A1044" s="449" t="s">
        <v>458</v>
      </c>
      <c r="B1044" s="265" t="s">
        <v>773</v>
      </c>
      <c r="C1044" s="405"/>
      <c r="D1044" s="176"/>
      <c r="E1044" s="405"/>
      <c r="F1044" s="176">
        <f t="shared" si="56"/>
        <v>0</v>
      </c>
    </row>
    <row r="1045" spans="1:6" ht="12.75">
      <c r="A1045" s="449" t="s">
        <v>459</v>
      </c>
      <c r="B1045" s="458" t="s">
        <v>774</v>
      </c>
      <c r="C1045" s="405">
        <f>'6 7_sz_melléklet'!E33+'6 7_sz_melléklet'!E32+'6 7_sz_melléklet'!E34</f>
        <v>117000</v>
      </c>
      <c r="D1045" s="180"/>
      <c r="E1045" s="405"/>
      <c r="F1045" s="176">
        <f t="shared" si="56"/>
        <v>117000</v>
      </c>
    </row>
    <row r="1046" spans="1:6" ht="12.75">
      <c r="A1046" s="449" t="s">
        <v>460</v>
      </c>
      <c r="B1046" s="1085" t="s">
        <v>789</v>
      </c>
      <c r="C1046" s="406"/>
      <c r="D1046" s="181"/>
      <c r="E1046" s="405"/>
      <c r="F1046" s="176">
        <f t="shared" si="56"/>
        <v>0</v>
      </c>
    </row>
    <row r="1047" spans="1:6" ht="12.75">
      <c r="A1047" s="449" t="s">
        <v>461</v>
      </c>
      <c r="B1047" s="1086" t="s">
        <v>782</v>
      </c>
      <c r="C1047" s="408"/>
      <c r="D1047" s="177"/>
      <c r="E1047" s="405"/>
      <c r="F1047" s="176">
        <f t="shared" si="56"/>
        <v>0</v>
      </c>
    </row>
    <row r="1048" spans="1:6" ht="13.5" thickBot="1">
      <c r="A1048" s="449" t="s">
        <v>462</v>
      </c>
      <c r="B1048" s="267" t="s">
        <v>317</v>
      </c>
      <c r="C1048" s="406"/>
      <c r="D1048" s="181"/>
      <c r="E1048" s="405"/>
      <c r="F1048" s="403">
        <f t="shared" si="56"/>
        <v>0</v>
      </c>
    </row>
    <row r="1049" spans="1:6" ht="13.5" thickBot="1">
      <c r="A1049" s="777" t="s">
        <v>463</v>
      </c>
      <c r="B1049" s="778" t="s">
        <v>9</v>
      </c>
      <c r="C1049" s="786">
        <f>C1036+C1037+C1038+C1039+C1041+C1048</f>
        <v>154973</v>
      </c>
      <c r="D1049" s="786">
        <f>D1036+D1037+D1038+D1039+D1041+D1048</f>
        <v>0</v>
      </c>
      <c r="E1049" s="786">
        <f>E1036+E1037+E1038+E1039+E1041+E1048</f>
        <v>0</v>
      </c>
      <c r="F1049" s="787">
        <f>F1036+F1037+F1038+F1039+F1041+F1048</f>
        <v>154973</v>
      </c>
    </row>
    <row r="1050" spans="1:6" ht="13.5" thickTop="1">
      <c r="A1050" s="766"/>
      <c r="B1050" s="457"/>
      <c r="C1050" s="303"/>
      <c r="D1050" s="303"/>
      <c r="E1050" s="303"/>
      <c r="F1050" s="184"/>
    </row>
    <row r="1051" spans="1:6" ht="12.75">
      <c r="A1051" s="450" t="s">
        <v>464</v>
      </c>
      <c r="B1051" s="459" t="s">
        <v>322</v>
      </c>
      <c r="C1051" s="407"/>
      <c r="D1051" s="179"/>
      <c r="E1051" s="407"/>
      <c r="F1051" s="237"/>
    </row>
    <row r="1052" spans="1:6" ht="12.75">
      <c r="A1052" s="449" t="s">
        <v>465</v>
      </c>
      <c r="B1052" s="265" t="s">
        <v>557</v>
      </c>
      <c r="C1052" s="405">
        <f>'33_sz_ melléklet'!C81</f>
        <v>299606</v>
      </c>
      <c r="D1052" s="176"/>
      <c r="E1052" s="405"/>
      <c r="F1052" s="176">
        <f>SUM(C1052:E1052)</f>
        <v>299606</v>
      </c>
    </row>
    <row r="1053" spans="1:6" ht="12.75">
      <c r="A1053" s="449" t="s">
        <v>464</v>
      </c>
      <c r="B1053" s="265" t="s">
        <v>558</v>
      </c>
      <c r="C1053" s="405"/>
      <c r="D1053" s="176"/>
      <c r="E1053" s="405"/>
      <c r="F1053" s="176">
        <f>SUM(C1053:E1053)</f>
        <v>0</v>
      </c>
    </row>
    <row r="1054" spans="1:6" ht="12.75">
      <c r="A1054" s="449" t="s">
        <v>465</v>
      </c>
      <c r="B1054" s="265" t="s">
        <v>318</v>
      </c>
      <c r="C1054" s="405">
        <f>C1055+C1056+C1057+C1058+C1059+C1060+C1061</f>
        <v>274776</v>
      </c>
      <c r="D1054" s="405">
        <f>D1055+D1056+D1057+D1058+D1059+D1060+D1061</f>
        <v>0</v>
      </c>
      <c r="E1054" s="405">
        <f>E1055+E1056+E1057+E1058+E1059+E1060+E1061</f>
        <v>0</v>
      </c>
      <c r="F1054" s="176">
        <f>F1055+F1056+F1057+F1058+F1059+F1060+F1061</f>
        <v>274776</v>
      </c>
    </row>
    <row r="1055" spans="1:6" ht="12.75">
      <c r="A1055" s="449" t="s">
        <v>466</v>
      </c>
      <c r="B1055" s="458" t="s">
        <v>775</v>
      </c>
      <c r="C1055" s="405"/>
      <c r="D1055" s="176"/>
      <c r="E1055" s="405"/>
      <c r="F1055" s="176">
        <f>SUM(C1055:E1055)</f>
        <v>0</v>
      </c>
    </row>
    <row r="1056" spans="1:6" ht="12.75">
      <c r="A1056" s="449" t="s">
        <v>467</v>
      </c>
      <c r="B1056" s="458" t="s">
        <v>777</v>
      </c>
      <c r="C1056" s="405"/>
      <c r="D1056" s="176"/>
      <c r="E1056" s="405"/>
      <c r="F1056" s="176">
        <f aca="true" t="shared" si="57" ref="F1056:F1062">SUM(C1056:E1056)</f>
        <v>0</v>
      </c>
    </row>
    <row r="1057" spans="1:6" ht="12.75">
      <c r="A1057" s="449" t="s">
        <v>469</v>
      </c>
      <c r="B1057" s="458" t="s">
        <v>776</v>
      </c>
      <c r="C1057" s="405"/>
      <c r="D1057" s="176"/>
      <c r="E1057" s="405"/>
      <c r="F1057" s="176">
        <f t="shared" si="57"/>
        <v>0</v>
      </c>
    </row>
    <row r="1058" spans="1:6" ht="12.75">
      <c r="A1058" s="449" t="s">
        <v>470</v>
      </c>
      <c r="B1058" s="458" t="s">
        <v>778</v>
      </c>
      <c r="C1058" s="405">
        <f>' 8 10 sz. melléklet'!E49+' 8 10 sz. melléklet'!E52</f>
        <v>274776</v>
      </c>
      <c r="D1058" s="176"/>
      <c r="E1058" s="405"/>
      <c r="F1058" s="176">
        <f t="shared" si="57"/>
        <v>274776</v>
      </c>
    </row>
    <row r="1059" spans="1:6" ht="12.75">
      <c r="A1059" s="449" t="s">
        <v>471</v>
      </c>
      <c r="B1059" s="1085" t="s">
        <v>779</v>
      </c>
      <c r="C1059" s="405"/>
      <c r="D1059" s="176"/>
      <c r="E1059" s="405"/>
      <c r="F1059" s="176">
        <f t="shared" si="57"/>
        <v>0</v>
      </c>
    </row>
    <row r="1060" spans="1:6" ht="12.75">
      <c r="A1060" s="449" t="s">
        <v>472</v>
      </c>
      <c r="B1060" s="370" t="s">
        <v>780</v>
      </c>
      <c r="C1060" s="405"/>
      <c r="D1060" s="176"/>
      <c r="E1060" s="405"/>
      <c r="F1060" s="176">
        <f t="shared" si="57"/>
        <v>0</v>
      </c>
    </row>
    <row r="1061" spans="1:6" ht="12.75">
      <c r="A1061" s="449" t="s">
        <v>473</v>
      </c>
      <c r="B1061" s="1086" t="s">
        <v>797</v>
      </c>
      <c r="C1061" s="405"/>
      <c r="D1061" s="176"/>
      <c r="E1061" s="405"/>
      <c r="F1061" s="176">
        <f t="shared" si="57"/>
        <v>0</v>
      </c>
    </row>
    <row r="1062" spans="1:6" ht="12.75">
      <c r="A1062" s="449" t="s">
        <v>474</v>
      </c>
      <c r="B1062" s="265" t="s">
        <v>783</v>
      </c>
      <c r="C1062" s="405"/>
      <c r="D1062" s="176"/>
      <c r="E1062" s="405"/>
      <c r="F1062" s="176">
        <f t="shared" si="57"/>
        <v>0</v>
      </c>
    </row>
    <row r="1063" spans="1:6" ht="13.5" thickBot="1">
      <c r="A1063" s="449" t="s">
        <v>475</v>
      </c>
      <c r="B1063" s="267" t="s">
        <v>320</v>
      </c>
      <c r="C1063" s="408">
        <f>-C1039</f>
        <v>0</v>
      </c>
      <c r="D1063" s="408">
        <f>-D1039</f>
        <v>0</v>
      </c>
      <c r="E1063" s="408">
        <f>-E1039</f>
        <v>0</v>
      </c>
      <c r="F1063" s="177">
        <f>-F1039</f>
        <v>0</v>
      </c>
    </row>
    <row r="1064" spans="1:6" ht="13.5" thickBot="1">
      <c r="A1064" s="777" t="s">
        <v>476</v>
      </c>
      <c r="B1064" s="778" t="s">
        <v>10</v>
      </c>
      <c r="C1064" s="786">
        <f>C1052+C1053+C1054+C1062+C1063</f>
        <v>574382</v>
      </c>
      <c r="D1064" s="786">
        <f>D1052+D1053+D1054+D1062+D1063</f>
        <v>0</v>
      </c>
      <c r="E1064" s="786">
        <f>E1052+E1053+E1054+E1062+E1063</f>
        <v>0</v>
      </c>
      <c r="F1064" s="787">
        <f>F1052+F1053+F1054+F1062+F1063</f>
        <v>574382</v>
      </c>
    </row>
    <row r="1065" spans="1:6" ht="27" thickBot="1" thickTop="1">
      <c r="A1065" s="777" t="s">
        <v>477</v>
      </c>
      <c r="B1065" s="782" t="s">
        <v>784</v>
      </c>
      <c r="C1065" s="789">
        <f>C1049+C1064</f>
        <v>729355</v>
      </c>
      <c r="D1065" s="789">
        <f>D1049+D1064</f>
        <v>0</v>
      </c>
      <c r="E1065" s="789">
        <f>E1049+E1064</f>
        <v>0</v>
      </c>
      <c r="F1065" s="790">
        <f>F1049+F1064</f>
        <v>729355</v>
      </c>
    </row>
    <row r="1066" spans="1:6" ht="13.5" thickTop="1">
      <c r="A1066" s="766"/>
      <c r="B1066" s="1101"/>
      <c r="C1066" s="314"/>
      <c r="D1066" s="314"/>
      <c r="E1066" s="314"/>
      <c r="F1066" s="321"/>
    </row>
    <row r="1067" spans="1:6" ht="12.75">
      <c r="A1067" s="450" t="s">
        <v>552</v>
      </c>
      <c r="B1067" s="579" t="s">
        <v>786</v>
      </c>
      <c r="C1067" s="788"/>
      <c r="D1067" s="179"/>
      <c r="E1067" s="407"/>
      <c r="F1067" s="237"/>
    </row>
    <row r="1068" spans="1:6" ht="12.75">
      <c r="A1068" s="449" t="s">
        <v>479</v>
      </c>
      <c r="B1068" s="266" t="s">
        <v>785</v>
      </c>
      <c r="C1068" s="410"/>
      <c r="D1068" s="176"/>
      <c r="E1068" s="405"/>
      <c r="F1068" s="176">
        <f>SUM(C1068:E1068)</f>
        <v>0</v>
      </c>
    </row>
    <row r="1069" spans="1:6" ht="12.75">
      <c r="A1069" s="449" t="s">
        <v>480</v>
      </c>
      <c r="B1069" s="867" t="s">
        <v>790</v>
      </c>
      <c r="C1069" s="1092"/>
      <c r="D1069" s="181"/>
      <c r="E1069" s="406"/>
      <c r="F1069" s="176">
        <f aca="true" t="shared" si="58" ref="F1069:F1075">SUM(C1069:E1069)</f>
        <v>0</v>
      </c>
    </row>
    <row r="1070" spans="1:6" ht="12.75">
      <c r="A1070" s="449" t="s">
        <v>481</v>
      </c>
      <c r="B1070" s="867" t="s">
        <v>791</v>
      </c>
      <c r="C1070" s="1092"/>
      <c r="D1070" s="181"/>
      <c r="E1070" s="406"/>
      <c r="F1070" s="176">
        <f t="shared" si="58"/>
        <v>0</v>
      </c>
    </row>
    <row r="1071" spans="1:6" ht="12.75">
      <c r="A1071" s="449" t="s">
        <v>482</v>
      </c>
      <c r="B1071" s="867" t="s">
        <v>792</v>
      </c>
      <c r="C1071" s="1092"/>
      <c r="D1071" s="181"/>
      <c r="E1071" s="406"/>
      <c r="F1071" s="176">
        <f t="shared" si="58"/>
        <v>0</v>
      </c>
    </row>
    <row r="1072" spans="1:6" ht="12.75">
      <c r="A1072" s="449" t="s">
        <v>483</v>
      </c>
      <c r="B1072" s="1087" t="s">
        <v>793</v>
      </c>
      <c r="C1072" s="1092"/>
      <c r="D1072" s="181"/>
      <c r="E1072" s="406"/>
      <c r="F1072" s="176">
        <f t="shared" si="58"/>
        <v>0</v>
      </c>
    </row>
    <row r="1073" spans="1:6" ht="12.75">
      <c r="A1073" s="449" t="s">
        <v>484</v>
      </c>
      <c r="B1073" s="1088" t="s">
        <v>794</v>
      </c>
      <c r="C1073" s="1092"/>
      <c r="D1073" s="181"/>
      <c r="E1073" s="406"/>
      <c r="F1073" s="176">
        <f t="shared" si="58"/>
        <v>0</v>
      </c>
    </row>
    <row r="1074" spans="1:6" ht="12.75">
      <c r="A1074" s="449" t="s">
        <v>485</v>
      </c>
      <c r="B1074" s="1089" t="s">
        <v>795</v>
      </c>
      <c r="C1074" s="1092"/>
      <c r="D1074" s="181"/>
      <c r="E1074" s="406"/>
      <c r="F1074" s="176">
        <f t="shared" si="58"/>
        <v>0</v>
      </c>
    </row>
    <row r="1075" spans="1:6" ht="13.5" thickBot="1">
      <c r="A1075" s="449" t="s">
        <v>486</v>
      </c>
      <c r="B1075" s="460" t="s">
        <v>796</v>
      </c>
      <c r="C1075" s="1092"/>
      <c r="D1075" s="181"/>
      <c r="E1075" s="406"/>
      <c r="F1075" s="176">
        <f t="shared" si="58"/>
        <v>0</v>
      </c>
    </row>
    <row r="1076" spans="1:6" ht="13.5" thickBot="1">
      <c r="A1076" s="473" t="s">
        <v>487</v>
      </c>
      <c r="B1076" s="380" t="s">
        <v>787</v>
      </c>
      <c r="C1076" s="1093">
        <f>SUM(C1068:C1075)</f>
        <v>0</v>
      </c>
      <c r="D1076" s="1093">
        <f>SUM(D1068:D1075)</f>
        <v>0</v>
      </c>
      <c r="E1076" s="1093">
        <f>SUM(E1068:E1075)</f>
        <v>0</v>
      </c>
      <c r="F1076" s="1224">
        <f>SUM(F1068:F1075)</f>
        <v>0</v>
      </c>
    </row>
    <row r="1077" spans="1:6" ht="12.75">
      <c r="A1077" s="766"/>
      <c r="B1077" s="45"/>
      <c r="C1077" s="1107"/>
      <c r="D1077" s="1109"/>
      <c r="E1077" s="1047"/>
      <c r="F1077" s="863"/>
    </row>
    <row r="1078" spans="1:6" ht="13.5" thickBot="1">
      <c r="A1078" s="794" t="s">
        <v>488</v>
      </c>
      <c r="B1078" s="1099" t="s">
        <v>788</v>
      </c>
      <c r="C1078" s="1106">
        <f>C1065+C1076</f>
        <v>729355</v>
      </c>
      <c r="D1078" s="1108">
        <f>D1065+D1076</f>
        <v>0</v>
      </c>
      <c r="E1078" s="1106">
        <f>E1065+E1076</f>
        <v>0</v>
      </c>
      <c r="F1078" s="1106">
        <f>F1065+F1076</f>
        <v>729355</v>
      </c>
    </row>
    <row r="1079" ht="13.5" thickTop="1"/>
    <row r="1080" spans="1:6" ht="12.75">
      <c r="A1080" s="1460">
        <v>21</v>
      </c>
      <c r="B1080" s="1460"/>
      <c r="C1080" s="1460"/>
      <c r="D1080" s="1460"/>
      <c r="E1080" s="1460"/>
      <c r="F1080" s="1460"/>
    </row>
    <row r="1081" spans="1:5" ht="12.75">
      <c r="A1081" s="1439" t="s">
        <v>1177</v>
      </c>
      <c r="B1081" s="1439"/>
      <c r="C1081" s="1439"/>
      <c r="D1081" s="1439"/>
      <c r="E1081" s="1439"/>
    </row>
    <row r="1082" spans="1:5" ht="12.75">
      <c r="A1082" s="462"/>
      <c r="B1082" s="462"/>
      <c r="C1082" s="462"/>
      <c r="D1082" s="462"/>
      <c r="E1082" s="462"/>
    </row>
    <row r="1083" spans="1:6" ht="14.25">
      <c r="A1083" s="1582" t="s">
        <v>988</v>
      </c>
      <c r="B1083" s="1583"/>
      <c r="C1083" s="1583"/>
      <c r="D1083" s="1583"/>
      <c r="E1083" s="1583"/>
      <c r="F1083" s="1583"/>
    </row>
    <row r="1084" spans="2:5" ht="15.75">
      <c r="B1084" s="22"/>
      <c r="C1084" s="22"/>
      <c r="D1084" s="22"/>
      <c r="E1084" s="22"/>
    </row>
    <row r="1085" spans="2:5" ht="15.75">
      <c r="B1085" s="22" t="s">
        <v>627</v>
      </c>
      <c r="C1085" s="22"/>
      <c r="D1085" s="22"/>
      <c r="E1085" s="22"/>
    </row>
    <row r="1086" spans="2:5" ht="13.5" thickBot="1">
      <c r="B1086" s="1"/>
      <c r="C1086" s="1"/>
      <c r="D1086" s="1"/>
      <c r="E1086" s="23" t="s">
        <v>11</v>
      </c>
    </row>
    <row r="1087" spans="1:6" ht="48.75" thickBot="1">
      <c r="A1087" s="477" t="s">
        <v>444</v>
      </c>
      <c r="B1087" s="772" t="s">
        <v>16</v>
      </c>
      <c r="C1087" s="465" t="s">
        <v>983</v>
      </c>
      <c r="D1087" s="466" t="s">
        <v>984</v>
      </c>
      <c r="E1087" s="465" t="s">
        <v>978</v>
      </c>
      <c r="F1087" s="466" t="s">
        <v>977</v>
      </c>
    </row>
    <row r="1088" spans="1:6" ht="12.75">
      <c r="A1088" s="773" t="s">
        <v>445</v>
      </c>
      <c r="B1088" s="774" t="s">
        <v>446</v>
      </c>
      <c r="C1088" s="783" t="s">
        <v>447</v>
      </c>
      <c r="D1088" s="784" t="s">
        <v>448</v>
      </c>
      <c r="E1088" s="1003" t="s">
        <v>468</v>
      </c>
      <c r="F1088" s="1004" t="s">
        <v>493</v>
      </c>
    </row>
    <row r="1089" spans="1:6" ht="12.75">
      <c r="A1089" s="450" t="s">
        <v>449</v>
      </c>
      <c r="B1089" s="457" t="s">
        <v>321</v>
      </c>
      <c r="C1089" s="405"/>
      <c r="D1089" s="176"/>
      <c r="E1089" s="405"/>
      <c r="F1089" s="159"/>
    </row>
    <row r="1090" spans="1:6" ht="12.75">
      <c r="A1090" s="449" t="s">
        <v>450</v>
      </c>
      <c r="B1090" s="230" t="s">
        <v>6</v>
      </c>
      <c r="C1090" s="405"/>
      <c r="D1090" s="176"/>
      <c r="E1090" s="405"/>
      <c r="F1090" s="176">
        <f>SUM(C1090:E1090)</f>
        <v>0</v>
      </c>
    </row>
    <row r="1091" spans="1:6" ht="12.75">
      <c r="A1091" s="449" t="s">
        <v>451</v>
      </c>
      <c r="B1091" s="265" t="s">
        <v>7</v>
      </c>
      <c r="C1091" s="405"/>
      <c r="D1091" s="176"/>
      <c r="E1091" s="405"/>
      <c r="F1091" s="176">
        <f>SUM(C1091:E1091)</f>
        <v>0</v>
      </c>
    </row>
    <row r="1092" spans="1:6" ht="12.75">
      <c r="A1092" s="449" t="s">
        <v>452</v>
      </c>
      <c r="B1092" s="265" t="s">
        <v>8</v>
      </c>
      <c r="C1092" s="405"/>
      <c r="D1092" s="176"/>
      <c r="E1092" s="405"/>
      <c r="F1092" s="176">
        <f>SUM(C1092:E1092)</f>
        <v>0</v>
      </c>
    </row>
    <row r="1093" spans="1:6" ht="12.75">
      <c r="A1093" s="449" t="s">
        <v>453</v>
      </c>
      <c r="B1093" s="265" t="s">
        <v>556</v>
      </c>
      <c r="C1093" s="405"/>
      <c r="D1093" s="176"/>
      <c r="E1093" s="405"/>
      <c r="F1093" s="176">
        <f>SUM(C1093:E1093)</f>
        <v>0</v>
      </c>
    </row>
    <row r="1094" spans="1:6" ht="12.75">
      <c r="A1094" s="449" t="s">
        <v>454</v>
      </c>
      <c r="B1094" s="265" t="s">
        <v>555</v>
      </c>
      <c r="C1094" s="405"/>
      <c r="D1094" s="176"/>
      <c r="E1094" s="405"/>
      <c r="F1094" s="176">
        <f>SUM(C1094:E1094)</f>
        <v>0</v>
      </c>
    </row>
    <row r="1095" spans="1:6" ht="12.75">
      <c r="A1095" s="449" t="s">
        <v>455</v>
      </c>
      <c r="B1095" s="265" t="s">
        <v>770</v>
      </c>
      <c r="C1095" s="405">
        <f>C1096+C1097+C1098+C1099+C1100+C1101</f>
        <v>0</v>
      </c>
      <c r="D1095" s="405">
        <f>D1096+D1097+D1098+D1099+D1100+D1101</f>
        <v>600</v>
      </c>
      <c r="E1095" s="405">
        <f>E1096+E1097+E1098+E1099+E1100+E1101</f>
        <v>0</v>
      </c>
      <c r="F1095" s="176">
        <f>F1096+F1097+F1098+F1099+F1100+F1101</f>
        <v>600</v>
      </c>
    </row>
    <row r="1096" spans="1:6" ht="12.75">
      <c r="A1096" s="449" t="s">
        <v>456</v>
      </c>
      <c r="B1096" s="265" t="s">
        <v>771</v>
      </c>
      <c r="C1096" s="405">
        <v>0</v>
      </c>
      <c r="D1096" s="176">
        <v>0</v>
      </c>
      <c r="E1096" s="405">
        <v>0</v>
      </c>
      <c r="F1096" s="176">
        <f>E1096+D1096+C1096</f>
        <v>0</v>
      </c>
    </row>
    <row r="1097" spans="1:6" ht="12.75">
      <c r="A1097" s="449" t="s">
        <v>457</v>
      </c>
      <c r="B1097" s="265" t="s">
        <v>772</v>
      </c>
      <c r="C1097" s="405"/>
      <c r="D1097" s="176"/>
      <c r="E1097" s="405"/>
      <c r="F1097" s="176">
        <f aca="true" t="shared" si="59" ref="F1097:F1102">E1097+D1097+C1097</f>
        <v>0</v>
      </c>
    </row>
    <row r="1098" spans="1:6" ht="12.75">
      <c r="A1098" s="449" t="s">
        <v>458</v>
      </c>
      <c r="B1098" s="265" t="s">
        <v>773</v>
      </c>
      <c r="C1098" s="405"/>
      <c r="D1098" s="176"/>
      <c r="E1098" s="405"/>
      <c r="F1098" s="176">
        <f t="shared" si="59"/>
        <v>0</v>
      </c>
    </row>
    <row r="1099" spans="1:6" ht="12.75">
      <c r="A1099" s="449" t="s">
        <v>459</v>
      </c>
      <c r="B1099" s="458" t="s">
        <v>774</v>
      </c>
      <c r="C1099" s="304"/>
      <c r="D1099" s="176">
        <f>'6 7_sz_melléklet'!E39</f>
        <v>600</v>
      </c>
      <c r="E1099" s="405"/>
      <c r="F1099" s="176">
        <f t="shared" si="59"/>
        <v>600</v>
      </c>
    </row>
    <row r="1100" spans="1:6" ht="12.75">
      <c r="A1100" s="449" t="s">
        <v>460</v>
      </c>
      <c r="B1100" s="1085" t="s">
        <v>789</v>
      </c>
      <c r="C1100" s="406"/>
      <c r="D1100" s="181"/>
      <c r="E1100" s="405"/>
      <c r="F1100" s="176">
        <f t="shared" si="59"/>
        <v>0</v>
      </c>
    </row>
    <row r="1101" spans="1:6" ht="12.75">
      <c r="A1101" s="449" t="s">
        <v>461</v>
      </c>
      <c r="B1101" s="1086" t="s">
        <v>782</v>
      </c>
      <c r="C1101" s="408"/>
      <c r="D1101" s="177"/>
      <c r="E1101" s="405"/>
      <c r="F1101" s="176">
        <f t="shared" si="59"/>
        <v>0</v>
      </c>
    </row>
    <row r="1102" spans="1:6" ht="13.5" thickBot="1">
      <c r="A1102" s="449" t="s">
        <v>462</v>
      </c>
      <c r="B1102" s="267" t="s">
        <v>317</v>
      </c>
      <c r="C1102" s="406"/>
      <c r="D1102" s="181"/>
      <c r="E1102" s="405"/>
      <c r="F1102" s="403">
        <f t="shared" si="59"/>
        <v>0</v>
      </c>
    </row>
    <row r="1103" spans="1:6" ht="13.5" thickBot="1">
      <c r="A1103" s="777" t="s">
        <v>463</v>
      </c>
      <c r="B1103" s="778" t="s">
        <v>9</v>
      </c>
      <c r="C1103" s="786">
        <f>C1090+C1091+C1092+C1093+C1095+C1102</f>
        <v>0</v>
      </c>
      <c r="D1103" s="786">
        <f>D1090+D1091+D1092+D1093+D1095+D1102</f>
        <v>600</v>
      </c>
      <c r="E1103" s="786">
        <f>E1090+E1091+E1092+E1093+E1095+E1102</f>
        <v>0</v>
      </c>
      <c r="F1103" s="787">
        <f>F1090+F1091+F1092+F1093+F1095+F1102</f>
        <v>600</v>
      </c>
    </row>
    <row r="1104" spans="1:6" ht="13.5" thickTop="1">
      <c r="A1104" s="766"/>
      <c r="B1104" s="457"/>
      <c r="C1104" s="303"/>
      <c r="D1104" s="303"/>
      <c r="E1104" s="303"/>
      <c r="F1104" s="184"/>
    </row>
    <row r="1105" spans="1:6" ht="12.75">
      <c r="A1105" s="450" t="s">
        <v>464</v>
      </c>
      <c r="B1105" s="459" t="s">
        <v>322</v>
      </c>
      <c r="C1105" s="407"/>
      <c r="D1105" s="179"/>
      <c r="E1105" s="407"/>
      <c r="F1105" s="237"/>
    </row>
    <row r="1106" spans="1:6" ht="12.75">
      <c r="A1106" s="449" t="s">
        <v>465</v>
      </c>
      <c r="B1106" s="265" t="s">
        <v>557</v>
      </c>
      <c r="C1106" s="405"/>
      <c r="D1106" s="176">
        <f>'33_sz_ melléklet'!C88</f>
        <v>0</v>
      </c>
      <c r="E1106" s="405"/>
      <c r="F1106" s="176">
        <f>SUM(C1106:E1106)</f>
        <v>0</v>
      </c>
    </row>
    <row r="1107" spans="1:6" ht="12.75">
      <c r="A1107" s="449" t="s">
        <v>464</v>
      </c>
      <c r="B1107" s="265" t="s">
        <v>558</v>
      </c>
      <c r="C1107" s="405"/>
      <c r="D1107" s="176"/>
      <c r="E1107" s="405"/>
      <c r="F1107" s="176">
        <f>SUM(C1107:E1107)</f>
        <v>0</v>
      </c>
    </row>
    <row r="1108" spans="1:6" ht="12.75">
      <c r="A1108" s="449" t="s">
        <v>465</v>
      </c>
      <c r="B1108" s="265" t="s">
        <v>318</v>
      </c>
      <c r="C1108" s="405">
        <f>C1109+C1110+C1111+C1112+C1113+C1114+C1115</f>
        <v>0</v>
      </c>
      <c r="D1108" s="405">
        <f>D1109+D1110+D1111+D1112+D1113+D1114+D1115</f>
        <v>0</v>
      </c>
      <c r="E1108" s="405">
        <f>E1109+E1110+E1111+E1112+E1113+E1114+E1115</f>
        <v>0</v>
      </c>
      <c r="F1108" s="176">
        <f>F1109+F1110+F1111+F1112+F1113+F1114+F1115</f>
        <v>0</v>
      </c>
    </row>
    <row r="1109" spans="1:6" ht="12.75">
      <c r="A1109" s="449" t="s">
        <v>466</v>
      </c>
      <c r="B1109" s="458" t="s">
        <v>775</v>
      </c>
      <c r="C1109" s="405"/>
      <c r="D1109" s="176"/>
      <c r="E1109" s="405"/>
      <c r="F1109" s="176">
        <f>SUM(C1109:E1109)</f>
        <v>0</v>
      </c>
    </row>
    <row r="1110" spans="1:6" ht="12.75">
      <c r="A1110" s="449" t="s">
        <v>467</v>
      </c>
      <c r="B1110" s="458" t="s">
        <v>777</v>
      </c>
      <c r="C1110" s="405"/>
      <c r="D1110" s="176"/>
      <c r="E1110" s="405"/>
      <c r="F1110" s="176">
        <f aca="true" t="shared" si="60" ref="F1110:F1116">SUM(C1110:E1110)</f>
        <v>0</v>
      </c>
    </row>
    <row r="1111" spans="1:6" ht="12.75">
      <c r="A1111" s="449" t="s">
        <v>469</v>
      </c>
      <c r="B1111" s="458" t="s">
        <v>776</v>
      </c>
      <c r="C1111" s="405"/>
      <c r="D1111" s="176"/>
      <c r="E1111" s="405"/>
      <c r="F1111" s="176">
        <f t="shared" si="60"/>
        <v>0</v>
      </c>
    </row>
    <row r="1112" spans="1:6" ht="12.75">
      <c r="A1112" s="449" t="s">
        <v>470</v>
      </c>
      <c r="B1112" s="458" t="s">
        <v>778</v>
      </c>
      <c r="C1112" s="405"/>
      <c r="D1112" s="176"/>
      <c r="E1112" s="405"/>
      <c r="F1112" s="176">
        <f t="shared" si="60"/>
        <v>0</v>
      </c>
    </row>
    <row r="1113" spans="1:6" ht="12.75">
      <c r="A1113" s="449" t="s">
        <v>471</v>
      </c>
      <c r="B1113" s="1085" t="s">
        <v>779</v>
      </c>
      <c r="C1113" s="405"/>
      <c r="D1113" s="176"/>
      <c r="E1113" s="405"/>
      <c r="F1113" s="176">
        <f t="shared" si="60"/>
        <v>0</v>
      </c>
    </row>
    <row r="1114" spans="1:6" ht="12.75">
      <c r="A1114" s="449" t="s">
        <v>472</v>
      </c>
      <c r="B1114" s="370" t="s">
        <v>780</v>
      </c>
      <c r="C1114" s="405"/>
      <c r="D1114" s="176"/>
      <c r="E1114" s="405"/>
      <c r="F1114" s="176">
        <f t="shared" si="60"/>
        <v>0</v>
      </c>
    </row>
    <row r="1115" spans="1:6" ht="12.75">
      <c r="A1115" s="449" t="s">
        <v>473</v>
      </c>
      <c r="B1115" s="1086" t="s">
        <v>797</v>
      </c>
      <c r="C1115" s="405"/>
      <c r="D1115" s="176"/>
      <c r="E1115" s="405"/>
      <c r="F1115" s="176">
        <f t="shared" si="60"/>
        <v>0</v>
      </c>
    </row>
    <row r="1116" spans="1:6" ht="12.75">
      <c r="A1116" s="449" t="s">
        <v>474</v>
      </c>
      <c r="B1116" s="265" t="s">
        <v>783</v>
      </c>
      <c r="C1116" s="405"/>
      <c r="D1116" s="176"/>
      <c r="E1116" s="405"/>
      <c r="F1116" s="176">
        <f t="shared" si="60"/>
        <v>0</v>
      </c>
    </row>
    <row r="1117" spans="1:6" ht="13.5" thickBot="1">
      <c r="A1117" s="449" t="s">
        <v>475</v>
      </c>
      <c r="B1117" s="267" t="s">
        <v>320</v>
      </c>
      <c r="C1117" s="408">
        <f>-C1093</f>
        <v>0</v>
      </c>
      <c r="D1117" s="408">
        <f>-D1093</f>
        <v>0</v>
      </c>
      <c r="E1117" s="408">
        <f>-E1093</f>
        <v>0</v>
      </c>
      <c r="F1117" s="177">
        <f>-F1093</f>
        <v>0</v>
      </c>
    </row>
    <row r="1118" spans="1:6" ht="13.5" thickBot="1">
      <c r="A1118" s="777" t="s">
        <v>476</v>
      </c>
      <c r="B1118" s="778" t="s">
        <v>10</v>
      </c>
      <c r="C1118" s="786">
        <f>C1106+C1107+C1108+C1116+C1117</f>
        <v>0</v>
      </c>
      <c r="D1118" s="786">
        <f>D1106+D1107+D1108+D1116+D1117</f>
        <v>0</v>
      </c>
      <c r="E1118" s="786">
        <f>E1106+E1107+E1108+E1116+E1117</f>
        <v>0</v>
      </c>
      <c r="F1118" s="787">
        <f>F1106+F1107+F1108+F1116+F1117</f>
        <v>0</v>
      </c>
    </row>
    <row r="1119" spans="1:6" ht="27" thickBot="1" thickTop="1">
      <c r="A1119" s="777" t="s">
        <v>477</v>
      </c>
      <c r="B1119" s="782" t="s">
        <v>784</v>
      </c>
      <c r="C1119" s="789">
        <f>C1103+C1118</f>
        <v>0</v>
      </c>
      <c r="D1119" s="789">
        <f>D1103+D1118</f>
        <v>600</v>
      </c>
      <c r="E1119" s="789">
        <f>E1103+E1118</f>
        <v>0</v>
      </c>
      <c r="F1119" s="790">
        <f>F1103+F1118</f>
        <v>600</v>
      </c>
    </row>
    <row r="1120" spans="1:6" ht="13.5" thickTop="1">
      <c r="A1120" s="766"/>
      <c r="B1120" s="1101"/>
      <c r="C1120" s="314"/>
      <c r="D1120" s="314"/>
      <c r="E1120" s="314"/>
      <c r="F1120" s="321"/>
    </row>
    <row r="1121" spans="1:6" ht="12.75">
      <c r="A1121" s="450" t="s">
        <v>552</v>
      </c>
      <c r="B1121" s="579" t="s">
        <v>786</v>
      </c>
      <c r="C1121" s="788"/>
      <c r="D1121" s="179"/>
      <c r="E1121" s="407"/>
      <c r="F1121" s="237"/>
    </row>
    <row r="1122" spans="1:6" ht="12.75">
      <c r="A1122" s="449" t="s">
        <v>479</v>
      </c>
      <c r="B1122" s="266" t="s">
        <v>785</v>
      </c>
      <c r="C1122" s="410"/>
      <c r="D1122" s="176"/>
      <c r="E1122" s="405"/>
      <c r="F1122" s="176">
        <f>SUM(C1122:E1122)</f>
        <v>0</v>
      </c>
    </row>
    <row r="1123" spans="1:6" ht="12.75">
      <c r="A1123" s="449" t="s">
        <v>480</v>
      </c>
      <c r="B1123" s="867" t="s">
        <v>790</v>
      </c>
      <c r="C1123" s="1092"/>
      <c r="D1123" s="181"/>
      <c r="E1123" s="406"/>
      <c r="F1123" s="176">
        <f aca="true" t="shared" si="61" ref="F1123:F1129">SUM(C1123:E1123)</f>
        <v>0</v>
      </c>
    </row>
    <row r="1124" spans="1:6" ht="12.75">
      <c r="A1124" s="449" t="s">
        <v>481</v>
      </c>
      <c r="B1124" s="867" t="s">
        <v>791</v>
      </c>
      <c r="C1124" s="1092"/>
      <c r="D1124" s="181"/>
      <c r="E1124" s="406"/>
      <c r="F1124" s="176">
        <f t="shared" si="61"/>
        <v>0</v>
      </c>
    </row>
    <row r="1125" spans="1:6" ht="12.75">
      <c r="A1125" s="449" t="s">
        <v>482</v>
      </c>
      <c r="B1125" s="867" t="s">
        <v>792</v>
      </c>
      <c r="C1125" s="1092"/>
      <c r="D1125" s="181"/>
      <c r="E1125" s="406"/>
      <c r="F1125" s="176">
        <f t="shared" si="61"/>
        <v>0</v>
      </c>
    </row>
    <row r="1126" spans="1:6" ht="12.75">
      <c r="A1126" s="449" t="s">
        <v>483</v>
      </c>
      <c r="B1126" s="1087" t="s">
        <v>793</v>
      </c>
      <c r="C1126" s="1092"/>
      <c r="D1126" s="181"/>
      <c r="E1126" s="406"/>
      <c r="F1126" s="176">
        <f t="shared" si="61"/>
        <v>0</v>
      </c>
    </row>
    <row r="1127" spans="1:6" ht="12.75">
      <c r="A1127" s="449" t="s">
        <v>484</v>
      </c>
      <c r="B1127" s="1088" t="s">
        <v>794</v>
      </c>
      <c r="C1127" s="1092"/>
      <c r="D1127" s="181"/>
      <c r="E1127" s="406"/>
      <c r="F1127" s="176">
        <f t="shared" si="61"/>
        <v>0</v>
      </c>
    </row>
    <row r="1128" spans="1:6" ht="12.75">
      <c r="A1128" s="449" t="s">
        <v>485</v>
      </c>
      <c r="B1128" s="1089" t="s">
        <v>795</v>
      </c>
      <c r="C1128" s="1092"/>
      <c r="D1128" s="181"/>
      <c r="E1128" s="406"/>
      <c r="F1128" s="176">
        <f t="shared" si="61"/>
        <v>0</v>
      </c>
    </row>
    <row r="1129" spans="1:6" ht="13.5" thickBot="1">
      <c r="A1129" s="449" t="s">
        <v>486</v>
      </c>
      <c r="B1129" s="460" t="s">
        <v>796</v>
      </c>
      <c r="C1129" s="1092"/>
      <c r="D1129" s="181"/>
      <c r="E1129" s="406"/>
      <c r="F1129" s="176">
        <f t="shared" si="61"/>
        <v>0</v>
      </c>
    </row>
    <row r="1130" spans="1:6" ht="13.5" thickBot="1">
      <c r="A1130" s="473" t="s">
        <v>487</v>
      </c>
      <c r="B1130" s="380" t="s">
        <v>787</v>
      </c>
      <c r="C1130" s="1093">
        <f>SUM(C1122:C1129)</f>
        <v>0</v>
      </c>
      <c r="D1130" s="1093">
        <f>SUM(D1122:D1129)</f>
        <v>0</v>
      </c>
      <c r="E1130" s="1093">
        <f>SUM(E1122:E1129)</f>
        <v>0</v>
      </c>
      <c r="F1130" s="1224">
        <f>SUM(F1122:F1129)</f>
        <v>0</v>
      </c>
    </row>
    <row r="1131" spans="1:6" ht="12.75">
      <c r="A1131" s="766"/>
      <c r="B1131" s="45"/>
      <c r="C1131" s="1107"/>
      <c r="D1131" s="1109"/>
      <c r="E1131" s="1047"/>
      <c r="F1131" s="863"/>
    </row>
    <row r="1132" spans="1:6" ht="13.5" thickBot="1">
      <c r="A1132" s="794" t="s">
        <v>488</v>
      </c>
      <c r="B1132" s="1099" t="s">
        <v>788</v>
      </c>
      <c r="C1132" s="1106">
        <f>C1119+C1130</f>
        <v>0</v>
      </c>
      <c r="D1132" s="1108">
        <f>D1119+D1130</f>
        <v>600</v>
      </c>
      <c r="E1132" s="1106">
        <f>E1119+E1130</f>
        <v>0</v>
      </c>
      <c r="F1132" s="1106">
        <f>F1119+F1130</f>
        <v>600</v>
      </c>
    </row>
    <row r="1133" ht="13.5" thickTop="1"/>
    <row r="1134" spans="1:6" ht="12.75">
      <c r="A1134" s="1460">
        <v>22</v>
      </c>
      <c r="B1134" s="1460"/>
      <c r="C1134" s="1460"/>
      <c r="D1134" s="1460"/>
      <c r="E1134" s="1460"/>
      <c r="F1134" s="1460"/>
    </row>
    <row r="1135" spans="1:5" ht="12.75">
      <c r="A1135" s="1439" t="s">
        <v>1176</v>
      </c>
      <c r="B1135" s="1439"/>
      <c r="C1135" s="1439"/>
      <c r="D1135" s="1439"/>
      <c r="E1135" s="1439"/>
    </row>
    <row r="1136" spans="1:5" ht="12.75">
      <c r="A1136" s="462"/>
      <c r="B1136" s="462"/>
      <c r="C1136" s="462"/>
      <c r="D1136" s="462"/>
      <c r="E1136" s="462"/>
    </row>
    <row r="1137" spans="1:6" ht="14.25">
      <c r="A1137" s="1582" t="s">
        <v>988</v>
      </c>
      <c r="B1137" s="1583"/>
      <c r="C1137" s="1583"/>
      <c r="D1137" s="1583"/>
      <c r="E1137" s="1583"/>
      <c r="F1137" s="1583"/>
    </row>
    <row r="1138" spans="2:5" ht="15.75">
      <c r="B1138" s="22"/>
      <c r="C1138" s="22"/>
      <c r="D1138" s="22"/>
      <c r="E1138" s="22"/>
    </row>
    <row r="1139" spans="2:5" ht="15.75">
      <c r="B1139" s="22" t="s">
        <v>636</v>
      </c>
      <c r="C1139" s="22"/>
      <c r="D1139" s="22"/>
      <c r="E1139" s="22"/>
    </row>
    <row r="1140" spans="2:5" ht="13.5" thickBot="1">
      <c r="B1140" s="1"/>
      <c r="C1140" s="1"/>
      <c r="D1140" s="1"/>
      <c r="E1140" s="23" t="s">
        <v>11</v>
      </c>
    </row>
    <row r="1141" spans="1:6" ht="48.75" thickBot="1">
      <c r="A1141" s="477" t="s">
        <v>444</v>
      </c>
      <c r="B1141" s="772" t="s">
        <v>16</v>
      </c>
      <c r="C1141" s="465" t="s">
        <v>983</v>
      </c>
      <c r="D1141" s="466" t="s">
        <v>984</v>
      </c>
      <c r="E1141" s="465" t="s">
        <v>978</v>
      </c>
      <c r="F1141" s="466" t="s">
        <v>977</v>
      </c>
    </row>
    <row r="1142" spans="1:6" ht="12.75">
      <c r="A1142" s="773" t="s">
        <v>445</v>
      </c>
      <c r="B1142" s="774" t="s">
        <v>446</v>
      </c>
      <c r="C1142" s="783" t="s">
        <v>447</v>
      </c>
      <c r="D1142" s="784" t="s">
        <v>448</v>
      </c>
      <c r="E1142" s="1003" t="s">
        <v>468</v>
      </c>
      <c r="F1142" s="1004" t="s">
        <v>493</v>
      </c>
    </row>
    <row r="1143" spans="1:6" ht="12.75">
      <c r="A1143" s="450" t="s">
        <v>449</v>
      </c>
      <c r="B1143" s="457" t="s">
        <v>321</v>
      </c>
      <c r="C1143" s="405"/>
      <c r="D1143" s="176"/>
      <c r="E1143" s="405"/>
      <c r="F1143" s="159"/>
    </row>
    <row r="1144" spans="1:6" ht="12.75">
      <c r="A1144" s="449" t="s">
        <v>450</v>
      </c>
      <c r="B1144" s="230" t="s">
        <v>6</v>
      </c>
      <c r="C1144" s="405"/>
      <c r="D1144" s="176"/>
      <c r="E1144" s="405"/>
      <c r="F1144" s="176">
        <f>SUM(C1144:E1144)</f>
        <v>0</v>
      </c>
    </row>
    <row r="1145" spans="1:6" ht="12.75">
      <c r="A1145" s="449" t="s">
        <v>451</v>
      </c>
      <c r="B1145" s="265" t="s">
        <v>7</v>
      </c>
      <c r="C1145" s="405"/>
      <c r="D1145" s="176"/>
      <c r="E1145" s="405"/>
      <c r="F1145" s="176">
        <f>SUM(C1145:E1145)</f>
        <v>0</v>
      </c>
    </row>
    <row r="1146" spans="1:6" ht="12.75">
      <c r="A1146" s="449" t="s">
        <v>452</v>
      </c>
      <c r="B1146" s="265" t="s">
        <v>8</v>
      </c>
      <c r="C1146" s="405"/>
      <c r="D1146" s="176"/>
      <c r="E1146" s="405"/>
      <c r="F1146" s="176">
        <f>SUM(C1146:E1146)</f>
        <v>0</v>
      </c>
    </row>
    <row r="1147" spans="1:6" ht="12.75">
      <c r="A1147" s="449" t="s">
        <v>453</v>
      </c>
      <c r="B1147" s="265" t="s">
        <v>556</v>
      </c>
      <c r="C1147" s="405"/>
      <c r="D1147" s="176"/>
      <c r="E1147" s="405"/>
      <c r="F1147" s="176">
        <f>SUM(C1147:E1147)</f>
        <v>0</v>
      </c>
    </row>
    <row r="1148" spans="1:6" ht="12.75">
      <c r="A1148" s="449" t="s">
        <v>454</v>
      </c>
      <c r="B1148" s="265" t="s">
        <v>555</v>
      </c>
      <c r="C1148" s="405"/>
      <c r="D1148" s="176"/>
      <c r="E1148" s="405"/>
      <c r="F1148" s="176">
        <f>SUM(C1148:E1148)</f>
        <v>0</v>
      </c>
    </row>
    <row r="1149" spans="1:6" ht="12.75">
      <c r="A1149" s="449" t="s">
        <v>455</v>
      </c>
      <c r="B1149" s="265" t="s">
        <v>770</v>
      </c>
      <c r="C1149" s="405">
        <f>C1150+C1151+C1152+C1153+C1154+C1155</f>
        <v>27725</v>
      </c>
      <c r="D1149" s="405">
        <f>D1150+D1151+D1152+D1153+D1154+D1155</f>
        <v>0</v>
      </c>
      <c r="E1149" s="405">
        <f>E1150+E1151+E1152+E1153+E1154+E1155</f>
        <v>0</v>
      </c>
      <c r="F1149" s="176">
        <f>F1150+F1151+F1152+F1153+F1154+F1155</f>
        <v>27725</v>
      </c>
    </row>
    <row r="1150" spans="1:6" ht="12.75">
      <c r="A1150" s="449" t="s">
        <v>456</v>
      </c>
      <c r="B1150" s="265" t="s">
        <v>771</v>
      </c>
      <c r="C1150" s="405">
        <v>0</v>
      </c>
      <c r="D1150" s="176">
        <v>0</v>
      </c>
      <c r="E1150" s="405">
        <v>0</v>
      </c>
      <c r="F1150" s="176">
        <f>E1150+D1150+C1150</f>
        <v>0</v>
      </c>
    </row>
    <row r="1151" spans="1:6" ht="12.75">
      <c r="A1151" s="449" t="s">
        <v>457</v>
      </c>
      <c r="B1151" s="265" t="s">
        <v>772</v>
      </c>
      <c r="C1151" s="405"/>
      <c r="D1151" s="176"/>
      <c r="E1151" s="405"/>
      <c r="F1151" s="176">
        <f aca="true" t="shared" si="62" ref="F1151:F1156">E1151+D1151+C1151</f>
        <v>0</v>
      </c>
    </row>
    <row r="1152" spans="1:6" ht="12.75">
      <c r="A1152" s="449" t="s">
        <v>458</v>
      </c>
      <c r="B1152" s="265" t="s">
        <v>773</v>
      </c>
      <c r="C1152" s="405"/>
      <c r="D1152" s="176"/>
      <c r="E1152" s="405"/>
      <c r="F1152" s="176">
        <f t="shared" si="62"/>
        <v>0</v>
      </c>
    </row>
    <row r="1153" spans="1:6" ht="12.75">
      <c r="A1153" s="449" t="s">
        <v>459</v>
      </c>
      <c r="B1153" s="458" t="s">
        <v>774</v>
      </c>
      <c r="C1153" s="405">
        <f>'6 7_sz_melléklet'!E26</f>
        <v>27725</v>
      </c>
      <c r="D1153" s="180"/>
      <c r="E1153" s="405"/>
      <c r="F1153" s="176">
        <f t="shared" si="62"/>
        <v>27725</v>
      </c>
    </row>
    <row r="1154" spans="1:6" ht="12.75">
      <c r="A1154" s="449" t="s">
        <v>460</v>
      </c>
      <c r="B1154" s="1085" t="s">
        <v>789</v>
      </c>
      <c r="C1154" s="406"/>
      <c r="D1154" s="177"/>
      <c r="E1154" s="405"/>
      <c r="F1154" s="176">
        <f t="shared" si="62"/>
        <v>0</v>
      </c>
    </row>
    <row r="1155" spans="1:6" ht="12.75">
      <c r="A1155" s="449" t="s">
        <v>461</v>
      </c>
      <c r="B1155" s="1086" t="s">
        <v>782</v>
      </c>
      <c r="C1155" s="408"/>
      <c r="D1155" s="177"/>
      <c r="E1155" s="405"/>
      <c r="F1155" s="176">
        <f t="shared" si="62"/>
        <v>0</v>
      </c>
    </row>
    <row r="1156" spans="1:6" ht="13.5" thickBot="1">
      <c r="A1156" s="449" t="s">
        <v>462</v>
      </c>
      <c r="B1156" s="267" t="s">
        <v>317</v>
      </c>
      <c r="C1156" s="406"/>
      <c r="D1156" s="181"/>
      <c r="E1156" s="405"/>
      <c r="F1156" s="403">
        <f t="shared" si="62"/>
        <v>0</v>
      </c>
    </row>
    <row r="1157" spans="1:6" ht="13.5" thickBot="1">
      <c r="A1157" s="777" t="s">
        <v>463</v>
      </c>
      <c r="B1157" s="778" t="s">
        <v>9</v>
      </c>
      <c r="C1157" s="786">
        <f>C1144+C1145+C1146+C1147+C1149+C1156</f>
        <v>27725</v>
      </c>
      <c r="D1157" s="786">
        <f>D1144+D1145+D1146+D1147+D1149+D1156</f>
        <v>0</v>
      </c>
      <c r="E1157" s="786">
        <f>E1144+E1145+E1146+E1147+E1149+E1156</f>
        <v>0</v>
      </c>
      <c r="F1157" s="787">
        <f>F1144+F1145+F1146+F1147+F1149+F1156</f>
        <v>27725</v>
      </c>
    </row>
    <row r="1158" spans="1:6" ht="13.5" thickTop="1">
      <c r="A1158" s="766"/>
      <c r="B1158" s="457"/>
      <c r="C1158" s="303"/>
      <c r="D1158" s="303"/>
      <c r="E1158" s="303"/>
      <c r="F1158" s="184"/>
    </row>
    <row r="1159" spans="1:6" ht="12.75">
      <c r="A1159" s="450" t="s">
        <v>464</v>
      </c>
      <c r="B1159" s="459" t="s">
        <v>322</v>
      </c>
      <c r="C1159" s="407"/>
      <c r="D1159" s="179"/>
      <c r="E1159" s="407"/>
      <c r="F1159" s="237"/>
    </row>
    <row r="1160" spans="1:6" ht="12.75">
      <c r="A1160" s="449" t="s">
        <v>465</v>
      </c>
      <c r="B1160" s="265" t="s">
        <v>557</v>
      </c>
      <c r="C1160" s="405"/>
      <c r="D1160" s="176"/>
      <c r="E1160" s="405"/>
      <c r="F1160" s="176">
        <f>SUM(C1160:E1160)</f>
        <v>0</v>
      </c>
    </row>
    <row r="1161" spans="1:6" ht="12.75">
      <c r="A1161" s="449" t="s">
        <v>464</v>
      </c>
      <c r="B1161" s="265" t="s">
        <v>558</v>
      </c>
      <c r="C1161" s="405"/>
      <c r="D1161" s="176"/>
      <c r="E1161" s="405"/>
      <c r="F1161" s="176">
        <f>SUM(C1161:E1161)</f>
        <v>0</v>
      </c>
    </row>
    <row r="1162" spans="1:6" ht="12.75">
      <c r="A1162" s="449" t="s">
        <v>465</v>
      </c>
      <c r="B1162" s="265" t="s">
        <v>318</v>
      </c>
      <c r="C1162" s="405">
        <f>C1163+C1164+C1165+C1166+C1167+C1168+C1169</f>
        <v>0</v>
      </c>
      <c r="D1162" s="405">
        <f>D1163+D1164+D1165+D1166+D1167+D1168+D1169</f>
        <v>0</v>
      </c>
      <c r="E1162" s="405">
        <f>E1163+E1164+E1165+E1166+E1167+E1168+E1169</f>
        <v>0</v>
      </c>
      <c r="F1162" s="176">
        <f>F1163+F1164+F1165+F1166+F1167+F1168+F1169</f>
        <v>0</v>
      </c>
    </row>
    <row r="1163" spans="1:6" ht="12.75">
      <c r="A1163" s="449" t="s">
        <v>466</v>
      </c>
      <c r="B1163" s="458" t="s">
        <v>775</v>
      </c>
      <c r="C1163" s="405"/>
      <c r="D1163" s="176"/>
      <c r="E1163" s="405"/>
      <c r="F1163" s="176">
        <f>SUM(C1163:E1163)</f>
        <v>0</v>
      </c>
    </row>
    <row r="1164" spans="1:6" ht="12.75">
      <c r="A1164" s="449" t="s">
        <v>467</v>
      </c>
      <c r="B1164" s="458" t="s">
        <v>777</v>
      </c>
      <c r="C1164" s="405"/>
      <c r="D1164" s="176"/>
      <c r="E1164" s="405"/>
      <c r="F1164" s="176">
        <f aca="true" t="shared" si="63" ref="F1164:F1170">SUM(C1164:E1164)</f>
        <v>0</v>
      </c>
    </row>
    <row r="1165" spans="1:6" ht="12.75">
      <c r="A1165" s="449" t="s">
        <v>469</v>
      </c>
      <c r="B1165" s="458" t="s">
        <v>776</v>
      </c>
      <c r="C1165" s="405"/>
      <c r="D1165" s="176"/>
      <c r="E1165" s="405"/>
      <c r="F1165" s="176">
        <f t="shared" si="63"/>
        <v>0</v>
      </c>
    </row>
    <row r="1166" spans="1:6" ht="12.75">
      <c r="A1166" s="449" t="s">
        <v>470</v>
      </c>
      <c r="B1166" s="458" t="s">
        <v>778</v>
      </c>
      <c r="C1166" s="405"/>
      <c r="D1166" s="176"/>
      <c r="E1166" s="405"/>
      <c r="F1166" s="176">
        <f t="shared" si="63"/>
        <v>0</v>
      </c>
    </row>
    <row r="1167" spans="1:6" ht="12.75">
      <c r="A1167" s="449" t="s">
        <v>471</v>
      </c>
      <c r="B1167" s="1085" t="s">
        <v>779</v>
      </c>
      <c r="C1167" s="405"/>
      <c r="D1167" s="176"/>
      <c r="E1167" s="405"/>
      <c r="F1167" s="176">
        <f t="shared" si="63"/>
        <v>0</v>
      </c>
    </row>
    <row r="1168" spans="1:6" ht="12.75">
      <c r="A1168" s="449" t="s">
        <v>472</v>
      </c>
      <c r="B1168" s="370" t="s">
        <v>780</v>
      </c>
      <c r="C1168" s="405"/>
      <c r="D1168" s="176"/>
      <c r="E1168" s="405"/>
      <c r="F1168" s="176">
        <f t="shared" si="63"/>
        <v>0</v>
      </c>
    </row>
    <row r="1169" spans="1:6" ht="12.75">
      <c r="A1169" s="449" t="s">
        <v>473</v>
      </c>
      <c r="B1169" s="1086" t="s">
        <v>797</v>
      </c>
      <c r="C1169" s="405"/>
      <c r="D1169" s="176"/>
      <c r="E1169" s="405"/>
      <c r="F1169" s="176">
        <f t="shared" si="63"/>
        <v>0</v>
      </c>
    </row>
    <row r="1170" spans="1:6" ht="12.75">
      <c r="A1170" s="449" t="s">
        <v>474</v>
      </c>
      <c r="B1170" s="265" t="s">
        <v>783</v>
      </c>
      <c r="C1170" s="405"/>
      <c r="D1170" s="176"/>
      <c r="E1170" s="405"/>
      <c r="F1170" s="176">
        <f t="shared" si="63"/>
        <v>0</v>
      </c>
    </row>
    <row r="1171" spans="1:6" ht="13.5" thickBot="1">
      <c r="A1171" s="449" t="s">
        <v>475</v>
      </c>
      <c r="B1171" s="267" t="s">
        <v>320</v>
      </c>
      <c r="C1171" s="408">
        <f>-C1147</f>
        <v>0</v>
      </c>
      <c r="D1171" s="408">
        <f>-D1147</f>
        <v>0</v>
      </c>
      <c r="E1171" s="408">
        <f>-E1147</f>
        <v>0</v>
      </c>
      <c r="F1171" s="177">
        <f>-F1147</f>
        <v>0</v>
      </c>
    </row>
    <row r="1172" spans="1:6" ht="13.5" thickBot="1">
      <c r="A1172" s="777" t="s">
        <v>476</v>
      </c>
      <c r="B1172" s="778" t="s">
        <v>10</v>
      </c>
      <c r="C1172" s="786">
        <f>C1160+C1161+C1162+C1170+C1171</f>
        <v>0</v>
      </c>
      <c r="D1172" s="786">
        <f>D1160+D1161+D1162+D1170+D1171</f>
        <v>0</v>
      </c>
      <c r="E1172" s="786">
        <f>E1160+E1161+E1162+E1170+E1171</f>
        <v>0</v>
      </c>
      <c r="F1172" s="787">
        <f>F1160+F1161+F1162+F1170+F1171</f>
        <v>0</v>
      </c>
    </row>
    <row r="1173" spans="1:6" ht="27" thickBot="1" thickTop="1">
      <c r="A1173" s="777" t="s">
        <v>477</v>
      </c>
      <c r="B1173" s="782" t="s">
        <v>784</v>
      </c>
      <c r="C1173" s="789">
        <f>C1157+C1172</f>
        <v>27725</v>
      </c>
      <c r="D1173" s="789">
        <f>D1157+D1172</f>
        <v>0</v>
      </c>
      <c r="E1173" s="789">
        <f>E1157+E1172</f>
        <v>0</v>
      </c>
      <c r="F1173" s="790">
        <f>F1157+F1172</f>
        <v>27725</v>
      </c>
    </row>
    <row r="1174" spans="1:6" ht="13.5" thickTop="1">
      <c r="A1174" s="766"/>
      <c r="B1174" s="1101"/>
      <c r="C1174" s="314"/>
      <c r="D1174" s="314"/>
      <c r="E1174" s="314"/>
      <c r="F1174" s="321"/>
    </row>
    <row r="1175" spans="1:6" ht="12.75">
      <c r="A1175" s="450" t="s">
        <v>552</v>
      </c>
      <c r="B1175" s="579" t="s">
        <v>786</v>
      </c>
      <c r="C1175" s="788"/>
      <c r="D1175" s="179"/>
      <c r="E1175" s="407"/>
      <c r="F1175" s="237"/>
    </row>
    <row r="1176" spans="1:6" ht="12.75">
      <c r="A1176" s="449" t="s">
        <v>479</v>
      </c>
      <c r="B1176" s="266" t="s">
        <v>785</v>
      </c>
      <c r="C1176" s="410"/>
      <c r="D1176" s="176"/>
      <c r="E1176" s="405"/>
      <c r="F1176" s="176">
        <f>SUM(C1176:E1176)</f>
        <v>0</v>
      </c>
    </row>
    <row r="1177" spans="1:6" ht="12.75">
      <c r="A1177" s="449" t="s">
        <v>480</v>
      </c>
      <c r="B1177" s="867" t="s">
        <v>790</v>
      </c>
      <c r="C1177" s="1092"/>
      <c r="D1177" s="181"/>
      <c r="E1177" s="406"/>
      <c r="F1177" s="176">
        <f aca="true" t="shared" si="64" ref="F1177:F1183">SUM(C1177:E1177)</f>
        <v>0</v>
      </c>
    </row>
    <row r="1178" spans="1:6" ht="12.75">
      <c r="A1178" s="449" t="s">
        <v>481</v>
      </c>
      <c r="B1178" s="867" t="s">
        <v>791</v>
      </c>
      <c r="C1178" s="1092"/>
      <c r="D1178" s="181"/>
      <c r="E1178" s="406"/>
      <c r="F1178" s="176">
        <f t="shared" si="64"/>
        <v>0</v>
      </c>
    </row>
    <row r="1179" spans="1:6" ht="12.75">
      <c r="A1179" s="449" t="s">
        <v>482</v>
      </c>
      <c r="B1179" s="867" t="s">
        <v>792</v>
      </c>
      <c r="C1179" s="1092"/>
      <c r="D1179" s="181"/>
      <c r="E1179" s="406"/>
      <c r="F1179" s="176">
        <f t="shared" si="64"/>
        <v>0</v>
      </c>
    </row>
    <row r="1180" spans="1:6" ht="12.75">
      <c r="A1180" s="449" t="s">
        <v>483</v>
      </c>
      <c r="B1180" s="1087" t="s">
        <v>793</v>
      </c>
      <c r="C1180" s="1092"/>
      <c r="D1180" s="181"/>
      <c r="E1180" s="406"/>
      <c r="F1180" s="176">
        <f t="shared" si="64"/>
        <v>0</v>
      </c>
    </row>
    <row r="1181" spans="1:6" ht="12.75">
      <c r="A1181" s="449" t="s">
        <v>484</v>
      </c>
      <c r="B1181" s="1088" t="s">
        <v>794</v>
      </c>
      <c r="C1181" s="1092"/>
      <c r="D1181" s="181"/>
      <c r="E1181" s="406"/>
      <c r="F1181" s="176">
        <f t="shared" si="64"/>
        <v>0</v>
      </c>
    </row>
    <row r="1182" spans="1:6" ht="12.75">
      <c r="A1182" s="449" t="s">
        <v>485</v>
      </c>
      <c r="B1182" s="1089" t="s">
        <v>795</v>
      </c>
      <c r="C1182" s="1092"/>
      <c r="D1182" s="181"/>
      <c r="E1182" s="406"/>
      <c r="F1182" s="176">
        <f t="shared" si="64"/>
        <v>0</v>
      </c>
    </row>
    <row r="1183" spans="1:6" ht="13.5" thickBot="1">
      <c r="A1183" s="449" t="s">
        <v>486</v>
      </c>
      <c r="B1183" s="460" t="s">
        <v>796</v>
      </c>
      <c r="C1183" s="1092"/>
      <c r="D1183" s="181"/>
      <c r="E1183" s="406"/>
      <c r="F1183" s="176">
        <f t="shared" si="64"/>
        <v>0</v>
      </c>
    </row>
    <row r="1184" spans="1:6" ht="13.5" thickBot="1">
      <c r="A1184" s="473" t="s">
        <v>487</v>
      </c>
      <c r="B1184" s="380" t="s">
        <v>787</v>
      </c>
      <c r="C1184" s="1093">
        <f>SUM(C1176:C1183)</f>
        <v>0</v>
      </c>
      <c r="D1184" s="1093">
        <f>SUM(D1176:D1183)</f>
        <v>0</v>
      </c>
      <c r="E1184" s="1093">
        <f>SUM(E1176:E1183)</f>
        <v>0</v>
      </c>
      <c r="F1184" s="1224">
        <f>SUM(F1176:F1183)</f>
        <v>0</v>
      </c>
    </row>
    <row r="1185" spans="1:6" ht="12.75">
      <c r="A1185" s="766"/>
      <c r="B1185" s="45"/>
      <c r="C1185" s="1107"/>
      <c r="D1185" s="1109"/>
      <c r="E1185" s="1047"/>
      <c r="F1185" s="863"/>
    </row>
    <row r="1186" spans="1:6" ht="13.5" thickBot="1">
      <c r="A1186" s="794" t="s">
        <v>488</v>
      </c>
      <c r="B1186" s="1099" t="s">
        <v>788</v>
      </c>
      <c r="C1186" s="1106">
        <f>C1173+C1184</f>
        <v>27725</v>
      </c>
      <c r="D1186" s="1108">
        <f>D1173+D1184</f>
        <v>0</v>
      </c>
      <c r="E1186" s="1106">
        <f>E1173+E1184</f>
        <v>0</v>
      </c>
      <c r="F1186" s="1106">
        <f>F1173+F1184</f>
        <v>27725</v>
      </c>
    </row>
    <row r="1187" ht="13.5" thickTop="1"/>
    <row r="1188" spans="1:6" ht="12.75">
      <c r="A1188" s="1460">
        <v>23</v>
      </c>
      <c r="B1188" s="1460"/>
      <c r="C1188" s="1460"/>
      <c r="D1188" s="1460"/>
      <c r="E1188" s="1460"/>
      <c r="F1188" s="1460"/>
    </row>
    <row r="1189" spans="1:5" ht="12.75">
      <c r="A1189" s="1439" t="s">
        <v>1176</v>
      </c>
      <c r="B1189" s="1439"/>
      <c r="C1189" s="1439"/>
      <c r="D1189" s="1439"/>
      <c r="E1189" s="1439"/>
    </row>
    <row r="1190" spans="1:5" ht="12.75">
      <c r="A1190" s="462"/>
      <c r="B1190" s="462"/>
      <c r="C1190" s="462"/>
      <c r="D1190" s="462"/>
      <c r="E1190" s="462"/>
    </row>
    <row r="1191" spans="1:6" ht="14.25">
      <c r="A1191" s="1582" t="s">
        <v>988</v>
      </c>
      <c r="B1191" s="1583"/>
      <c r="C1191" s="1583"/>
      <c r="D1191" s="1583"/>
      <c r="E1191" s="1583"/>
      <c r="F1191" s="1583"/>
    </row>
    <row r="1192" spans="2:5" ht="15.75">
      <c r="B1192" s="22"/>
      <c r="C1192" s="22"/>
      <c r="D1192" s="22"/>
      <c r="E1192" s="22"/>
    </row>
    <row r="1193" spans="2:5" ht="15.75">
      <c r="B1193" s="22" t="s">
        <v>1011</v>
      </c>
      <c r="C1193" s="22"/>
      <c r="D1193" s="22"/>
      <c r="E1193" s="22"/>
    </row>
    <row r="1194" spans="2:5" ht="13.5" thickBot="1">
      <c r="B1194" s="1"/>
      <c r="C1194" s="1"/>
      <c r="D1194" s="1"/>
      <c r="E1194" s="23" t="s">
        <v>11</v>
      </c>
    </row>
    <row r="1195" spans="1:6" ht="48.75" thickBot="1">
      <c r="A1195" s="477" t="s">
        <v>444</v>
      </c>
      <c r="B1195" s="772" t="s">
        <v>16</v>
      </c>
      <c r="C1195" s="465" t="s">
        <v>983</v>
      </c>
      <c r="D1195" s="466" t="s">
        <v>984</v>
      </c>
      <c r="E1195" s="465" t="s">
        <v>978</v>
      </c>
      <c r="F1195" s="466" t="s">
        <v>977</v>
      </c>
    </row>
    <row r="1196" spans="1:6" ht="12.75">
      <c r="A1196" s="773" t="s">
        <v>445</v>
      </c>
      <c r="B1196" s="774" t="s">
        <v>446</v>
      </c>
      <c r="C1196" s="783" t="s">
        <v>447</v>
      </c>
      <c r="D1196" s="784" t="s">
        <v>448</v>
      </c>
      <c r="E1196" s="1003" t="s">
        <v>468</v>
      </c>
      <c r="F1196" s="1004" t="s">
        <v>493</v>
      </c>
    </row>
    <row r="1197" spans="1:6" ht="12.75">
      <c r="A1197" s="450" t="s">
        <v>449</v>
      </c>
      <c r="B1197" s="457" t="s">
        <v>321</v>
      </c>
      <c r="C1197" s="405"/>
      <c r="D1197" s="176"/>
      <c r="E1197" s="405"/>
      <c r="F1197" s="159"/>
    </row>
    <row r="1198" spans="1:6" ht="12.75">
      <c r="A1198" s="449" t="s">
        <v>450</v>
      </c>
      <c r="B1198" s="230" t="s">
        <v>6</v>
      </c>
      <c r="C1198" s="405"/>
      <c r="D1198" s="176"/>
      <c r="E1198" s="405"/>
      <c r="F1198" s="176">
        <f>SUM(C1198:E1198)</f>
        <v>0</v>
      </c>
    </row>
    <row r="1199" spans="1:6" ht="12.75">
      <c r="A1199" s="449" t="s">
        <v>451</v>
      </c>
      <c r="B1199" s="265" t="s">
        <v>7</v>
      </c>
      <c r="C1199" s="405"/>
      <c r="D1199" s="176"/>
      <c r="E1199" s="405"/>
      <c r="F1199" s="176">
        <f>SUM(C1199:E1199)</f>
        <v>0</v>
      </c>
    </row>
    <row r="1200" spans="1:6" ht="12.75">
      <c r="A1200" s="449" t="s">
        <v>452</v>
      </c>
      <c r="B1200" s="265" t="s">
        <v>8</v>
      </c>
      <c r="C1200" s="405">
        <v>901130</v>
      </c>
      <c r="D1200" s="176"/>
      <c r="E1200" s="405"/>
      <c r="F1200" s="176">
        <f>SUM(C1200:E1200)</f>
        <v>901130</v>
      </c>
    </row>
    <row r="1201" spans="1:6" ht="12.75">
      <c r="A1201" s="449" t="s">
        <v>453</v>
      </c>
      <c r="B1201" s="265" t="s">
        <v>556</v>
      </c>
      <c r="C1201" s="405"/>
      <c r="D1201" s="176"/>
      <c r="E1201" s="405"/>
      <c r="F1201" s="176">
        <f>SUM(C1201:E1201)</f>
        <v>0</v>
      </c>
    </row>
    <row r="1202" spans="1:6" ht="12.75">
      <c r="A1202" s="449" t="s">
        <v>454</v>
      </c>
      <c r="B1202" s="265" t="s">
        <v>555</v>
      </c>
      <c r="C1202" s="405"/>
      <c r="D1202" s="176"/>
      <c r="E1202" s="405"/>
      <c r="F1202" s="176">
        <f>SUM(C1202:E1202)</f>
        <v>0</v>
      </c>
    </row>
    <row r="1203" spans="1:6" ht="12.75">
      <c r="A1203" s="449" t="s">
        <v>455</v>
      </c>
      <c r="B1203" s="265" t="s">
        <v>770</v>
      </c>
      <c r="C1203" s="405">
        <f>C1204+C1205+C1206+C1207+C1208+C1209</f>
        <v>0</v>
      </c>
      <c r="D1203" s="405">
        <f>D1204+D1205+D1206+D1207+D1208+D1209</f>
        <v>0</v>
      </c>
      <c r="E1203" s="405">
        <f>E1204+E1205+E1206+E1207+E1208+E1209</f>
        <v>0</v>
      </c>
      <c r="F1203" s="176">
        <f>F1204+F1205+F1206+F1207+F1208+F1209</f>
        <v>0</v>
      </c>
    </row>
    <row r="1204" spans="1:6" ht="12.75">
      <c r="A1204" s="449" t="s">
        <v>456</v>
      </c>
      <c r="B1204" s="265" t="s">
        <v>771</v>
      </c>
      <c r="C1204" s="405">
        <v>0</v>
      </c>
      <c r="D1204" s="176">
        <v>0</v>
      </c>
      <c r="E1204" s="405">
        <v>0</v>
      </c>
      <c r="F1204" s="176">
        <f>E1204+D1204+C1204</f>
        <v>0</v>
      </c>
    </row>
    <row r="1205" spans="1:6" ht="12.75">
      <c r="A1205" s="449" t="s">
        <v>457</v>
      </c>
      <c r="B1205" s="265" t="s">
        <v>772</v>
      </c>
      <c r="C1205" s="405"/>
      <c r="D1205" s="176"/>
      <c r="E1205" s="405"/>
      <c r="F1205" s="176">
        <f aca="true" t="shared" si="65" ref="F1205:F1210">E1205+D1205+C1205</f>
        <v>0</v>
      </c>
    </row>
    <row r="1206" spans="1:6" ht="12.75">
      <c r="A1206" s="449" t="s">
        <v>458</v>
      </c>
      <c r="B1206" s="265" t="s">
        <v>773</v>
      </c>
      <c r="C1206" s="405"/>
      <c r="D1206" s="176"/>
      <c r="E1206" s="405"/>
      <c r="F1206" s="176">
        <f t="shared" si="65"/>
        <v>0</v>
      </c>
    </row>
    <row r="1207" spans="1:6" ht="12.75">
      <c r="A1207" s="449" t="s">
        <v>459</v>
      </c>
      <c r="B1207" s="458" t="s">
        <v>774</v>
      </c>
      <c r="C1207" s="304"/>
      <c r="D1207" s="180"/>
      <c r="E1207" s="405"/>
      <c r="F1207" s="176">
        <f t="shared" si="65"/>
        <v>0</v>
      </c>
    </row>
    <row r="1208" spans="1:6" ht="12.75">
      <c r="A1208" s="449" t="s">
        <v>460</v>
      </c>
      <c r="B1208" s="1085" t="s">
        <v>789</v>
      </c>
      <c r="C1208" s="406"/>
      <c r="D1208" s="177"/>
      <c r="E1208" s="405"/>
      <c r="F1208" s="176">
        <f t="shared" si="65"/>
        <v>0</v>
      </c>
    </row>
    <row r="1209" spans="1:6" ht="12.75">
      <c r="A1209" s="449" t="s">
        <v>461</v>
      </c>
      <c r="B1209" s="1086" t="s">
        <v>782</v>
      </c>
      <c r="C1209" s="408"/>
      <c r="D1209" s="177"/>
      <c r="E1209" s="405"/>
      <c r="F1209" s="176">
        <f t="shared" si="65"/>
        <v>0</v>
      </c>
    </row>
    <row r="1210" spans="1:6" ht="13.5" thickBot="1">
      <c r="A1210" s="449" t="s">
        <v>462</v>
      </c>
      <c r="B1210" s="267" t="s">
        <v>317</v>
      </c>
      <c r="C1210" s="406"/>
      <c r="D1210" s="181"/>
      <c r="E1210" s="405"/>
      <c r="F1210" s="403">
        <f t="shared" si="65"/>
        <v>0</v>
      </c>
    </row>
    <row r="1211" spans="1:6" ht="13.5" thickBot="1">
      <c r="A1211" s="777" t="s">
        <v>463</v>
      </c>
      <c r="B1211" s="778" t="s">
        <v>9</v>
      </c>
      <c r="C1211" s="786">
        <f>C1198+C1199+C1200+C1201+C1203+C1210</f>
        <v>901130</v>
      </c>
      <c r="D1211" s="786">
        <f>D1198+D1199+D1200+D1201+D1203+D1210</f>
        <v>0</v>
      </c>
      <c r="E1211" s="786">
        <f>E1198+E1199+E1200+E1201+E1203+E1210</f>
        <v>0</v>
      </c>
      <c r="F1211" s="787">
        <f>F1198+F1199+F1200+F1201+F1203+F1210</f>
        <v>901130</v>
      </c>
    </row>
    <row r="1212" spans="1:6" ht="13.5" thickTop="1">
      <c r="A1212" s="766"/>
      <c r="B1212" s="457"/>
      <c r="C1212" s="303"/>
      <c r="D1212" s="303"/>
      <c r="E1212" s="303"/>
      <c r="F1212" s="184"/>
    </row>
    <row r="1213" spans="1:6" ht="12.75">
      <c r="A1213" s="450" t="s">
        <v>464</v>
      </c>
      <c r="B1213" s="459" t="s">
        <v>322</v>
      </c>
      <c r="C1213" s="407"/>
      <c r="D1213" s="179"/>
      <c r="E1213" s="407"/>
      <c r="F1213" s="237"/>
    </row>
    <row r="1214" spans="1:6" ht="12.75">
      <c r="A1214" s="449" t="s">
        <v>465</v>
      </c>
      <c r="B1214" s="265" t="s">
        <v>557</v>
      </c>
      <c r="C1214" s="405"/>
      <c r="D1214" s="176"/>
      <c r="E1214" s="405"/>
      <c r="F1214" s="176">
        <f>SUM(C1214:E1214)</f>
        <v>0</v>
      </c>
    </row>
    <row r="1215" spans="1:6" ht="12.75">
      <c r="A1215" s="449" t="s">
        <v>464</v>
      </c>
      <c r="B1215" s="265" t="s">
        <v>558</v>
      </c>
      <c r="C1215" s="405"/>
      <c r="D1215" s="176"/>
      <c r="E1215" s="405"/>
      <c r="F1215" s="176">
        <f>SUM(C1215:E1215)</f>
        <v>0</v>
      </c>
    </row>
    <row r="1216" spans="1:6" ht="12.75">
      <c r="A1216" s="449" t="s">
        <v>465</v>
      </c>
      <c r="B1216" s="265" t="s">
        <v>318</v>
      </c>
      <c r="C1216" s="405">
        <f>C1217+C1218+C1219+C1220+C1221+C1222+C1223</f>
        <v>0</v>
      </c>
      <c r="D1216" s="405">
        <f>D1217+D1218+D1219+D1220+D1221+D1222+D1223</f>
        <v>0</v>
      </c>
      <c r="E1216" s="405">
        <f>E1217+E1218+E1219+E1220+E1221+E1222+E1223</f>
        <v>0</v>
      </c>
      <c r="F1216" s="176">
        <f>F1217+F1218+F1219+F1220+F1221+F1222+F1223</f>
        <v>0</v>
      </c>
    </row>
    <row r="1217" spans="1:6" ht="12.75">
      <c r="A1217" s="449" t="s">
        <v>466</v>
      </c>
      <c r="B1217" s="458" t="s">
        <v>775</v>
      </c>
      <c r="C1217" s="405"/>
      <c r="D1217" s="176"/>
      <c r="E1217" s="405"/>
      <c r="F1217" s="176">
        <f>SUM(C1217:E1217)</f>
        <v>0</v>
      </c>
    </row>
    <row r="1218" spans="1:6" ht="12.75">
      <c r="A1218" s="449" t="s">
        <v>467</v>
      </c>
      <c r="B1218" s="458" t="s">
        <v>777</v>
      </c>
      <c r="C1218" s="405"/>
      <c r="D1218" s="176"/>
      <c r="E1218" s="405"/>
      <c r="F1218" s="176">
        <f aca="true" t="shared" si="66" ref="F1218:F1224">SUM(C1218:E1218)</f>
        <v>0</v>
      </c>
    </row>
    <row r="1219" spans="1:6" ht="12.75">
      <c r="A1219" s="449" t="s">
        <v>469</v>
      </c>
      <c r="B1219" s="458" t="s">
        <v>776</v>
      </c>
      <c r="C1219" s="405"/>
      <c r="D1219" s="176"/>
      <c r="E1219" s="405"/>
      <c r="F1219" s="176">
        <f t="shared" si="66"/>
        <v>0</v>
      </c>
    </row>
    <row r="1220" spans="1:6" ht="12.75">
      <c r="A1220" s="449" t="s">
        <v>470</v>
      </c>
      <c r="B1220" s="458" t="s">
        <v>778</v>
      </c>
      <c r="C1220" s="405"/>
      <c r="D1220" s="176"/>
      <c r="E1220" s="405"/>
      <c r="F1220" s="176">
        <f t="shared" si="66"/>
        <v>0</v>
      </c>
    </row>
    <row r="1221" spans="1:6" ht="12.75">
      <c r="A1221" s="449" t="s">
        <v>471</v>
      </c>
      <c r="B1221" s="1085" t="s">
        <v>779</v>
      </c>
      <c r="C1221" s="405"/>
      <c r="D1221" s="176"/>
      <c r="E1221" s="405"/>
      <c r="F1221" s="176">
        <f t="shared" si="66"/>
        <v>0</v>
      </c>
    </row>
    <row r="1222" spans="1:6" ht="12.75">
      <c r="A1222" s="449" t="s">
        <v>472</v>
      </c>
      <c r="B1222" s="370" t="s">
        <v>780</v>
      </c>
      <c r="C1222" s="405"/>
      <c r="D1222" s="176"/>
      <c r="E1222" s="405"/>
      <c r="F1222" s="176">
        <f t="shared" si="66"/>
        <v>0</v>
      </c>
    </row>
    <row r="1223" spans="1:6" ht="12.75">
      <c r="A1223" s="449" t="s">
        <v>473</v>
      </c>
      <c r="B1223" s="1086" t="s">
        <v>797</v>
      </c>
      <c r="C1223" s="405"/>
      <c r="D1223" s="176"/>
      <c r="E1223" s="405"/>
      <c r="F1223" s="176">
        <f t="shared" si="66"/>
        <v>0</v>
      </c>
    </row>
    <row r="1224" spans="1:6" ht="12.75">
      <c r="A1224" s="449" t="s">
        <v>474</v>
      </c>
      <c r="B1224" s="265" t="s">
        <v>783</v>
      </c>
      <c r="C1224" s="405"/>
      <c r="D1224" s="176"/>
      <c r="E1224" s="405"/>
      <c r="F1224" s="176">
        <f t="shared" si="66"/>
        <v>0</v>
      </c>
    </row>
    <row r="1225" spans="1:6" ht="13.5" thickBot="1">
      <c r="A1225" s="449" t="s">
        <v>475</v>
      </c>
      <c r="B1225" s="267" t="s">
        <v>320</v>
      </c>
      <c r="C1225" s="408">
        <f>-C1201</f>
        <v>0</v>
      </c>
      <c r="D1225" s="408">
        <f>-D1201</f>
        <v>0</v>
      </c>
      <c r="E1225" s="408">
        <f>-E1201</f>
        <v>0</v>
      </c>
      <c r="F1225" s="177">
        <f>-F1201</f>
        <v>0</v>
      </c>
    </row>
    <row r="1226" spans="1:6" ht="13.5" thickBot="1">
      <c r="A1226" s="777" t="s">
        <v>476</v>
      </c>
      <c r="B1226" s="778" t="s">
        <v>10</v>
      </c>
      <c r="C1226" s="786">
        <f>C1214+C1215+C1216+C1224+C1225</f>
        <v>0</v>
      </c>
      <c r="D1226" s="786">
        <f>D1214+D1215+D1216+D1224+D1225</f>
        <v>0</v>
      </c>
      <c r="E1226" s="786">
        <f>E1214+E1215+E1216+E1224+E1225</f>
        <v>0</v>
      </c>
      <c r="F1226" s="787">
        <f>F1214+F1215+F1216+F1224+F1225</f>
        <v>0</v>
      </c>
    </row>
    <row r="1227" spans="1:6" ht="27" thickBot="1" thickTop="1">
      <c r="A1227" s="777" t="s">
        <v>477</v>
      </c>
      <c r="B1227" s="782" t="s">
        <v>784</v>
      </c>
      <c r="C1227" s="789">
        <f>C1211+C1226</f>
        <v>901130</v>
      </c>
      <c r="D1227" s="789">
        <f>D1211+D1226</f>
        <v>0</v>
      </c>
      <c r="E1227" s="789">
        <f>E1211+E1226</f>
        <v>0</v>
      </c>
      <c r="F1227" s="790">
        <f>F1211+F1226</f>
        <v>901130</v>
      </c>
    </row>
    <row r="1228" spans="1:6" ht="13.5" thickTop="1">
      <c r="A1228" s="766"/>
      <c r="B1228" s="1101"/>
      <c r="C1228" s="314"/>
      <c r="D1228" s="314"/>
      <c r="E1228" s="314"/>
      <c r="F1228" s="321"/>
    </row>
    <row r="1229" spans="1:6" ht="12.75">
      <c r="A1229" s="450" t="s">
        <v>552</v>
      </c>
      <c r="B1229" s="579" t="s">
        <v>786</v>
      </c>
      <c r="C1229" s="788"/>
      <c r="D1229" s="179"/>
      <c r="E1229" s="407"/>
      <c r="F1229" s="237"/>
    </row>
    <row r="1230" spans="1:6" ht="12.75">
      <c r="A1230" s="449" t="s">
        <v>479</v>
      </c>
      <c r="B1230" s="266" t="s">
        <v>785</v>
      </c>
      <c r="C1230" s="410"/>
      <c r="D1230" s="176"/>
      <c r="E1230" s="405"/>
      <c r="F1230" s="176">
        <f>SUM(C1230:E1230)</f>
        <v>0</v>
      </c>
    </row>
    <row r="1231" spans="1:6" ht="12.75">
      <c r="A1231" s="449" t="s">
        <v>480</v>
      </c>
      <c r="B1231" s="867" t="s">
        <v>790</v>
      </c>
      <c r="C1231" s="1092"/>
      <c r="D1231" s="181"/>
      <c r="E1231" s="406"/>
      <c r="F1231" s="176">
        <f aca="true" t="shared" si="67" ref="F1231:F1237">SUM(C1231:E1231)</f>
        <v>0</v>
      </c>
    </row>
    <row r="1232" spans="1:6" ht="12.75">
      <c r="A1232" s="449" t="s">
        <v>481</v>
      </c>
      <c r="B1232" s="867" t="s">
        <v>791</v>
      </c>
      <c r="C1232" s="1092"/>
      <c r="D1232" s="181"/>
      <c r="E1232" s="406"/>
      <c r="F1232" s="176">
        <f t="shared" si="67"/>
        <v>0</v>
      </c>
    </row>
    <row r="1233" spans="1:6" ht="12.75">
      <c r="A1233" s="449" t="s">
        <v>482</v>
      </c>
      <c r="B1233" s="867" t="s">
        <v>792</v>
      </c>
      <c r="C1233" s="1092"/>
      <c r="D1233" s="181"/>
      <c r="E1233" s="406"/>
      <c r="F1233" s="176">
        <f t="shared" si="67"/>
        <v>0</v>
      </c>
    </row>
    <row r="1234" spans="1:6" ht="12.75">
      <c r="A1234" s="449" t="s">
        <v>483</v>
      </c>
      <c r="B1234" s="1087" t="s">
        <v>793</v>
      </c>
      <c r="C1234" s="1092"/>
      <c r="D1234" s="181"/>
      <c r="E1234" s="406"/>
      <c r="F1234" s="176">
        <f t="shared" si="67"/>
        <v>0</v>
      </c>
    </row>
    <row r="1235" spans="1:6" ht="12.75">
      <c r="A1235" s="449" t="s">
        <v>484</v>
      </c>
      <c r="B1235" s="1088" t="s">
        <v>794</v>
      </c>
      <c r="C1235" s="1092"/>
      <c r="D1235" s="181"/>
      <c r="E1235" s="406"/>
      <c r="F1235" s="176">
        <f t="shared" si="67"/>
        <v>0</v>
      </c>
    </row>
    <row r="1236" spans="1:6" ht="12.75">
      <c r="A1236" s="449" t="s">
        <v>485</v>
      </c>
      <c r="B1236" s="1089" t="s">
        <v>795</v>
      </c>
      <c r="C1236" s="1092"/>
      <c r="D1236" s="181"/>
      <c r="E1236" s="406"/>
      <c r="F1236" s="176">
        <f t="shared" si="67"/>
        <v>0</v>
      </c>
    </row>
    <row r="1237" spans="1:6" ht="13.5" thickBot="1">
      <c r="A1237" s="449" t="s">
        <v>486</v>
      </c>
      <c r="B1237" s="460" t="s">
        <v>796</v>
      </c>
      <c r="C1237" s="1092"/>
      <c r="D1237" s="181"/>
      <c r="E1237" s="406"/>
      <c r="F1237" s="176">
        <f t="shared" si="67"/>
        <v>0</v>
      </c>
    </row>
    <row r="1238" spans="1:6" ht="13.5" thickBot="1">
      <c r="A1238" s="473" t="s">
        <v>487</v>
      </c>
      <c r="B1238" s="380" t="s">
        <v>787</v>
      </c>
      <c r="C1238" s="1093">
        <f>SUM(C1230:C1237)</f>
        <v>0</v>
      </c>
      <c r="D1238" s="1093">
        <f>SUM(D1230:D1237)</f>
        <v>0</v>
      </c>
      <c r="E1238" s="1093">
        <f>SUM(E1230:E1237)</f>
        <v>0</v>
      </c>
      <c r="F1238" s="1224">
        <f>SUM(F1230:F1237)</f>
        <v>0</v>
      </c>
    </row>
    <row r="1239" spans="1:6" ht="12.75">
      <c r="A1239" s="766"/>
      <c r="B1239" s="45"/>
      <c r="C1239" s="1107"/>
      <c r="D1239" s="1109"/>
      <c r="E1239" s="1047"/>
      <c r="F1239" s="863"/>
    </row>
    <row r="1240" spans="1:6" ht="13.5" thickBot="1">
      <c r="A1240" s="794" t="s">
        <v>488</v>
      </c>
      <c r="B1240" s="1099" t="s">
        <v>788</v>
      </c>
      <c r="C1240" s="1106">
        <f>C1227+C1238</f>
        <v>901130</v>
      </c>
      <c r="D1240" s="1108">
        <f>D1227+D1238</f>
        <v>0</v>
      </c>
      <c r="E1240" s="1106">
        <f>E1227+E1238</f>
        <v>0</v>
      </c>
      <c r="F1240" s="1106">
        <f>F1227+F1238</f>
        <v>901130</v>
      </c>
    </row>
    <row r="1241" ht="13.5" thickTop="1"/>
    <row r="1242" spans="1:6" ht="12.75">
      <c r="A1242" s="1460">
        <v>24</v>
      </c>
      <c r="B1242" s="1460"/>
      <c r="C1242" s="1460"/>
      <c r="D1242" s="1460"/>
      <c r="E1242" s="1460"/>
      <c r="F1242" s="1460"/>
    </row>
    <row r="1243" spans="1:5" ht="12.75">
      <c r="A1243" s="1439" t="s">
        <v>1176</v>
      </c>
      <c r="B1243" s="1439"/>
      <c r="C1243" s="1439"/>
      <c r="D1243" s="1439"/>
      <c r="E1243" s="1439"/>
    </row>
    <row r="1244" spans="1:5" ht="12.75">
      <c r="A1244" s="462"/>
      <c r="B1244" s="462"/>
      <c r="C1244" s="462"/>
      <c r="D1244" s="462"/>
      <c r="E1244" s="462"/>
    </row>
    <row r="1245" spans="1:6" ht="14.25">
      <c r="A1245" s="1582" t="s">
        <v>988</v>
      </c>
      <c r="B1245" s="1583"/>
      <c r="C1245" s="1583"/>
      <c r="D1245" s="1583"/>
      <c r="E1245" s="1583"/>
      <c r="F1245" s="1583"/>
    </row>
    <row r="1246" spans="2:5" ht="15.75">
      <c r="B1246" s="22"/>
      <c r="C1246" s="22"/>
      <c r="D1246" s="22"/>
      <c r="E1246" s="22"/>
    </row>
    <row r="1247" spans="2:5" ht="15.75">
      <c r="B1247" s="22" t="s">
        <v>1012</v>
      </c>
      <c r="C1247" s="22"/>
      <c r="D1247" s="22"/>
      <c r="E1247" s="22"/>
    </row>
    <row r="1248" spans="2:5" ht="13.5" thickBot="1">
      <c r="B1248" s="1"/>
      <c r="C1248" s="1"/>
      <c r="D1248" s="1"/>
      <c r="E1248" s="23" t="s">
        <v>11</v>
      </c>
    </row>
    <row r="1249" spans="1:6" ht="48.75" thickBot="1">
      <c r="A1249" s="477" t="s">
        <v>444</v>
      </c>
      <c r="B1249" s="772" t="s">
        <v>16</v>
      </c>
      <c r="C1249" s="465" t="s">
        <v>983</v>
      </c>
      <c r="D1249" s="466" t="s">
        <v>984</v>
      </c>
      <c r="E1249" s="465" t="s">
        <v>978</v>
      </c>
      <c r="F1249" s="466" t="s">
        <v>977</v>
      </c>
    </row>
    <row r="1250" spans="1:6" ht="12.75">
      <c r="A1250" s="773" t="s">
        <v>445</v>
      </c>
      <c r="B1250" s="774" t="s">
        <v>446</v>
      </c>
      <c r="C1250" s="783" t="s">
        <v>447</v>
      </c>
      <c r="D1250" s="784" t="s">
        <v>448</v>
      </c>
      <c r="E1250" s="1003" t="s">
        <v>468</v>
      </c>
      <c r="F1250" s="1004" t="s">
        <v>493</v>
      </c>
    </row>
    <row r="1251" spans="1:6" ht="12.75">
      <c r="A1251" s="450" t="s">
        <v>449</v>
      </c>
      <c r="B1251" s="457" t="s">
        <v>321</v>
      </c>
      <c r="C1251" s="405"/>
      <c r="D1251" s="176"/>
      <c r="E1251" s="405"/>
      <c r="F1251" s="159"/>
    </row>
    <row r="1252" spans="1:6" ht="12.75">
      <c r="A1252" s="449" t="s">
        <v>450</v>
      </c>
      <c r="B1252" s="230" t="s">
        <v>6</v>
      </c>
      <c r="C1252" s="405"/>
      <c r="D1252" s="176"/>
      <c r="E1252" s="405"/>
      <c r="F1252" s="176">
        <f>SUM(C1252:E1252)</f>
        <v>0</v>
      </c>
    </row>
    <row r="1253" spans="1:6" ht="12.75">
      <c r="A1253" s="449" t="s">
        <v>451</v>
      </c>
      <c r="B1253" s="265" t="s">
        <v>7</v>
      </c>
      <c r="C1253" s="405"/>
      <c r="D1253" s="176"/>
      <c r="E1253" s="405"/>
      <c r="F1253" s="176">
        <f>SUM(C1253:E1253)</f>
        <v>0</v>
      </c>
    </row>
    <row r="1254" spans="1:6" ht="12.75">
      <c r="A1254" s="449" t="s">
        <v>452</v>
      </c>
      <c r="B1254" s="265" t="s">
        <v>8</v>
      </c>
      <c r="C1254" s="405">
        <v>40534</v>
      </c>
      <c r="D1254" s="176"/>
      <c r="E1254" s="405"/>
      <c r="F1254" s="176">
        <f>SUM(C1254:E1254)</f>
        <v>40534</v>
      </c>
    </row>
    <row r="1255" spans="1:6" ht="12.75">
      <c r="A1255" s="449" t="s">
        <v>453</v>
      </c>
      <c r="B1255" s="265" t="s">
        <v>556</v>
      </c>
      <c r="C1255" s="405"/>
      <c r="D1255" s="176"/>
      <c r="E1255" s="405"/>
      <c r="F1255" s="176">
        <f>SUM(C1255:E1255)</f>
        <v>0</v>
      </c>
    </row>
    <row r="1256" spans="1:6" ht="12.75">
      <c r="A1256" s="449" t="s">
        <v>454</v>
      </c>
      <c r="B1256" s="265" t="s">
        <v>555</v>
      </c>
      <c r="C1256" s="405"/>
      <c r="D1256" s="176"/>
      <c r="E1256" s="405"/>
      <c r="F1256" s="176">
        <f>SUM(C1256:E1256)</f>
        <v>0</v>
      </c>
    </row>
    <row r="1257" spans="1:6" ht="12.75">
      <c r="A1257" s="449" t="s">
        <v>455</v>
      </c>
      <c r="B1257" s="265" t="s">
        <v>770</v>
      </c>
      <c r="C1257" s="405">
        <f>C1258+C1259+C1260+C1261+C1262+C1263</f>
        <v>0</v>
      </c>
      <c r="D1257" s="405">
        <f>D1258+D1259+D1260+D1261+D1262+D1263</f>
        <v>0</v>
      </c>
      <c r="E1257" s="405">
        <f>E1258+E1259+E1260+E1261+E1262+E1263</f>
        <v>0</v>
      </c>
      <c r="F1257" s="176">
        <f>F1258+F1259+F1260+F1261+F1262+F1263</f>
        <v>0</v>
      </c>
    </row>
    <row r="1258" spans="1:6" ht="12.75">
      <c r="A1258" s="449" t="s">
        <v>456</v>
      </c>
      <c r="B1258" s="265" t="s">
        <v>771</v>
      </c>
      <c r="C1258" s="405">
        <v>0</v>
      </c>
      <c r="D1258" s="176">
        <v>0</v>
      </c>
      <c r="E1258" s="405">
        <v>0</v>
      </c>
      <c r="F1258" s="176">
        <f>E1258+D1258+C1258</f>
        <v>0</v>
      </c>
    </row>
    <row r="1259" spans="1:6" ht="12.75">
      <c r="A1259" s="449" t="s">
        <v>457</v>
      </c>
      <c r="B1259" s="265" t="s">
        <v>772</v>
      </c>
      <c r="C1259" s="405"/>
      <c r="D1259" s="176"/>
      <c r="E1259" s="405"/>
      <c r="F1259" s="176">
        <f aca="true" t="shared" si="68" ref="F1259:F1264">E1259+D1259+C1259</f>
        <v>0</v>
      </c>
    </row>
    <row r="1260" spans="1:6" ht="12.75">
      <c r="A1260" s="449" t="s">
        <v>458</v>
      </c>
      <c r="B1260" s="265" t="s">
        <v>773</v>
      </c>
      <c r="C1260" s="405"/>
      <c r="D1260" s="176"/>
      <c r="E1260" s="405"/>
      <c r="F1260" s="176">
        <f t="shared" si="68"/>
        <v>0</v>
      </c>
    </row>
    <row r="1261" spans="1:6" ht="12.75">
      <c r="A1261" s="449" t="s">
        <v>459</v>
      </c>
      <c r="B1261" s="458" t="s">
        <v>774</v>
      </c>
      <c r="C1261" s="304"/>
      <c r="D1261" s="180"/>
      <c r="E1261" s="405"/>
      <c r="F1261" s="176">
        <f t="shared" si="68"/>
        <v>0</v>
      </c>
    </row>
    <row r="1262" spans="1:6" ht="12.75">
      <c r="A1262" s="449" t="s">
        <v>460</v>
      </c>
      <c r="B1262" s="1085" t="s">
        <v>789</v>
      </c>
      <c r="C1262" s="406"/>
      <c r="D1262" s="177"/>
      <c r="E1262" s="405"/>
      <c r="F1262" s="176">
        <f t="shared" si="68"/>
        <v>0</v>
      </c>
    </row>
    <row r="1263" spans="1:6" ht="12.75">
      <c r="A1263" s="449" t="s">
        <v>461</v>
      </c>
      <c r="B1263" s="1086" t="s">
        <v>782</v>
      </c>
      <c r="C1263" s="408"/>
      <c r="D1263" s="177"/>
      <c r="E1263" s="405"/>
      <c r="F1263" s="176">
        <f t="shared" si="68"/>
        <v>0</v>
      </c>
    </row>
    <row r="1264" spans="1:6" ht="13.5" thickBot="1">
      <c r="A1264" s="449" t="s">
        <v>462</v>
      </c>
      <c r="B1264" s="267" t="s">
        <v>317</v>
      </c>
      <c r="C1264" s="406"/>
      <c r="D1264" s="181"/>
      <c r="E1264" s="405"/>
      <c r="F1264" s="403">
        <f t="shared" si="68"/>
        <v>0</v>
      </c>
    </row>
    <row r="1265" spans="1:6" ht="13.5" thickBot="1">
      <c r="A1265" s="777" t="s">
        <v>463</v>
      </c>
      <c r="B1265" s="778" t="s">
        <v>9</v>
      </c>
      <c r="C1265" s="786">
        <f>C1252+C1253+C1254+C1255+C1257+C1264</f>
        <v>40534</v>
      </c>
      <c r="D1265" s="786">
        <f>D1252+D1253+D1254+D1255+D1257+D1264</f>
        <v>0</v>
      </c>
      <c r="E1265" s="786">
        <f>E1252+E1253+E1254+E1255+E1257+E1264</f>
        <v>0</v>
      </c>
      <c r="F1265" s="787">
        <f>F1252+F1253+F1254+F1255+F1257+F1264</f>
        <v>40534</v>
      </c>
    </row>
    <row r="1266" spans="1:6" ht="13.5" thickTop="1">
      <c r="A1266" s="766"/>
      <c r="B1266" s="457"/>
      <c r="C1266" s="303"/>
      <c r="D1266" s="303"/>
      <c r="E1266" s="303"/>
      <c r="F1266" s="184"/>
    </row>
    <row r="1267" spans="1:6" ht="12.75">
      <c r="A1267" s="450" t="s">
        <v>464</v>
      </c>
      <c r="B1267" s="459" t="s">
        <v>322</v>
      </c>
      <c r="C1267" s="407"/>
      <c r="D1267" s="179"/>
      <c r="E1267" s="407"/>
      <c r="F1267" s="237"/>
    </row>
    <row r="1268" spans="1:6" ht="12.75">
      <c r="A1268" s="449" t="s">
        <v>465</v>
      </c>
      <c r="B1268" s="265" t="s">
        <v>557</v>
      </c>
      <c r="C1268" s="405">
        <f>'33_sz_ melléklet'!C36</f>
        <v>206133</v>
      </c>
      <c r="D1268" s="176"/>
      <c r="E1268" s="405"/>
      <c r="F1268" s="176">
        <f>SUM(C1268:E1268)</f>
        <v>206133</v>
      </c>
    </row>
    <row r="1269" spans="1:6" ht="12.75">
      <c r="A1269" s="449" t="s">
        <v>464</v>
      </c>
      <c r="B1269" s="265" t="s">
        <v>558</v>
      </c>
      <c r="C1269" s="405">
        <f>'32_sz_ melléklet'!C43</f>
        <v>40484</v>
      </c>
      <c r="D1269" s="176"/>
      <c r="E1269" s="405"/>
      <c r="F1269" s="176">
        <f>SUM(C1269:E1269)</f>
        <v>40484</v>
      </c>
    </row>
    <row r="1270" spans="1:6" ht="12.75">
      <c r="A1270" s="449" t="s">
        <v>465</v>
      </c>
      <c r="B1270" s="265" t="s">
        <v>318</v>
      </c>
      <c r="C1270" s="405">
        <f>C1271+C1272+C1273+C1274+C1275+C1276+C1277</f>
        <v>0</v>
      </c>
      <c r="D1270" s="405">
        <f>D1271+D1272+D1273+D1274+D1275+D1276+D1277</f>
        <v>0</v>
      </c>
      <c r="E1270" s="405">
        <f>E1271+E1272+E1273+E1274+E1275+E1276+E1277</f>
        <v>0</v>
      </c>
      <c r="F1270" s="176">
        <f>F1271+F1272+F1273+F1274+F1275+F1276+F1277</f>
        <v>0</v>
      </c>
    </row>
    <row r="1271" spans="1:6" ht="12.75">
      <c r="A1271" s="449" t="s">
        <v>466</v>
      </c>
      <c r="B1271" s="458" t="s">
        <v>775</v>
      </c>
      <c r="C1271" s="405"/>
      <c r="D1271" s="176"/>
      <c r="E1271" s="405"/>
      <c r="F1271" s="176">
        <f>SUM(C1271:E1271)</f>
        <v>0</v>
      </c>
    </row>
    <row r="1272" spans="1:6" ht="12.75">
      <c r="A1272" s="449" t="s">
        <v>467</v>
      </c>
      <c r="B1272" s="458" t="s">
        <v>777</v>
      </c>
      <c r="C1272" s="405"/>
      <c r="D1272" s="176"/>
      <c r="E1272" s="405"/>
      <c r="F1272" s="176">
        <f aca="true" t="shared" si="69" ref="F1272:F1278">SUM(C1272:E1272)</f>
        <v>0</v>
      </c>
    </row>
    <row r="1273" spans="1:6" ht="12.75">
      <c r="A1273" s="449" t="s">
        <v>469</v>
      </c>
      <c r="B1273" s="458" t="s">
        <v>776</v>
      </c>
      <c r="C1273" s="405"/>
      <c r="D1273" s="176"/>
      <c r="E1273" s="405"/>
      <c r="F1273" s="176">
        <f t="shared" si="69"/>
        <v>0</v>
      </c>
    </row>
    <row r="1274" spans="1:6" ht="12.75">
      <c r="A1274" s="449" t="s">
        <v>470</v>
      </c>
      <c r="B1274" s="458" t="s">
        <v>778</v>
      </c>
      <c r="C1274" s="405"/>
      <c r="D1274" s="176"/>
      <c r="E1274" s="405"/>
      <c r="F1274" s="176">
        <f t="shared" si="69"/>
        <v>0</v>
      </c>
    </row>
    <row r="1275" spans="1:6" ht="12.75">
      <c r="A1275" s="449" t="s">
        <v>471</v>
      </c>
      <c r="B1275" s="1085" t="s">
        <v>779</v>
      </c>
      <c r="C1275" s="405"/>
      <c r="D1275" s="176"/>
      <c r="E1275" s="405"/>
      <c r="F1275" s="176">
        <f t="shared" si="69"/>
        <v>0</v>
      </c>
    </row>
    <row r="1276" spans="1:6" ht="12.75">
      <c r="A1276" s="449" t="s">
        <v>472</v>
      </c>
      <c r="B1276" s="370" t="s">
        <v>780</v>
      </c>
      <c r="C1276" s="405"/>
      <c r="D1276" s="176"/>
      <c r="E1276" s="405"/>
      <c r="F1276" s="176">
        <f t="shared" si="69"/>
        <v>0</v>
      </c>
    </row>
    <row r="1277" spans="1:6" ht="12.75">
      <c r="A1277" s="449" t="s">
        <v>473</v>
      </c>
      <c r="B1277" s="1086" t="s">
        <v>797</v>
      </c>
      <c r="C1277" s="405"/>
      <c r="D1277" s="176"/>
      <c r="E1277" s="405"/>
      <c r="F1277" s="176">
        <f t="shared" si="69"/>
        <v>0</v>
      </c>
    </row>
    <row r="1278" spans="1:6" ht="12.75">
      <c r="A1278" s="449" t="s">
        <v>474</v>
      </c>
      <c r="B1278" s="265" t="s">
        <v>783</v>
      </c>
      <c r="C1278" s="405"/>
      <c r="D1278" s="176"/>
      <c r="E1278" s="405"/>
      <c r="F1278" s="176">
        <f t="shared" si="69"/>
        <v>0</v>
      </c>
    </row>
    <row r="1279" spans="1:6" ht="13.5" thickBot="1">
      <c r="A1279" s="449" t="s">
        <v>475</v>
      </c>
      <c r="B1279" s="267" t="s">
        <v>320</v>
      </c>
      <c r="C1279" s="408">
        <f>-C1255</f>
        <v>0</v>
      </c>
      <c r="D1279" s="408">
        <f>-D1255</f>
        <v>0</v>
      </c>
      <c r="E1279" s="408">
        <f>-E1255</f>
        <v>0</v>
      </c>
      <c r="F1279" s="177">
        <f>-F1255</f>
        <v>0</v>
      </c>
    </row>
    <row r="1280" spans="1:6" ht="13.5" thickBot="1">
      <c r="A1280" s="777" t="s">
        <v>476</v>
      </c>
      <c r="B1280" s="778" t="s">
        <v>10</v>
      </c>
      <c r="C1280" s="786">
        <f>C1268+C1269+C1270+C1278+C1279</f>
        <v>246617</v>
      </c>
      <c r="D1280" s="786">
        <f>D1268+D1269+D1270+D1278+D1279</f>
        <v>0</v>
      </c>
      <c r="E1280" s="786">
        <f>E1268+E1269+E1270+E1278+E1279</f>
        <v>0</v>
      </c>
      <c r="F1280" s="787">
        <f>F1268+F1269+F1270+F1278+F1279</f>
        <v>246617</v>
      </c>
    </row>
    <row r="1281" spans="1:6" ht="27" thickBot="1" thickTop="1">
      <c r="A1281" s="777" t="s">
        <v>477</v>
      </c>
      <c r="B1281" s="782" t="s">
        <v>784</v>
      </c>
      <c r="C1281" s="789">
        <f>C1265+C1280</f>
        <v>287151</v>
      </c>
      <c r="D1281" s="789">
        <f>D1265+D1280</f>
        <v>0</v>
      </c>
      <c r="E1281" s="789">
        <f>E1265+E1280</f>
        <v>0</v>
      </c>
      <c r="F1281" s="790">
        <f>F1265+F1280</f>
        <v>287151</v>
      </c>
    </row>
    <row r="1282" spans="1:6" ht="13.5" thickTop="1">
      <c r="A1282" s="766"/>
      <c r="B1282" s="1101"/>
      <c r="C1282" s="314"/>
      <c r="D1282" s="314"/>
      <c r="E1282" s="314"/>
      <c r="F1282" s="321"/>
    </row>
    <row r="1283" spans="1:6" ht="12.75">
      <c r="A1283" s="450" t="s">
        <v>552</v>
      </c>
      <c r="B1283" s="579" t="s">
        <v>786</v>
      </c>
      <c r="C1283" s="788"/>
      <c r="D1283" s="179"/>
      <c r="E1283" s="407"/>
      <c r="F1283" s="237"/>
    </row>
    <row r="1284" spans="1:6" ht="12.75">
      <c r="A1284" s="449" t="s">
        <v>479</v>
      </c>
      <c r="B1284" s="266" t="s">
        <v>785</v>
      </c>
      <c r="C1284" s="410"/>
      <c r="D1284" s="176"/>
      <c r="E1284" s="405"/>
      <c r="F1284" s="176">
        <f>SUM(C1284:E1284)</f>
        <v>0</v>
      </c>
    </row>
    <row r="1285" spans="1:6" ht="12.75">
      <c r="A1285" s="449" t="s">
        <v>480</v>
      </c>
      <c r="B1285" s="867" t="s">
        <v>790</v>
      </c>
      <c r="C1285" s="1092"/>
      <c r="D1285" s="181"/>
      <c r="E1285" s="406"/>
      <c r="F1285" s="176">
        <f aca="true" t="shared" si="70" ref="F1285:F1291">SUM(C1285:E1285)</f>
        <v>0</v>
      </c>
    </row>
    <row r="1286" spans="1:6" ht="12.75">
      <c r="A1286" s="449" t="s">
        <v>481</v>
      </c>
      <c r="B1286" s="867" t="s">
        <v>791</v>
      </c>
      <c r="C1286" s="1092"/>
      <c r="D1286" s="181"/>
      <c r="E1286" s="406"/>
      <c r="F1286" s="176">
        <f t="shared" si="70"/>
        <v>0</v>
      </c>
    </row>
    <row r="1287" spans="1:6" ht="12.75">
      <c r="A1287" s="449" t="s">
        <v>482</v>
      </c>
      <c r="B1287" s="867" t="s">
        <v>792</v>
      </c>
      <c r="C1287" s="1092"/>
      <c r="D1287" s="181"/>
      <c r="E1287" s="406"/>
      <c r="F1287" s="176">
        <f t="shared" si="70"/>
        <v>0</v>
      </c>
    </row>
    <row r="1288" spans="1:6" ht="12.75">
      <c r="A1288" s="449" t="s">
        <v>483</v>
      </c>
      <c r="B1288" s="1087" t="s">
        <v>793</v>
      </c>
      <c r="C1288" s="1092"/>
      <c r="D1288" s="181"/>
      <c r="E1288" s="406"/>
      <c r="F1288" s="176">
        <f t="shared" si="70"/>
        <v>0</v>
      </c>
    </row>
    <row r="1289" spans="1:6" ht="12.75">
      <c r="A1289" s="449" t="s">
        <v>484</v>
      </c>
      <c r="B1289" s="1088" t="s">
        <v>794</v>
      </c>
      <c r="C1289" s="1092"/>
      <c r="D1289" s="181"/>
      <c r="E1289" s="406"/>
      <c r="F1289" s="176">
        <f t="shared" si="70"/>
        <v>0</v>
      </c>
    </row>
    <row r="1290" spans="1:6" ht="12.75">
      <c r="A1290" s="449" t="s">
        <v>485</v>
      </c>
      <c r="B1290" s="1089" t="s">
        <v>795</v>
      </c>
      <c r="C1290" s="1092"/>
      <c r="D1290" s="181"/>
      <c r="E1290" s="406"/>
      <c r="F1290" s="176">
        <f t="shared" si="70"/>
        <v>0</v>
      </c>
    </row>
    <row r="1291" spans="1:6" ht="13.5" thickBot="1">
      <c r="A1291" s="449" t="s">
        <v>486</v>
      </c>
      <c r="B1291" s="460" t="s">
        <v>796</v>
      </c>
      <c r="C1291" s="1092"/>
      <c r="D1291" s="181"/>
      <c r="E1291" s="406"/>
      <c r="F1291" s="176">
        <f t="shared" si="70"/>
        <v>0</v>
      </c>
    </row>
    <row r="1292" spans="1:6" ht="13.5" thickBot="1">
      <c r="A1292" s="473" t="s">
        <v>487</v>
      </c>
      <c r="B1292" s="380" t="s">
        <v>787</v>
      </c>
      <c r="C1292" s="1093">
        <f>SUM(C1284:C1291)</f>
        <v>0</v>
      </c>
      <c r="D1292" s="1093">
        <f>SUM(D1284:D1291)</f>
        <v>0</v>
      </c>
      <c r="E1292" s="1093">
        <f>SUM(E1284:E1291)</f>
        <v>0</v>
      </c>
      <c r="F1292" s="1224">
        <f>SUM(F1284:F1291)</f>
        <v>0</v>
      </c>
    </row>
    <row r="1293" spans="1:6" ht="12.75">
      <c r="A1293" s="766"/>
      <c r="B1293" s="45"/>
      <c r="C1293" s="1107"/>
      <c r="D1293" s="1109"/>
      <c r="E1293" s="1047"/>
      <c r="F1293" s="863"/>
    </row>
    <row r="1294" spans="1:6" ht="13.5" thickBot="1">
      <c r="A1294" s="794" t="s">
        <v>488</v>
      </c>
      <c r="B1294" s="1099" t="s">
        <v>788</v>
      </c>
      <c r="C1294" s="1106">
        <f>C1281+C1292</f>
        <v>287151</v>
      </c>
      <c r="D1294" s="1108">
        <f>D1281+D1292</f>
        <v>0</v>
      </c>
      <c r="E1294" s="1106">
        <f>E1281+E1292</f>
        <v>0</v>
      </c>
      <c r="F1294" s="1106">
        <f>F1281+F1292</f>
        <v>287151</v>
      </c>
    </row>
    <row r="1295" ht="13.5" thickTop="1"/>
    <row r="1296" spans="1:6" ht="12.75">
      <c r="A1296" s="1460">
        <v>25</v>
      </c>
      <c r="B1296" s="1460"/>
      <c r="C1296" s="1460"/>
      <c r="D1296" s="1460"/>
      <c r="E1296" s="1460"/>
      <c r="F1296" s="1460"/>
    </row>
    <row r="1297" spans="1:5" ht="12.75">
      <c r="A1297" s="1439" t="s">
        <v>1176</v>
      </c>
      <c r="B1297" s="1439"/>
      <c r="C1297" s="1439"/>
      <c r="D1297" s="1439"/>
      <c r="E1297" s="1439"/>
    </row>
    <row r="1298" spans="1:5" ht="12.75">
      <c r="A1298" s="462"/>
      <c r="B1298" s="462"/>
      <c r="C1298" s="462"/>
      <c r="D1298" s="462"/>
      <c r="E1298" s="462"/>
    </row>
    <row r="1299" spans="1:6" ht="14.25">
      <c r="A1299" s="1582" t="s">
        <v>988</v>
      </c>
      <c r="B1299" s="1583"/>
      <c r="C1299" s="1583"/>
      <c r="D1299" s="1583"/>
      <c r="E1299" s="1583"/>
      <c r="F1299" s="1583"/>
    </row>
    <row r="1300" spans="2:5" ht="15.75">
      <c r="B1300" s="22"/>
      <c r="C1300" s="22"/>
      <c r="D1300" s="22"/>
      <c r="E1300" s="22"/>
    </row>
    <row r="1301" spans="2:5" ht="15.75">
      <c r="B1301" s="22" t="s">
        <v>755</v>
      </c>
      <c r="C1301" s="22"/>
      <c r="D1301" s="22"/>
      <c r="E1301" s="22"/>
    </row>
    <row r="1302" spans="2:5" ht="13.5" thickBot="1">
      <c r="B1302" s="1"/>
      <c r="C1302" s="1"/>
      <c r="D1302" s="1"/>
      <c r="E1302" s="23" t="s">
        <v>11</v>
      </c>
    </row>
    <row r="1303" spans="1:6" ht="48.75" thickBot="1">
      <c r="A1303" s="477" t="s">
        <v>444</v>
      </c>
      <c r="B1303" s="772" t="s">
        <v>16</v>
      </c>
      <c r="C1303" s="465" t="s">
        <v>983</v>
      </c>
      <c r="D1303" s="466" t="s">
        <v>984</v>
      </c>
      <c r="E1303" s="465" t="s">
        <v>978</v>
      </c>
      <c r="F1303" s="466" t="s">
        <v>977</v>
      </c>
    </row>
    <row r="1304" spans="1:6" ht="12.75">
      <c r="A1304" s="773" t="s">
        <v>445</v>
      </c>
      <c r="B1304" s="774" t="s">
        <v>446</v>
      </c>
      <c r="C1304" s="783" t="s">
        <v>447</v>
      </c>
      <c r="D1304" s="784" t="s">
        <v>448</v>
      </c>
      <c r="E1304" s="1003" t="s">
        <v>468</v>
      </c>
      <c r="F1304" s="1004" t="s">
        <v>493</v>
      </c>
    </row>
    <row r="1305" spans="1:6" ht="12.75">
      <c r="A1305" s="450" t="s">
        <v>449</v>
      </c>
      <c r="B1305" s="457" t="s">
        <v>321</v>
      </c>
      <c r="C1305" s="405"/>
      <c r="D1305" s="176"/>
      <c r="E1305" s="405"/>
      <c r="F1305" s="159"/>
    </row>
    <row r="1306" spans="1:6" ht="12.75">
      <c r="A1306" s="449" t="s">
        <v>450</v>
      </c>
      <c r="B1306" s="230" t="s">
        <v>6</v>
      </c>
      <c r="C1306" s="405"/>
      <c r="D1306" s="176"/>
      <c r="E1306" s="405"/>
      <c r="F1306" s="176">
        <f>SUM(C1306:E1306)</f>
        <v>0</v>
      </c>
    </row>
    <row r="1307" spans="1:6" ht="12.75">
      <c r="A1307" s="449" t="s">
        <v>451</v>
      </c>
      <c r="B1307" s="265" t="s">
        <v>7</v>
      </c>
      <c r="C1307" s="405"/>
      <c r="D1307" s="176"/>
      <c r="E1307" s="405"/>
      <c r="F1307" s="176">
        <f>SUM(C1307:E1307)</f>
        <v>0</v>
      </c>
    </row>
    <row r="1308" spans="1:6" ht="12.75">
      <c r="A1308" s="449" t="s">
        <v>452</v>
      </c>
      <c r="B1308" s="265" t="s">
        <v>8</v>
      </c>
      <c r="C1308" s="405">
        <v>2388</v>
      </c>
      <c r="D1308" s="176"/>
      <c r="E1308" s="405"/>
      <c r="F1308" s="176">
        <f>SUM(C1308:E1308)</f>
        <v>2388</v>
      </c>
    </row>
    <row r="1309" spans="1:6" ht="12.75">
      <c r="A1309" s="449" t="s">
        <v>453</v>
      </c>
      <c r="B1309" s="265" t="s">
        <v>556</v>
      </c>
      <c r="C1309" s="405"/>
      <c r="D1309" s="176"/>
      <c r="E1309" s="405"/>
      <c r="F1309" s="176">
        <f>SUM(C1309:E1309)</f>
        <v>0</v>
      </c>
    </row>
    <row r="1310" spans="1:6" ht="12.75">
      <c r="A1310" s="449" t="s">
        <v>454</v>
      </c>
      <c r="B1310" s="265" t="s">
        <v>555</v>
      </c>
      <c r="C1310" s="405"/>
      <c r="D1310" s="176"/>
      <c r="E1310" s="405"/>
      <c r="F1310" s="176">
        <f>SUM(C1310:E1310)</f>
        <v>0</v>
      </c>
    </row>
    <row r="1311" spans="1:6" ht="12.75">
      <c r="A1311" s="449" t="s">
        <v>455</v>
      </c>
      <c r="B1311" s="265" t="s">
        <v>770</v>
      </c>
      <c r="C1311" s="405">
        <f>C1312+C1313+C1314+C1315+C1316+C1317</f>
        <v>28311</v>
      </c>
      <c r="D1311" s="405">
        <f>D1312+D1313+D1314+D1315+D1316+D1317</f>
        <v>0</v>
      </c>
      <c r="E1311" s="405">
        <f>E1312+E1313+E1314+E1315+E1316+E1317</f>
        <v>0</v>
      </c>
      <c r="F1311" s="176">
        <f>F1312+F1313+F1314+F1315+F1316+F1317</f>
        <v>28311</v>
      </c>
    </row>
    <row r="1312" spans="1:6" ht="12.75">
      <c r="A1312" s="449" t="s">
        <v>456</v>
      </c>
      <c r="B1312" s="265" t="s">
        <v>771</v>
      </c>
      <c r="C1312" s="405">
        <v>0</v>
      </c>
      <c r="D1312" s="176">
        <v>0</v>
      </c>
      <c r="E1312" s="405">
        <v>0</v>
      </c>
      <c r="F1312" s="176">
        <f>E1312+D1312+C1312</f>
        <v>0</v>
      </c>
    </row>
    <row r="1313" spans="1:6" ht="12.75">
      <c r="A1313" s="449" t="s">
        <v>457</v>
      </c>
      <c r="B1313" s="265" t="s">
        <v>772</v>
      </c>
      <c r="C1313" s="405"/>
      <c r="D1313" s="176"/>
      <c r="E1313" s="405"/>
      <c r="F1313" s="176">
        <f aca="true" t="shared" si="71" ref="F1313:F1318">E1313+D1313+C1313</f>
        <v>0</v>
      </c>
    </row>
    <row r="1314" spans="1:6" ht="12.75">
      <c r="A1314" s="449" t="s">
        <v>458</v>
      </c>
      <c r="B1314" s="265" t="s">
        <v>773</v>
      </c>
      <c r="C1314" s="405"/>
      <c r="D1314" s="176"/>
      <c r="E1314" s="405"/>
      <c r="F1314" s="176">
        <f t="shared" si="71"/>
        <v>0</v>
      </c>
    </row>
    <row r="1315" spans="1:6" ht="12.75">
      <c r="A1315" s="449" t="s">
        <v>459</v>
      </c>
      <c r="B1315" s="458" t="s">
        <v>774</v>
      </c>
      <c r="C1315" s="405">
        <f>'6 7_sz_melléklet'!E25</f>
        <v>28311</v>
      </c>
      <c r="D1315" s="180"/>
      <c r="E1315" s="405"/>
      <c r="F1315" s="176">
        <f t="shared" si="71"/>
        <v>28311</v>
      </c>
    </row>
    <row r="1316" spans="1:6" ht="12.75">
      <c r="A1316" s="449" t="s">
        <v>460</v>
      </c>
      <c r="B1316" s="1085" t="s">
        <v>789</v>
      </c>
      <c r="C1316" s="406"/>
      <c r="D1316" s="177"/>
      <c r="E1316" s="405"/>
      <c r="F1316" s="176">
        <f t="shared" si="71"/>
        <v>0</v>
      </c>
    </row>
    <row r="1317" spans="1:6" ht="12.75">
      <c r="A1317" s="449" t="s">
        <v>461</v>
      </c>
      <c r="B1317" s="1086" t="s">
        <v>782</v>
      </c>
      <c r="C1317" s="408"/>
      <c r="D1317" s="177"/>
      <c r="E1317" s="405"/>
      <c r="F1317" s="176">
        <f t="shared" si="71"/>
        <v>0</v>
      </c>
    </row>
    <row r="1318" spans="1:6" ht="13.5" thickBot="1">
      <c r="A1318" s="449" t="s">
        <v>462</v>
      </c>
      <c r="B1318" s="267" t="s">
        <v>317</v>
      </c>
      <c r="C1318" s="406"/>
      <c r="D1318" s="181"/>
      <c r="E1318" s="405"/>
      <c r="F1318" s="403">
        <f t="shared" si="71"/>
        <v>0</v>
      </c>
    </row>
    <row r="1319" spans="1:6" ht="13.5" thickBot="1">
      <c r="A1319" s="777" t="s">
        <v>463</v>
      </c>
      <c r="B1319" s="778" t="s">
        <v>9</v>
      </c>
      <c r="C1319" s="786">
        <f>C1306+C1307+C1308+C1309+C1311+C1318</f>
        <v>30699</v>
      </c>
      <c r="D1319" s="786">
        <f>D1306+D1307+D1308+D1309+D1311+D1318</f>
        <v>0</v>
      </c>
      <c r="E1319" s="786">
        <f>E1306+E1307+E1308+E1309+E1311+E1318</f>
        <v>0</v>
      </c>
      <c r="F1319" s="787">
        <f>F1306+F1307+F1308+F1309+F1311+F1318</f>
        <v>30699</v>
      </c>
    </row>
    <row r="1320" spans="1:6" ht="13.5" thickTop="1">
      <c r="A1320" s="766"/>
      <c r="B1320" s="457"/>
      <c r="C1320" s="303"/>
      <c r="D1320" s="303"/>
      <c r="E1320" s="303"/>
      <c r="F1320" s="184"/>
    </row>
    <row r="1321" spans="1:6" ht="12.75">
      <c r="A1321" s="450" t="s">
        <v>464</v>
      </c>
      <c r="B1321" s="459" t="s">
        <v>322</v>
      </c>
      <c r="C1321" s="407"/>
      <c r="D1321" s="179"/>
      <c r="E1321" s="407"/>
      <c r="F1321" s="237"/>
    </row>
    <row r="1322" spans="1:6" ht="12.75">
      <c r="A1322" s="449" t="s">
        <v>465</v>
      </c>
      <c r="B1322" s="265" t="s">
        <v>557</v>
      </c>
      <c r="C1322" s="405">
        <f>'33_sz_ melléklet'!C85</f>
        <v>5500</v>
      </c>
      <c r="D1322" s="176"/>
      <c r="E1322" s="405"/>
      <c r="F1322" s="176">
        <f>SUM(C1322:E1322)</f>
        <v>5500</v>
      </c>
    </row>
    <row r="1323" spans="1:6" ht="12.75">
      <c r="A1323" s="449" t="s">
        <v>464</v>
      </c>
      <c r="B1323" s="265" t="s">
        <v>558</v>
      </c>
      <c r="C1323" s="405"/>
      <c r="D1323" s="176"/>
      <c r="E1323" s="405"/>
      <c r="F1323" s="176">
        <f>SUM(C1323:E1323)</f>
        <v>0</v>
      </c>
    </row>
    <row r="1324" spans="1:6" ht="12.75">
      <c r="A1324" s="449" t="s">
        <v>465</v>
      </c>
      <c r="B1324" s="265" t="s">
        <v>318</v>
      </c>
      <c r="C1324" s="405">
        <f>C1325+C1326+C1327+C1328+C1329+C1330+C1331</f>
        <v>0</v>
      </c>
      <c r="D1324" s="405">
        <f>D1325+D1326+D1327+D1328+D1329+D1330+D1331</f>
        <v>0</v>
      </c>
      <c r="E1324" s="405">
        <f>E1325+E1326+E1327+E1328+E1329+E1330+E1331</f>
        <v>0</v>
      </c>
      <c r="F1324" s="176">
        <f>F1325+F1326+F1327+F1328+F1329+F1330+F1331</f>
        <v>0</v>
      </c>
    </row>
    <row r="1325" spans="1:6" ht="12.75">
      <c r="A1325" s="449" t="s">
        <v>466</v>
      </c>
      <c r="B1325" s="458" t="s">
        <v>775</v>
      </c>
      <c r="C1325" s="405"/>
      <c r="D1325" s="176"/>
      <c r="E1325" s="405"/>
      <c r="F1325" s="176">
        <f>SUM(C1325:E1325)</f>
        <v>0</v>
      </c>
    </row>
    <row r="1326" spans="1:6" ht="12.75">
      <c r="A1326" s="449" t="s">
        <v>467</v>
      </c>
      <c r="B1326" s="458" t="s">
        <v>777</v>
      </c>
      <c r="C1326" s="405"/>
      <c r="D1326" s="176"/>
      <c r="E1326" s="405"/>
      <c r="F1326" s="176">
        <f aca="true" t="shared" si="72" ref="F1326:F1332">SUM(C1326:E1326)</f>
        <v>0</v>
      </c>
    </row>
    <row r="1327" spans="1:6" ht="12.75">
      <c r="A1327" s="449" t="s">
        <v>469</v>
      </c>
      <c r="B1327" s="458" t="s">
        <v>776</v>
      </c>
      <c r="C1327" s="405"/>
      <c r="D1327" s="176"/>
      <c r="E1327" s="405"/>
      <c r="F1327" s="176">
        <f t="shared" si="72"/>
        <v>0</v>
      </c>
    </row>
    <row r="1328" spans="1:6" ht="12.75">
      <c r="A1328" s="449" t="s">
        <v>470</v>
      </c>
      <c r="B1328" s="458" t="s">
        <v>778</v>
      </c>
      <c r="C1328" s="405"/>
      <c r="D1328" s="176"/>
      <c r="E1328" s="405"/>
      <c r="F1328" s="176">
        <f t="shared" si="72"/>
        <v>0</v>
      </c>
    </row>
    <row r="1329" spans="1:6" ht="12.75">
      <c r="A1329" s="449" t="s">
        <v>471</v>
      </c>
      <c r="B1329" s="1085" t="s">
        <v>779</v>
      </c>
      <c r="C1329" s="405"/>
      <c r="D1329" s="176"/>
      <c r="E1329" s="405"/>
      <c r="F1329" s="176">
        <f t="shared" si="72"/>
        <v>0</v>
      </c>
    </row>
    <row r="1330" spans="1:6" ht="12.75">
      <c r="A1330" s="449" t="s">
        <v>472</v>
      </c>
      <c r="B1330" s="370" t="s">
        <v>780</v>
      </c>
      <c r="C1330" s="405"/>
      <c r="D1330" s="176"/>
      <c r="E1330" s="405"/>
      <c r="F1330" s="176">
        <f t="shared" si="72"/>
        <v>0</v>
      </c>
    </row>
    <row r="1331" spans="1:6" ht="12.75">
      <c r="A1331" s="449" t="s">
        <v>473</v>
      </c>
      <c r="B1331" s="1086" t="s">
        <v>797</v>
      </c>
      <c r="C1331" s="405"/>
      <c r="D1331" s="176"/>
      <c r="E1331" s="405"/>
      <c r="F1331" s="176">
        <f t="shared" si="72"/>
        <v>0</v>
      </c>
    </row>
    <row r="1332" spans="1:6" ht="12.75">
      <c r="A1332" s="449" t="s">
        <v>474</v>
      </c>
      <c r="B1332" s="265" t="s">
        <v>783</v>
      </c>
      <c r="C1332" s="405"/>
      <c r="D1332" s="176"/>
      <c r="E1332" s="405"/>
      <c r="F1332" s="176">
        <f t="shared" si="72"/>
        <v>0</v>
      </c>
    </row>
    <row r="1333" spans="1:6" ht="13.5" thickBot="1">
      <c r="A1333" s="449" t="s">
        <v>475</v>
      </c>
      <c r="B1333" s="267" t="s">
        <v>320</v>
      </c>
      <c r="C1333" s="408">
        <f>-C1309</f>
        <v>0</v>
      </c>
      <c r="D1333" s="408">
        <f>-D1309</f>
        <v>0</v>
      </c>
      <c r="E1333" s="408">
        <f>-E1309</f>
        <v>0</v>
      </c>
      <c r="F1333" s="177">
        <f>-F1309</f>
        <v>0</v>
      </c>
    </row>
    <row r="1334" spans="1:6" ht="13.5" thickBot="1">
      <c r="A1334" s="777" t="s">
        <v>476</v>
      </c>
      <c r="B1334" s="778" t="s">
        <v>10</v>
      </c>
      <c r="C1334" s="786">
        <f>C1322+C1323+C1324+C1332+C1333</f>
        <v>5500</v>
      </c>
      <c r="D1334" s="786">
        <f>D1322+D1323+D1324+D1332+D1333</f>
        <v>0</v>
      </c>
      <c r="E1334" s="786">
        <f>E1322+E1323+E1324+E1332+E1333</f>
        <v>0</v>
      </c>
      <c r="F1334" s="787">
        <f>F1322+F1323+F1324+F1332+F1333</f>
        <v>5500</v>
      </c>
    </row>
    <row r="1335" spans="1:6" ht="27" thickBot="1" thickTop="1">
      <c r="A1335" s="777" t="s">
        <v>477</v>
      </c>
      <c r="B1335" s="782" t="s">
        <v>784</v>
      </c>
      <c r="C1335" s="789">
        <f>C1319+C1334</f>
        <v>36199</v>
      </c>
      <c r="D1335" s="789">
        <f>D1319+D1334</f>
        <v>0</v>
      </c>
      <c r="E1335" s="789">
        <f>E1319+E1334</f>
        <v>0</v>
      </c>
      <c r="F1335" s="790">
        <f>F1319+F1334</f>
        <v>36199</v>
      </c>
    </row>
    <row r="1336" spans="1:6" ht="13.5" thickTop="1">
      <c r="A1336" s="766"/>
      <c r="B1336" s="1101"/>
      <c r="C1336" s="314"/>
      <c r="D1336" s="314"/>
      <c r="E1336" s="314"/>
      <c r="F1336" s="321"/>
    </row>
    <row r="1337" spans="1:6" ht="12.75">
      <c r="A1337" s="450" t="s">
        <v>552</v>
      </c>
      <c r="B1337" s="579" t="s">
        <v>786</v>
      </c>
      <c r="C1337" s="788"/>
      <c r="D1337" s="179"/>
      <c r="E1337" s="407"/>
      <c r="F1337" s="237"/>
    </row>
    <row r="1338" spans="1:6" ht="12.75">
      <c r="A1338" s="449" t="s">
        <v>479</v>
      </c>
      <c r="B1338" s="266" t="s">
        <v>785</v>
      </c>
      <c r="C1338" s="410"/>
      <c r="D1338" s="176"/>
      <c r="E1338" s="405"/>
      <c r="F1338" s="176">
        <f>SUM(C1338:E1338)</f>
        <v>0</v>
      </c>
    </row>
    <row r="1339" spans="1:6" ht="12.75">
      <c r="A1339" s="449" t="s">
        <v>480</v>
      </c>
      <c r="B1339" s="867" t="s">
        <v>790</v>
      </c>
      <c r="C1339" s="1092"/>
      <c r="D1339" s="181"/>
      <c r="E1339" s="406"/>
      <c r="F1339" s="176">
        <f aca="true" t="shared" si="73" ref="F1339:F1345">SUM(C1339:E1339)</f>
        <v>0</v>
      </c>
    </row>
    <row r="1340" spans="1:6" ht="12.75">
      <c r="A1340" s="449" t="s">
        <v>481</v>
      </c>
      <c r="B1340" s="867" t="s">
        <v>791</v>
      </c>
      <c r="C1340" s="1092"/>
      <c r="D1340" s="181"/>
      <c r="E1340" s="406"/>
      <c r="F1340" s="176">
        <f t="shared" si="73"/>
        <v>0</v>
      </c>
    </row>
    <row r="1341" spans="1:6" ht="12.75">
      <c r="A1341" s="449" t="s">
        <v>482</v>
      </c>
      <c r="B1341" s="867" t="s">
        <v>792</v>
      </c>
      <c r="C1341" s="1092"/>
      <c r="D1341" s="181"/>
      <c r="E1341" s="406"/>
      <c r="F1341" s="176">
        <f t="shared" si="73"/>
        <v>0</v>
      </c>
    </row>
    <row r="1342" spans="1:6" ht="12.75">
      <c r="A1342" s="449" t="s">
        <v>483</v>
      </c>
      <c r="B1342" s="1087" t="s">
        <v>793</v>
      </c>
      <c r="C1342" s="1092"/>
      <c r="D1342" s="181"/>
      <c r="E1342" s="406"/>
      <c r="F1342" s="176">
        <f t="shared" si="73"/>
        <v>0</v>
      </c>
    </row>
    <row r="1343" spans="1:6" ht="12.75">
      <c r="A1343" s="449" t="s">
        <v>484</v>
      </c>
      <c r="B1343" s="1088" t="s">
        <v>794</v>
      </c>
      <c r="C1343" s="1092"/>
      <c r="D1343" s="181"/>
      <c r="E1343" s="406"/>
      <c r="F1343" s="176">
        <f t="shared" si="73"/>
        <v>0</v>
      </c>
    </row>
    <row r="1344" spans="1:6" ht="12.75">
      <c r="A1344" s="449" t="s">
        <v>485</v>
      </c>
      <c r="B1344" s="1089" t="s">
        <v>795</v>
      </c>
      <c r="C1344" s="1092"/>
      <c r="D1344" s="181"/>
      <c r="E1344" s="406"/>
      <c r="F1344" s="176">
        <f t="shared" si="73"/>
        <v>0</v>
      </c>
    </row>
    <row r="1345" spans="1:6" ht="13.5" thickBot="1">
      <c r="A1345" s="449" t="s">
        <v>486</v>
      </c>
      <c r="B1345" s="460" t="s">
        <v>796</v>
      </c>
      <c r="C1345" s="1092"/>
      <c r="D1345" s="181"/>
      <c r="E1345" s="406"/>
      <c r="F1345" s="176">
        <f t="shared" si="73"/>
        <v>0</v>
      </c>
    </row>
    <row r="1346" spans="1:6" ht="13.5" thickBot="1">
      <c r="A1346" s="473" t="s">
        <v>487</v>
      </c>
      <c r="B1346" s="380" t="s">
        <v>787</v>
      </c>
      <c r="C1346" s="1093">
        <f>SUM(C1338:C1345)</f>
        <v>0</v>
      </c>
      <c r="D1346" s="1093">
        <f>SUM(D1338:D1345)</f>
        <v>0</v>
      </c>
      <c r="E1346" s="1093">
        <f>SUM(E1338:E1345)</f>
        <v>0</v>
      </c>
      <c r="F1346" s="1224">
        <f>SUM(F1338:F1345)</f>
        <v>0</v>
      </c>
    </row>
    <row r="1347" spans="1:6" ht="12.75">
      <c r="A1347" s="766"/>
      <c r="B1347" s="45"/>
      <c r="C1347" s="1107"/>
      <c r="D1347" s="1109"/>
      <c r="E1347" s="1047"/>
      <c r="F1347" s="863"/>
    </row>
    <row r="1348" spans="1:6" ht="13.5" thickBot="1">
      <c r="A1348" s="794" t="s">
        <v>488</v>
      </c>
      <c r="B1348" s="1099" t="s">
        <v>788</v>
      </c>
      <c r="C1348" s="1106">
        <f>C1335+C1346</f>
        <v>36199</v>
      </c>
      <c r="D1348" s="1108">
        <f>D1335+D1346</f>
        <v>0</v>
      </c>
      <c r="E1348" s="1106">
        <f>E1335+E1346</f>
        <v>0</v>
      </c>
      <c r="F1348" s="1106">
        <f>F1335+F1346</f>
        <v>36199</v>
      </c>
    </row>
    <row r="1349" ht="13.5" thickTop="1"/>
    <row r="1350" spans="1:6" ht="12.75">
      <c r="A1350" s="1460">
        <v>26</v>
      </c>
      <c r="B1350" s="1460"/>
      <c r="C1350" s="1460"/>
      <c r="D1350" s="1460"/>
      <c r="E1350" s="1460"/>
      <c r="F1350" s="1460"/>
    </row>
    <row r="1351" spans="1:5" ht="12.75">
      <c r="A1351" s="1439" t="s">
        <v>1177</v>
      </c>
      <c r="B1351" s="1439"/>
      <c r="C1351" s="1439"/>
      <c r="D1351" s="1439"/>
      <c r="E1351" s="1439"/>
    </row>
    <row r="1352" spans="1:5" ht="12.75">
      <c r="A1352" s="462"/>
      <c r="B1352" s="462"/>
      <c r="C1352" s="462"/>
      <c r="D1352" s="462"/>
      <c r="E1352" s="462"/>
    </row>
    <row r="1353" spans="1:6" ht="14.25">
      <c r="A1353" s="1582" t="s">
        <v>988</v>
      </c>
      <c r="B1353" s="1583"/>
      <c r="C1353" s="1583"/>
      <c r="D1353" s="1583"/>
      <c r="E1353" s="1583"/>
      <c r="F1353" s="1583"/>
    </row>
    <row r="1354" spans="2:5" ht="15.75">
      <c r="B1354" s="22"/>
      <c r="C1354" s="22"/>
      <c r="D1354" s="22"/>
      <c r="E1354" s="22"/>
    </row>
    <row r="1355" spans="2:5" ht="15.75">
      <c r="B1355" s="22" t="s">
        <v>648</v>
      </c>
      <c r="C1355" s="22"/>
      <c r="D1355" s="22"/>
      <c r="E1355" s="22"/>
    </row>
    <row r="1356" spans="2:5" ht="13.5" thickBot="1">
      <c r="B1356" s="1"/>
      <c r="C1356" s="1"/>
      <c r="D1356" s="1"/>
      <c r="E1356" s="23" t="s">
        <v>11</v>
      </c>
    </row>
    <row r="1357" spans="1:6" ht="48.75" thickBot="1">
      <c r="A1357" s="477" t="s">
        <v>444</v>
      </c>
      <c r="B1357" s="772" t="s">
        <v>16</v>
      </c>
      <c r="C1357" s="465" t="s">
        <v>983</v>
      </c>
      <c r="D1357" s="466" t="s">
        <v>984</v>
      </c>
      <c r="E1357" s="465" t="s">
        <v>978</v>
      </c>
      <c r="F1357" s="466" t="s">
        <v>977</v>
      </c>
    </row>
    <row r="1358" spans="1:6" ht="12.75">
      <c r="A1358" s="773" t="s">
        <v>445</v>
      </c>
      <c r="B1358" s="774" t="s">
        <v>446</v>
      </c>
      <c r="C1358" s="783" t="s">
        <v>447</v>
      </c>
      <c r="D1358" s="784" t="s">
        <v>448</v>
      </c>
      <c r="E1358" s="1003" t="s">
        <v>468</v>
      </c>
      <c r="F1358" s="1004" t="s">
        <v>493</v>
      </c>
    </row>
    <row r="1359" spans="1:6" ht="12.75">
      <c r="A1359" s="450" t="s">
        <v>449</v>
      </c>
      <c r="B1359" s="457" t="s">
        <v>321</v>
      </c>
      <c r="C1359" s="405"/>
      <c r="D1359" s="176"/>
      <c r="E1359" s="405"/>
      <c r="F1359" s="159"/>
    </row>
    <row r="1360" spans="1:6" ht="12.75">
      <c r="A1360" s="449" t="s">
        <v>450</v>
      </c>
      <c r="B1360" s="230" t="s">
        <v>6</v>
      </c>
      <c r="C1360" s="405"/>
      <c r="D1360" s="176"/>
      <c r="E1360" s="405"/>
      <c r="F1360" s="176">
        <f>SUM(C1360:E1360)</f>
        <v>0</v>
      </c>
    </row>
    <row r="1361" spans="1:6" ht="12.75">
      <c r="A1361" s="449" t="s">
        <v>451</v>
      </c>
      <c r="B1361" s="265" t="s">
        <v>7</v>
      </c>
      <c r="C1361" s="405"/>
      <c r="D1361" s="176"/>
      <c r="E1361" s="405"/>
      <c r="F1361" s="176">
        <f>SUM(C1361:E1361)</f>
        <v>0</v>
      </c>
    </row>
    <row r="1362" spans="1:6" ht="12.75">
      <c r="A1362" s="449" t="s">
        <v>452</v>
      </c>
      <c r="B1362" s="265" t="s">
        <v>8</v>
      </c>
      <c r="C1362" s="405"/>
      <c r="D1362" s="176"/>
      <c r="E1362" s="405"/>
      <c r="F1362" s="176">
        <f>SUM(C1362:E1362)</f>
        <v>0</v>
      </c>
    </row>
    <row r="1363" spans="1:6" ht="12.75">
      <c r="A1363" s="449" t="s">
        <v>453</v>
      </c>
      <c r="B1363" s="265" t="s">
        <v>556</v>
      </c>
      <c r="C1363" s="405"/>
      <c r="D1363" s="176"/>
      <c r="E1363" s="405"/>
      <c r="F1363" s="176">
        <f>SUM(C1363:E1363)</f>
        <v>0</v>
      </c>
    </row>
    <row r="1364" spans="1:6" ht="12.75">
      <c r="A1364" s="449" t="s">
        <v>454</v>
      </c>
      <c r="B1364" s="265" t="s">
        <v>555</v>
      </c>
      <c r="C1364" s="405"/>
      <c r="D1364" s="176"/>
      <c r="E1364" s="405"/>
      <c r="F1364" s="176">
        <f>SUM(C1364:E1364)</f>
        <v>0</v>
      </c>
    </row>
    <row r="1365" spans="1:6" ht="12.75">
      <c r="A1365" s="449" t="s">
        <v>455</v>
      </c>
      <c r="B1365" s="265" t="s">
        <v>770</v>
      </c>
      <c r="C1365" s="405">
        <f>C1366+C1367+C1368+C1369+C1370+C1371</f>
        <v>0</v>
      </c>
      <c r="D1365" s="405">
        <f>D1366+D1367+D1368+D1369+D1370+D1371</f>
        <v>0</v>
      </c>
      <c r="E1365" s="405">
        <f>E1366+E1367+E1368+E1369+E1370+E1371</f>
        <v>0</v>
      </c>
      <c r="F1365" s="176">
        <f>F1366+F1367+F1368+F1369+F1370+F1371</f>
        <v>0</v>
      </c>
    </row>
    <row r="1366" spans="1:6" ht="12.75">
      <c r="A1366" s="449" t="s">
        <v>456</v>
      </c>
      <c r="B1366" s="265" t="s">
        <v>771</v>
      </c>
      <c r="C1366" s="405">
        <v>0</v>
      </c>
      <c r="D1366" s="176">
        <v>0</v>
      </c>
      <c r="E1366" s="405">
        <v>0</v>
      </c>
      <c r="F1366" s="176">
        <f>E1366+D1366+C1366</f>
        <v>0</v>
      </c>
    </row>
    <row r="1367" spans="1:6" ht="12.75">
      <c r="A1367" s="449" t="s">
        <v>457</v>
      </c>
      <c r="B1367" s="265" t="s">
        <v>772</v>
      </c>
      <c r="C1367" s="405"/>
      <c r="D1367" s="176"/>
      <c r="E1367" s="405"/>
      <c r="F1367" s="176">
        <f aca="true" t="shared" si="74" ref="F1367:F1372">E1367+D1367+C1367</f>
        <v>0</v>
      </c>
    </row>
    <row r="1368" spans="1:6" ht="12.75">
      <c r="A1368" s="449" t="s">
        <v>458</v>
      </c>
      <c r="B1368" s="265" t="s">
        <v>773</v>
      </c>
      <c r="C1368" s="405"/>
      <c r="D1368" s="176"/>
      <c r="E1368" s="405"/>
      <c r="F1368" s="176">
        <f t="shared" si="74"/>
        <v>0</v>
      </c>
    </row>
    <row r="1369" spans="1:6" ht="12.75">
      <c r="A1369" s="449" t="s">
        <v>459</v>
      </c>
      <c r="B1369" s="458" t="s">
        <v>774</v>
      </c>
      <c r="C1369" s="304"/>
      <c r="D1369" s="180"/>
      <c r="E1369" s="405"/>
      <c r="F1369" s="176">
        <f t="shared" si="74"/>
        <v>0</v>
      </c>
    </row>
    <row r="1370" spans="1:6" ht="12.75">
      <c r="A1370" s="449" t="s">
        <v>460</v>
      </c>
      <c r="B1370" s="1085" t="s">
        <v>789</v>
      </c>
      <c r="C1370" s="406"/>
      <c r="D1370" s="177"/>
      <c r="E1370" s="405"/>
      <c r="F1370" s="176">
        <f t="shared" si="74"/>
        <v>0</v>
      </c>
    </row>
    <row r="1371" spans="1:6" ht="12.75">
      <c r="A1371" s="449" t="s">
        <v>461</v>
      </c>
      <c r="B1371" s="1086" t="s">
        <v>782</v>
      </c>
      <c r="C1371" s="408"/>
      <c r="D1371" s="177"/>
      <c r="E1371" s="405"/>
      <c r="F1371" s="176">
        <f t="shared" si="74"/>
        <v>0</v>
      </c>
    </row>
    <row r="1372" spans="1:6" ht="13.5" thickBot="1">
      <c r="A1372" s="449" t="s">
        <v>462</v>
      </c>
      <c r="B1372" s="267" t="s">
        <v>317</v>
      </c>
      <c r="C1372" s="406"/>
      <c r="D1372" s="181"/>
      <c r="E1372" s="405"/>
      <c r="F1372" s="403">
        <f t="shared" si="74"/>
        <v>0</v>
      </c>
    </row>
    <row r="1373" spans="1:6" ht="13.5" thickBot="1">
      <c r="A1373" s="777" t="s">
        <v>463</v>
      </c>
      <c r="B1373" s="778" t="s">
        <v>9</v>
      </c>
      <c r="C1373" s="786">
        <f>C1360+C1361+C1362+C1363+C1365+C1372</f>
        <v>0</v>
      </c>
      <c r="D1373" s="786">
        <f>D1360+D1361+D1362+D1363+D1365+D1372</f>
        <v>0</v>
      </c>
      <c r="E1373" s="786">
        <f>E1360+E1361+E1362+E1363+E1365+E1372</f>
        <v>0</v>
      </c>
      <c r="F1373" s="787">
        <f>F1360+F1361+F1362+F1363+F1365+F1372</f>
        <v>0</v>
      </c>
    </row>
    <row r="1374" spans="1:6" ht="13.5" thickTop="1">
      <c r="A1374" s="766"/>
      <c r="B1374" s="457"/>
      <c r="C1374" s="303"/>
      <c r="D1374" s="303"/>
      <c r="E1374" s="303"/>
      <c r="F1374" s="184"/>
    </row>
    <row r="1375" spans="1:6" ht="12.75">
      <c r="A1375" s="450" t="s">
        <v>464</v>
      </c>
      <c r="B1375" s="459" t="s">
        <v>322</v>
      </c>
      <c r="C1375" s="407"/>
      <c r="D1375" s="179"/>
      <c r="E1375" s="407"/>
      <c r="F1375" s="237"/>
    </row>
    <row r="1376" spans="1:6" ht="12.75">
      <c r="A1376" s="449" t="s">
        <v>465</v>
      </c>
      <c r="B1376" s="265" t="s">
        <v>557</v>
      </c>
      <c r="C1376" s="405"/>
      <c r="D1376" s="176"/>
      <c r="E1376" s="405"/>
      <c r="F1376" s="176">
        <f>SUM(C1376:E1376)</f>
        <v>0</v>
      </c>
    </row>
    <row r="1377" spans="1:6" ht="12.75">
      <c r="A1377" s="449" t="s">
        <v>464</v>
      </c>
      <c r="B1377" s="265" t="s">
        <v>558</v>
      </c>
      <c r="C1377" s="405"/>
      <c r="D1377" s="176"/>
      <c r="E1377" s="405"/>
      <c r="F1377" s="176">
        <f>SUM(C1377:E1377)</f>
        <v>0</v>
      </c>
    </row>
    <row r="1378" spans="1:6" ht="12.75">
      <c r="A1378" s="449" t="s">
        <v>465</v>
      </c>
      <c r="B1378" s="265" t="s">
        <v>318</v>
      </c>
      <c r="C1378" s="405">
        <f>C1379+C1380+C1381+C1382+C1383+C1384+C1385</f>
        <v>0</v>
      </c>
      <c r="D1378" s="405">
        <f>D1379+D1380+D1381+D1382+D1383+D1384+D1385</f>
        <v>0</v>
      </c>
      <c r="E1378" s="405">
        <f>E1379+E1380+E1381+E1382+E1383+E1384+E1385</f>
        <v>0</v>
      </c>
      <c r="F1378" s="176">
        <f>F1379+F1380+F1381+F1382+F1383+F1384+F1385</f>
        <v>0</v>
      </c>
    </row>
    <row r="1379" spans="1:6" ht="12.75">
      <c r="A1379" s="449" t="s">
        <v>466</v>
      </c>
      <c r="B1379" s="458" t="s">
        <v>775</v>
      </c>
      <c r="C1379" s="405"/>
      <c r="D1379" s="176"/>
      <c r="E1379" s="405"/>
      <c r="F1379" s="176">
        <f>SUM(C1379:E1379)</f>
        <v>0</v>
      </c>
    </row>
    <row r="1380" spans="1:6" ht="12.75">
      <c r="A1380" s="449" t="s">
        <v>467</v>
      </c>
      <c r="B1380" s="458" t="s">
        <v>777</v>
      </c>
      <c r="C1380" s="405"/>
      <c r="D1380" s="176"/>
      <c r="E1380" s="405"/>
      <c r="F1380" s="176">
        <f aca="true" t="shared" si="75" ref="F1380:F1386">SUM(C1380:E1380)</f>
        <v>0</v>
      </c>
    </row>
    <row r="1381" spans="1:6" ht="12.75">
      <c r="A1381" s="449" t="s">
        <v>469</v>
      </c>
      <c r="B1381" s="458" t="s">
        <v>776</v>
      </c>
      <c r="C1381" s="405"/>
      <c r="D1381" s="176"/>
      <c r="E1381" s="405"/>
      <c r="F1381" s="176">
        <f t="shared" si="75"/>
        <v>0</v>
      </c>
    </row>
    <row r="1382" spans="1:6" ht="12.75">
      <c r="A1382" s="449" t="s">
        <v>470</v>
      </c>
      <c r="B1382" s="458" t="s">
        <v>778</v>
      </c>
      <c r="C1382" s="405"/>
      <c r="D1382" s="176"/>
      <c r="E1382" s="405"/>
      <c r="F1382" s="176">
        <f t="shared" si="75"/>
        <v>0</v>
      </c>
    </row>
    <row r="1383" spans="1:6" ht="12.75">
      <c r="A1383" s="449" t="s">
        <v>471</v>
      </c>
      <c r="B1383" s="1085" t="s">
        <v>779</v>
      </c>
      <c r="C1383" s="405"/>
      <c r="D1383" s="176"/>
      <c r="E1383" s="405"/>
      <c r="F1383" s="176">
        <f t="shared" si="75"/>
        <v>0</v>
      </c>
    </row>
    <row r="1384" spans="1:6" ht="12.75">
      <c r="A1384" s="449" t="s">
        <v>472</v>
      </c>
      <c r="B1384" s="370" t="s">
        <v>780</v>
      </c>
      <c r="C1384" s="405"/>
      <c r="D1384" s="176"/>
      <c r="E1384" s="405"/>
      <c r="F1384" s="176">
        <f t="shared" si="75"/>
        <v>0</v>
      </c>
    </row>
    <row r="1385" spans="1:6" ht="12.75">
      <c r="A1385" s="449" t="s">
        <v>473</v>
      </c>
      <c r="B1385" s="1086" t="s">
        <v>797</v>
      </c>
      <c r="C1385" s="405"/>
      <c r="D1385" s="176"/>
      <c r="E1385" s="405"/>
      <c r="F1385" s="176">
        <f t="shared" si="75"/>
        <v>0</v>
      </c>
    </row>
    <row r="1386" spans="1:6" ht="12.75">
      <c r="A1386" s="449" t="s">
        <v>474</v>
      </c>
      <c r="B1386" s="265" t="s">
        <v>783</v>
      </c>
      <c r="C1386" s="405"/>
      <c r="D1386" s="176"/>
      <c r="E1386" s="405"/>
      <c r="F1386" s="176">
        <f t="shared" si="75"/>
        <v>0</v>
      </c>
    </row>
    <row r="1387" spans="1:6" ht="13.5" thickBot="1">
      <c r="A1387" s="449" t="s">
        <v>475</v>
      </c>
      <c r="B1387" s="267" t="s">
        <v>320</v>
      </c>
      <c r="C1387" s="408">
        <f>-C1363</f>
        <v>0</v>
      </c>
      <c r="D1387" s="408">
        <f>-D1363</f>
        <v>0</v>
      </c>
      <c r="E1387" s="408">
        <f>-E1363</f>
        <v>0</v>
      </c>
      <c r="F1387" s="177">
        <f>-F1363</f>
        <v>0</v>
      </c>
    </row>
    <row r="1388" spans="1:6" ht="13.5" thickBot="1">
      <c r="A1388" s="777" t="s">
        <v>476</v>
      </c>
      <c r="B1388" s="778" t="s">
        <v>10</v>
      </c>
      <c r="C1388" s="786">
        <f>C1376+C1377+C1378+C1386+C1387</f>
        <v>0</v>
      </c>
      <c r="D1388" s="786">
        <f>D1376+D1377+D1378+D1386+D1387</f>
        <v>0</v>
      </c>
      <c r="E1388" s="786">
        <f>E1376+E1377+E1378+E1386+E1387</f>
        <v>0</v>
      </c>
      <c r="F1388" s="787">
        <f>F1376+F1377+F1378+F1386+F1387</f>
        <v>0</v>
      </c>
    </row>
    <row r="1389" spans="1:6" ht="27" thickBot="1" thickTop="1">
      <c r="A1389" s="777" t="s">
        <v>477</v>
      </c>
      <c r="B1389" s="782" t="s">
        <v>784</v>
      </c>
      <c r="C1389" s="789">
        <f>C1373+C1388</f>
        <v>0</v>
      </c>
      <c r="D1389" s="789">
        <f>D1373+D1388</f>
        <v>0</v>
      </c>
      <c r="E1389" s="789">
        <f>E1373+E1388</f>
        <v>0</v>
      </c>
      <c r="F1389" s="790">
        <f>F1373+F1388</f>
        <v>0</v>
      </c>
    </row>
    <row r="1390" spans="1:6" ht="13.5" thickTop="1">
      <c r="A1390" s="766"/>
      <c r="B1390" s="1101"/>
      <c r="C1390" s="314"/>
      <c r="D1390" s="314"/>
      <c r="E1390" s="314"/>
      <c r="F1390" s="321"/>
    </row>
    <row r="1391" spans="1:6" ht="12.75">
      <c r="A1391" s="450" t="s">
        <v>552</v>
      </c>
      <c r="B1391" s="579" t="s">
        <v>786</v>
      </c>
      <c r="C1391" s="788"/>
      <c r="D1391" s="179"/>
      <c r="E1391" s="407"/>
      <c r="F1391" s="237"/>
    </row>
    <row r="1392" spans="1:6" ht="12.75">
      <c r="A1392" s="449" t="s">
        <v>479</v>
      </c>
      <c r="B1392" s="266" t="s">
        <v>785</v>
      </c>
      <c r="C1392" s="410"/>
      <c r="D1392" s="176"/>
      <c r="E1392" s="405"/>
      <c r="F1392" s="176">
        <f>SUM(C1392:E1392)</f>
        <v>0</v>
      </c>
    </row>
    <row r="1393" spans="1:6" ht="12.75">
      <c r="A1393" s="449" t="s">
        <v>480</v>
      </c>
      <c r="B1393" s="867" t="s">
        <v>790</v>
      </c>
      <c r="C1393" s="1092"/>
      <c r="D1393" s="181"/>
      <c r="E1393" s="406"/>
      <c r="F1393" s="176">
        <f aca="true" t="shared" si="76" ref="F1393:F1399">SUM(C1393:E1393)</f>
        <v>0</v>
      </c>
    </row>
    <row r="1394" spans="1:6" ht="12.75">
      <c r="A1394" s="449" t="s">
        <v>481</v>
      </c>
      <c r="B1394" s="867" t="s">
        <v>791</v>
      </c>
      <c r="C1394" s="1092">
        <v>1148253</v>
      </c>
      <c r="D1394" s="181"/>
      <c r="E1394" s="406"/>
      <c r="F1394" s="176">
        <f t="shared" si="76"/>
        <v>1148253</v>
      </c>
    </row>
    <row r="1395" spans="1:6" ht="12.75">
      <c r="A1395" s="449" t="s">
        <v>482</v>
      </c>
      <c r="B1395" s="867" t="s">
        <v>792</v>
      </c>
      <c r="C1395" s="1092"/>
      <c r="D1395" s="181"/>
      <c r="E1395" s="406"/>
      <c r="F1395" s="176">
        <f t="shared" si="76"/>
        <v>0</v>
      </c>
    </row>
    <row r="1396" spans="1:6" ht="12.75">
      <c r="A1396" s="449" t="s">
        <v>483</v>
      </c>
      <c r="B1396" s="1087" t="s">
        <v>793</v>
      </c>
      <c r="C1396" s="1092"/>
      <c r="D1396" s="181"/>
      <c r="E1396" s="406"/>
      <c r="F1396" s="176">
        <f t="shared" si="76"/>
        <v>0</v>
      </c>
    </row>
    <row r="1397" spans="1:6" ht="12.75">
      <c r="A1397" s="449" t="s">
        <v>484</v>
      </c>
      <c r="B1397" s="1088" t="s">
        <v>794</v>
      </c>
      <c r="C1397" s="1092"/>
      <c r="D1397" s="181"/>
      <c r="E1397" s="406"/>
      <c r="F1397" s="176">
        <f t="shared" si="76"/>
        <v>0</v>
      </c>
    </row>
    <row r="1398" spans="1:6" ht="12.75">
      <c r="A1398" s="449" t="s">
        <v>485</v>
      </c>
      <c r="B1398" s="1089" t="s">
        <v>795</v>
      </c>
      <c r="C1398" s="1092"/>
      <c r="D1398" s="181"/>
      <c r="E1398" s="406"/>
      <c r="F1398" s="176">
        <f t="shared" si="76"/>
        <v>0</v>
      </c>
    </row>
    <row r="1399" spans="1:6" ht="13.5" thickBot="1">
      <c r="A1399" s="449" t="s">
        <v>486</v>
      </c>
      <c r="B1399" s="460" t="s">
        <v>796</v>
      </c>
      <c r="C1399" s="1092"/>
      <c r="D1399" s="181"/>
      <c r="E1399" s="406"/>
      <c r="F1399" s="176">
        <f t="shared" si="76"/>
        <v>0</v>
      </c>
    </row>
    <row r="1400" spans="1:6" ht="13.5" thickBot="1">
      <c r="A1400" s="473" t="s">
        <v>487</v>
      </c>
      <c r="B1400" s="380" t="s">
        <v>787</v>
      </c>
      <c r="C1400" s="1093">
        <f>SUM(C1392:C1399)</f>
        <v>1148253</v>
      </c>
      <c r="D1400" s="1093">
        <f>SUM(D1392:D1399)</f>
        <v>0</v>
      </c>
      <c r="E1400" s="1093">
        <f>SUM(E1392:E1399)</f>
        <v>0</v>
      </c>
      <c r="F1400" s="1224">
        <f>SUM(F1392:F1399)</f>
        <v>1148253</v>
      </c>
    </row>
    <row r="1401" spans="1:6" ht="12.75">
      <c r="A1401" s="766"/>
      <c r="B1401" s="45"/>
      <c r="C1401" s="1107"/>
      <c r="D1401" s="1109"/>
      <c r="E1401" s="1047"/>
      <c r="F1401" s="863"/>
    </row>
    <row r="1402" spans="1:6" ht="13.5" thickBot="1">
      <c r="A1402" s="794" t="s">
        <v>488</v>
      </c>
      <c r="B1402" s="1099" t="s">
        <v>788</v>
      </c>
      <c r="C1402" s="1106">
        <f>C1389+C1400</f>
        <v>1148253</v>
      </c>
      <c r="D1402" s="1108">
        <f>D1389+D1400</f>
        <v>0</v>
      </c>
      <c r="E1402" s="1106">
        <f>E1389+E1400</f>
        <v>0</v>
      </c>
      <c r="F1402" s="1106">
        <f>F1389+F1400</f>
        <v>1148253</v>
      </c>
    </row>
    <row r="1403" ht="13.5" thickTop="1"/>
    <row r="1404" spans="1:6" ht="12.75">
      <c r="A1404" s="1460">
        <v>27</v>
      </c>
      <c r="B1404" s="1460"/>
      <c r="C1404" s="1460"/>
      <c r="D1404" s="1460"/>
      <c r="E1404" s="1460"/>
      <c r="F1404" s="1460"/>
    </row>
    <row r="1405" spans="1:5" ht="12.75">
      <c r="A1405" s="1439" t="s">
        <v>1176</v>
      </c>
      <c r="B1405" s="1439"/>
      <c r="C1405" s="1439"/>
      <c r="D1405" s="1439"/>
      <c r="E1405" s="1439"/>
    </row>
    <row r="1406" spans="1:5" ht="12.75">
      <c r="A1406" s="462"/>
      <c r="B1406" s="462"/>
      <c r="C1406" s="462"/>
      <c r="D1406" s="462"/>
      <c r="E1406" s="462"/>
    </row>
    <row r="1407" spans="1:6" ht="14.25">
      <c r="A1407" s="1582" t="s">
        <v>988</v>
      </c>
      <c r="B1407" s="1583"/>
      <c r="C1407" s="1583"/>
      <c r="D1407" s="1583"/>
      <c r="E1407" s="1583"/>
      <c r="F1407" s="1583"/>
    </row>
    <row r="1408" spans="2:5" ht="15.75">
      <c r="B1408" s="22"/>
      <c r="C1408" s="22"/>
      <c r="D1408" s="22"/>
      <c r="E1408" s="22"/>
    </row>
    <row r="1409" spans="2:5" ht="15.75">
      <c r="B1409" s="22" t="s">
        <v>1013</v>
      </c>
      <c r="C1409" s="22"/>
      <c r="D1409" s="22"/>
      <c r="E1409" s="22"/>
    </row>
    <row r="1410" spans="2:5" ht="13.5" thickBot="1">
      <c r="B1410" s="1"/>
      <c r="C1410" s="1"/>
      <c r="D1410" s="1"/>
      <c r="E1410" s="23" t="s">
        <v>11</v>
      </c>
    </row>
    <row r="1411" spans="1:6" ht="48.75" thickBot="1">
      <c r="A1411" s="477" t="s">
        <v>444</v>
      </c>
      <c r="B1411" s="772" t="s">
        <v>16</v>
      </c>
      <c r="C1411" s="465" t="s">
        <v>983</v>
      </c>
      <c r="D1411" s="466" t="s">
        <v>984</v>
      </c>
      <c r="E1411" s="465" t="s">
        <v>978</v>
      </c>
      <c r="F1411" s="466" t="s">
        <v>977</v>
      </c>
    </row>
    <row r="1412" spans="1:6" ht="12.75">
      <c r="A1412" s="773" t="s">
        <v>445</v>
      </c>
      <c r="B1412" s="774" t="s">
        <v>446</v>
      </c>
      <c r="C1412" s="783" t="s">
        <v>447</v>
      </c>
      <c r="D1412" s="784" t="s">
        <v>448</v>
      </c>
      <c r="E1412" s="1003" t="s">
        <v>468</v>
      </c>
      <c r="F1412" s="1004" t="s">
        <v>493</v>
      </c>
    </row>
    <row r="1413" spans="1:6" ht="12.75">
      <c r="A1413" s="450" t="s">
        <v>449</v>
      </c>
      <c r="B1413" s="457" t="s">
        <v>321</v>
      </c>
      <c r="C1413" s="405"/>
      <c r="D1413" s="176"/>
      <c r="E1413" s="405"/>
      <c r="F1413" s="159"/>
    </row>
    <row r="1414" spans="1:6" ht="12.75">
      <c r="A1414" s="449" t="s">
        <v>450</v>
      </c>
      <c r="B1414" s="230" t="s">
        <v>6</v>
      </c>
      <c r="C1414" s="405">
        <v>89</v>
      </c>
      <c r="D1414" s="176"/>
      <c r="E1414" s="405"/>
      <c r="F1414" s="176">
        <f>SUM(C1414:E1414)</f>
        <v>89</v>
      </c>
    </row>
    <row r="1415" spans="1:6" ht="12.75">
      <c r="A1415" s="449" t="s">
        <v>451</v>
      </c>
      <c r="B1415" s="265" t="s">
        <v>7</v>
      </c>
      <c r="C1415" s="405">
        <v>444</v>
      </c>
      <c r="D1415" s="176"/>
      <c r="E1415" s="405"/>
      <c r="F1415" s="176">
        <f>SUM(C1415:E1415)</f>
        <v>444</v>
      </c>
    </row>
    <row r="1416" spans="1:6" ht="12.75">
      <c r="A1416" s="449" t="s">
        <v>452</v>
      </c>
      <c r="B1416" s="265" t="s">
        <v>8</v>
      </c>
      <c r="C1416" s="405">
        <v>280707</v>
      </c>
      <c r="D1416" s="176"/>
      <c r="E1416" s="405"/>
      <c r="F1416" s="176">
        <f>SUM(C1416:E1416)</f>
        <v>280707</v>
      </c>
    </row>
    <row r="1417" spans="1:6" ht="12.75">
      <c r="A1417" s="449" t="s">
        <v>453</v>
      </c>
      <c r="B1417" s="265" t="s">
        <v>556</v>
      </c>
      <c r="C1417" s="405"/>
      <c r="D1417" s="176"/>
      <c r="E1417" s="405"/>
      <c r="F1417" s="176">
        <f>SUM(C1417:E1417)</f>
        <v>0</v>
      </c>
    </row>
    <row r="1418" spans="1:6" ht="12.75">
      <c r="A1418" s="449" t="s">
        <v>454</v>
      </c>
      <c r="B1418" s="265" t="s">
        <v>555</v>
      </c>
      <c r="C1418" s="405">
        <v>12995</v>
      </c>
      <c r="D1418" s="176"/>
      <c r="E1418" s="405"/>
      <c r="F1418" s="176">
        <f>SUM(C1418:E1418)</f>
        <v>12995</v>
      </c>
    </row>
    <row r="1419" spans="1:6" ht="12.75">
      <c r="A1419" s="449" t="s">
        <v>455</v>
      </c>
      <c r="B1419" s="265" t="s">
        <v>770</v>
      </c>
      <c r="C1419" s="405">
        <f>C1420+C1421+C1422+C1423+C1424+C1425</f>
        <v>238</v>
      </c>
      <c r="D1419" s="405">
        <f>D1420+D1421+D1422+D1423+D1424+D1425</f>
        <v>0</v>
      </c>
      <c r="E1419" s="405">
        <f>E1420+E1421+E1422+E1423+E1424+E1425</f>
        <v>0</v>
      </c>
      <c r="F1419" s="176">
        <f>F1420+F1421+F1422+F1423+F1424+F1425</f>
        <v>238</v>
      </c>
    </row>
    <row r="1420" spans="1:6" ht="12.75">
      <c r="A1420" s="449" t="s">
        <v>456</v>
      </c>
      <c r="B1420" s="265" t="s">
        <v>771</v>
      </c>
      <c r="C1420" s="405">
        <f>'6 7_sz_melléklet'!E11</f>
        <v>238</v>
      </c>
      <c r="D1420" s="176">
        <v>0</v>
      </c>
      <c r="E1420" s="405">
        <v>0</v>
      </c>
      <c r="F1420" s="176">
        <f>E1420+D1420+C1420</f>
        <v>238</v>
      </c>
    </row>
    <row r="1421" spans="1:6" ht="12.75">
      <c r="A1421" s="449" t="s">
        <v>457</v>
      </c>
      <c r="B1421" s="265" t="s">
        <v>772</v>
      </c>
      <c r="C1421" s="405"/>
      <c r="D1421" s="176"/>
      <c r="E1421" s="405"/>
      <c r="F1421" s="176">
        <f aca="true" t="shared" si="77" ref="F1421:F1426">E1421+D1421+C1421</f>
        <v>0</v>
      </c>
    </row>
    <row r="1422" spans="1:6" ht="12.75">
      <c r="A1422" s="449" t="s">
        <v>458</v>
      </c>
      <c r="B1422" s="265" t="s">
        <v>773</v>
      </c>
      <c r="C1422" s="405"/>
      <c r="D1422" s="176"/>
      <c r="E1422" s="405"/>
      <c r="F1422" s="176">
        <f t="shared" si="77"/>
        <v>0</v>
      </c>
    </row>
    <row r="1423" spans="1:6" ht="12.75">
      <c r="A1423" s="449" t="s">
        <v>459</v>
      </c>
      <c r="B1423" s="458" t="s">
        <v>774</v>
      </c>
      <c r="C1423" s="304"/>
      <c r="D1423" s="180"/>
      <c r="E1423" s="405"/>
      <c r="F1423" s="176">
        <f t="shared" si="77"/>
        <v>0</v>
      </c>
    </row>
    <row r="1424" spans="1:6" ht="12.75">
      <c r="A1424" s="449" t="s">
        <v>460</v>
      </c>
      <c r="B1424" s="1085" t="s">
        <v>789</v>
      </c>
      <c r="C1424" s="406"/>
      <c r="D1424" s="177"/>
      <c r="E1424" s="405"/>
      <c r="F1424" s="176">
        <f t="shared" si="77"/>
        <v>0</v>
      </c>
    </row>
    <row r="1425" spans="1:6" ht="12.75">
      <c r="A1425" s="449" t="s">
        <v>461</v>
      </c>
      <c r="B1425" s="1086" t="s">
        <v>782</v>
      </c>
      <c r="C1425" s="408"/>
      <c r="D1425" s="177"/>
      <c r="E1425" s="405"/>
      <c r="F1425" s="176">
        <f t="shared" si="77"/>
        <v>0</v>
      </c>
    </row>
    <row r="1426" spans="1:6" ht="13.5" thickBot="1">
      <c r="A1426" s="449" t="s">
        <v>462</v>
      </c>
      <c r="B1426" s="267" t="s">
        <v>317</v>
      </c>
      <c r="C1426" s="406"/>
      <c r="D1426" s="181"/>
      <c r="E1426" s="405"/>
      <c r="F1426" s="403">
        <f t="shared" si="77"/>
        <v>0</v>
      </c>
    </row>
    <row r="1427" spans="1:6" ht="13.5" thickBot="1">
      <c r="A1427" s="777" t="s">
        <v>463</v>
      </c>
      <c r="B1427" s="778" t="s">
        <v>9</v>
      </c>
      <c r="C1427" s="786">
        <f>C1414+C1415+C1416+C1417+C1419+C1426</f>
        <v>281478</v>
      </c>
      <c r="D1427" s="786">
        <f>D1414+D1415+D1416+D1417+D1419+D1426</f>
        <v>0</v>
      </c>
      <c r="E1427" s="786">
        <f>E1414+E1415+E1416+E1417+E1419+E1426</f>
        <v>0</v>
      </c>
      <c r="F1427" s="787">
        <f>F1414+F1415+F1416+F1417+F1419+F1426</f>
        <v>281478</v>
      </c>
    </row>
    <row r="1428" spans="1:6" ht="13.5" thickTop="1">
      <c r="A1428" s="766"/>
      <c r="B1428" s="457"/>
      <c r="C1428" s="303"/>
      <c r="D1428" s="303"/>
      <c r="E1428" s="303"/>
      <c r="F1428" s="184"/>
    </row>
    <row r="1429" spans="1:6" ht="12.75">
      <c r="A1429" s="450" t="s">
        <v>464</v>
      </c>
      <c r="B1429" s="459" t="s">
        <v>322</v>
      </c>
      <c r="C1429" s="407"/>
      <c r="D1429" s="179"/>
      <c r="E1429" s="407"/>
      <c r="F1429" s="237"/>
    </row>
    <row r="1430" spans="1:6" ht="12.75">
      <c r="A1430" s="449" t="s">
        <v>465</v>
      </c>
      <c r="B1430" s="265" t="s">
        <v>557</v>
      </c>
      <c r="C1430" s="405">
        <f>'33_sz_ melléklet'!C92</f>
        <v>5588</v>
      </c>
      <c r="D1430" s="176"/>
      <c r="E1430" s="405"/>
      <c r="F1430" s="176">
        <f>SUM(C1430:E1430)</f>
        <v>5588</v>
      </c>
    </row>
    <row r="1431" spans="1:6" ht="12.75">
      <c r="A1431" s="449" t="s">
        <v>464</v>
      </c>
      <c r="B1431" s="265" t="s">
        <v>558</v>
      </c>
      <c r="C1431" s="405"/>
      <c r="D1431" s="176">
        <f>'32_sz_ melléklet'!C40</f>
        <v>2582</v>
      </c>
      <c r="E1431" s="405"/>
      <c r="F1431" s="176">
        <f>SUM(C1431:E1431)</f>
        <v>2582</v>
      </c>
    </row>
    <row r="1432" spans="1:6" ht="12.75">
      <c r="A1432" s="449" t="s">
        <v>465</v>
      </c>
      <c r="B1432" s="265" t="s">
        <v>318</v>
      </c>
      <c r="C1432" s="405">
        <f>C1433+C1434+C1435+C1436+C1437+C1438+C1439</f>
        <v>0</v>
      </c>
      <c r="D1432" s="405">
        <f>D1433+D1434+D1435+D1436+D1437+D1438+D1439</f>
        <v>0</v>
      </c>
      <c r="E1432" s="405">
        <f>E1433+E1434+E1435+E1436+E1437+E1438+E1439</f>
        <v>0</v>
      </c>
      <c r="F1432" s="176">
        <f>F1433+F1434+F1435+F1436+F1437+F1438+F1439</f>
        <v>0</v>
      </c>
    </row>
    <row r="1433" spans="1:6" ht="12.75">
      <c r="A1433" s="449" t="s">
        <v>466</v>
      </c>
      <c r="B1433" s="458" t="s">
        <v>775</v>
      </c>
      <c r="C1433" s="405"/>
      <c r="D1433" s="176"/>
      <c r="E1433" s="405"/>
      <c r="F1433" s="176">
        <f>SUM(C1433:E1433)</f>
        <v>0</v>
      </c>
    </row>
    <row r="1434" spans="1:6" ht="12.75">
      <c r="A1434" s="449" t="s">
        <v>467</v>
      </c>
      <c r="B1434" s="458" t="s">
        <v>777</v>
      </c>
      <c r="C1434" s="405"/>
      <c r="D1434" s="176"/>
      <c r="E1434" s="405"/>
      <c r="F1434" s="176">
        <f aca="true" t="shared" si="78" ref="F1434:F1440">SUM(C1434:E1434)</f>
        <v>0</v>
      </c>
    </row>
    <row r="1435" spans="1:6" ht="12.75">
      <c r="A1435" s="449" t="s">
        <v>469</v>
      </c>
      <c r="B1435" s="458" t="s">
        <v>776</v>
      </c>
      <c r="C1435" s="405"/>
      <c r="D1435" s="176"/>
      <c r="E1435" s="405"/>
      <c r="F1435" s="176">
        <f t="shared" si="78"/>
        <v>0</v>
      </c>
    </row>
    <row r="1436" spans="1:6" ht="12.75">
      <c r="A1436" s="449" t="s">
        <v>470</v>
      </c>
      <c r="B1436" s="458" t="s">
        <v>778</v>
      </c>
      <c r="C1436" s="405"/>
      <c r="D1436" s="176"/>
      <c r="E1436" s="405"/>
      <c r="F1436" s="176">
        <f t="shared" si="78"/>
        <v>0</v>
      </c>
    </row>
    <row r="1437" spans="1:6" ht="12.75">
      <c r="A1437" s="449" t="s">
        <v>471</v>
      </c>
      <c r="B1437" s="1085" t="s">
        <v>779</v>
      </c>
      <c r="C1437" s="405"/>
      <c r="D1437" s="176"/>
      <c r="E1437" s="405"/>
      <c r="F1437" s="176">
        <f t="shared" si="78"/>
        <v>0</v>
      </c>
    </row>
    <row r="1438" spans="1:6" ht="12.75">
      <c r="A1438" s="449" t="s">
        <v>472</v>
      </c>
      <c r="B1438" s="370" t="s">
        <v>780</v>
      </c>
      <c r="C1438" s="405"/>
      <c r="D1438" s="176"/>
      <c r="E1438" s="405"/>
      <c r="F1438" s="176">
        <f t="shared" si="78"/>
        <v>0</v>
      </c>
    </row>
    <row r="1439" spans="1:6" ht="12.75">
      <c r="A1439" s="449" t="s">
        <v>473</v>
      </c>
      <c r="B1439" s="1086" t="s">
        <v>797</v>
      </c>
      <c r="C1439" s="405"/>
      <c r="D1439" s="176"/>
      <c r="E1439" s="405"/>
      <c r="F1439" s="176">
        <f t="shared" si="78"/>
        <v>0</v>
      </c>
    </row>
    <row r="1440" spans="1:6" ht="12.75">
      <c r="A1440" s="449" t="s">
        <v>474</v>
      </c>
      <c r="B1440" s="265" t="s">
        <v>783</v>
      </c>
      <c r="C1440" s="405"/>
      <c r="D1440" s="176"/>
      <c r="E1440" s="405"/>
      <c r="F1440" s="176">
        <f t="shared" si="78"/>
        <v>0</v>
      </c>
    </row>
    <row r="1441" spans="1:6" ht="13.5" thickBot="1">
      <c r="A1441" s="449" t="s">
        <v>475</v>
      </c>
      <c r="B1441" s="267" t="s">
        <v>320</v>
      </c>
      <c r="C1441" s="408">
        <f>-C1417</f>
        <v>0</v>
      </c>
      <c r="D1441" s="408">
        <f>-D1417</f>
        <v>0</v>
      </c>
      <c r="E1441" s="408">
        <f>-E1417</f>
        <v>0</v>
      </c>
      <c r="F1441" s="177">
        <f>-F1417</f>
        <v>0</v>
      </c>
    </row>
    <row r="1442" spans="1:6" ht="13.5" thickBot="1">
      <c r="A1442" s="777" t="s">
        <v>476</v>
      </c>
      <c r="B1442" s="778" t="s">
        <v>10</v>
      </c>
      <c r="C1442" s="786">
        <f>C1430+C1431+C1432+C1440+C1441</f>
        <v>5588</v>
      </c>
      <c r="D1442" s="786">
        <f>D1430+D1431+D1432+D1440+D1441</f>
        <v>2582</v>
      </c>
      <c r="E1442" s="786">
        <f>E1430+E1431+E1432+E1440+E1441</f>
        <v>0</v>
      </c>
      <c r="F1442" s="787">
        <f>F1430+F1431+F1432+F1440+F1441</f>
        <v>8170</v>
      </c>
    </row>
    <row r="1443" spans="1:6" ht="27" thickBot="1" thickTop="1">
      <c r="A1443" s="777" t="s">
        <v>477</v>
      </c>
      <c r="B1443" s="782" t="s">
        <v>784</v>
      </c>
      <c r="C1443" s="789">
        <f>C1427+C1442</f>
        <v>287066</v>
      </c>
      <c r="D1443" s="789">
        <f>D1427+D1442</f>
        <v>2582</v>
      </c>
      <c r="E1443" s="789">
        <f>E1427+E1442</f>
        <v>0</v>
      </c>
      <c r="F1443" s="790">
        <f>F1427+F1442</f>
        <v>289648</v>
      </c>
    </row>
    <row r="1444" spans="1:6" ht="13.5" thickTop="1">
      <c r="A1444" s="766"/>
      <c r="B1444" s="1101"/>
      <c r="C1444" s="314"/>
      <c r="D1444" s="314"/>
      <c r="E1444" s="314"/>
      <c r="F1444" s="321"/>
    </row>
    <row r="1445" spans="1:6" ht="12.75">
      <c r="A1445" s="450" t="s">
        <v>552</v>
      </c>
      <c r="B1445" s="579" t="s">
        <v>786</v>
      </c>
      <c r="C1445" s="788"/>
      <c r="D1445" s="179"/>
      <c r="E1445" s="407"/>
      <c r="F1445" s="237"/>
    </row>
    <row r="1446" spans="1:6" ht="12.75">
      <c r="A1446" s="449" t="s">
        <v>479</v>
      </c>
      <c r="B1446" s="266" t="s">
        <v>785</v>
      </c>
      <c r="C1446" s="410"/>
      <c r="D1446" s="176"/>
      <c r="E1446" s="405"/>
      <c r="F1446" s="176">
        <f>SUM(C1446:E1446)</f>
        <v>0</v>
      </c>
    </row>
    <row r="1447" spans="1:6" ht="12.75">
      <c r="A1447" s="449" t="s">
        <v>480</v>
      </c>
      <c r="B1447" s="867" t="s">
        <v>790</v>
      </c>
      <c r="C1447" s="1092"/>
      <c r="D1447" s="181"/>
      <c r="E1447" s="406"/>
      <c r="F1447" s="176">
        <f aca="true" t="shared" si="79" ref="F1447:F1453">SUM(C1447:E1447)</f>
        <v>0</v>
      </c>
    </row>
    <row r="1448" spans="1:6" ht="12.75">
      <c r="A1448" s="449" t="s">
        <v>481</v>
      </c>
      <c r="B1448" s="867" t="s">
        <v>791</v>
      </c>
      <c r="C1448" s="1092"/>
      <c r="D1448" s="181"/>
      <c r="E1448" s="406"/>
      <c r="F1448" s="176">
        <f t="shared" si="79"/>
        <v>0</v>
      </c>
    </row>
    <row r="1449" spans="1:6" ht="12.75">
      <c r="A1449" s="449" t="s">
        <v>482</v>
      </c>
      <c r="B1449" s="867" t="s">
        <v>792</v>
      </c>
      <c r="C1449" s="1092"/>
      <c r="D1449" s="181"/>
      <c r="E1449" s="406"/>
      <c r="F1449" s="176">
        <f t="shared" si="79"/>
        <v>0</v>
      </c>
    </row>
    <row r="1450" spans="1:6" ht="12.75">
      <c r="A1450" s="449" t="s">
        <v>483</v>
      </c>
      <c r="B1450" s="1087" t="s">
        <v>793</v>
      </c>
      <c r="C1450" s="1092"/>
      <c r="D1450" s="181"/>
      <c r="E1450" s="406"/>
      <c r="F1450" s="176">
        <f t="shared" si="79"/>
        <v>0</v>
      </c>
    </row>
    <row r="1451" spans="1:6" ht="12.75">
      <c r="A1451" s="449" t="s">
        <v>484</v>
      </c>
      <c r="B1451" s="1088" t="s">
        <v>794</v>
      </c>
      <c r="C1451" s="1092"/>
      <c r="D1451" s="181"/>
      <c r="E1451" s="406"/>
      <c r="F1451" s="176">
        <f t="shared" si="79"/>
        <v>0</v>
      </c>
    </row>
    <row r="1452" spans="1:6" ht="12.75">
      <c r="A1452" s="449" t="s">
        <v>485</v>
      </c>
      <c r="B1452" s="1089" t="s">
        <v>795</v>
      </c>
      <c r="C1452" s="1092"/>
      <c r="D1452" s="181"/>
      <c r="E1452" s="406"/>
      <c r="F1452" s="176">
        <f t="shared" si="79"/>
        <v>0</v>
      </c>
    </row>
    <row r="1453" spans="1:6" ht="13.5" thickBot="1">
      <c r="A1453" s="449" t="s">
        <v>486</v>
      </c>
      <c r="B1453" s="460" t="s">
        <v>796</v>
      </c>
      <c r="C1453" s="1092"/>
      <c r="D1453" s="181"/>
      <c r="E1453" s="406"/>
      <c r="F1453" s="176">
        <f t="shared" si="79"/>
        <v>0</v>
      </c>
    </row>
    <row r="1454" spans="1:6" ht="13.5" thickBot="1">
      <c r="A1454" s="473" t="s">
        <v>487</v>
      </c>
      <c r="B1454" s="380" t="s">
        <v>787</v>
      </c>
      <c r="C1454" s="1093">
        <f>SUM(C1446:C1453)</f>
        <v>0</v>
      </c>
      <c r="D1454" s="1093">
        <f>SUM(D1446:D1453)</f>
        <v>0</v>
      </c>
      <c r="E1454" s="1093">
        <f>SUM(E1446:E1453)</f>
        <v>0</v>
      </c>
      <c r="F1454" s="1224">
        <f>SUM(F1446:F1453)</f>
        <v>0</v>
      </c>
    </row>
    <row r="1455" spans="1:6" ht="12.75">
      <c r="A1455" s="766"/>
      <c r="B1455" s="45"/>
      <c r="C1455" s="1107"/>
      <c r="D1455" s="1109"/>
      <c r="E1455" s="1047"/>
      <c r="F1455" s="863"/>
    </row>
    <row r="1456" spans="1:6" ht="13.5" thickBot="1">
      <c r="A1456" s="794" t="s">
        <v>488</v>
      </c>
      <c r="B1456" s="1099" t="s">
        <v>788</v>
      </c>
      <c r="C1456" s="1106">
        <f>C1443+C1454</f>
        <v>287066</v>
      </c>
      <c r="D1456" s="1108">
        <f>D1443+D1454</f>
        <v>2582</v>
      </c>
      <c r="E1456" s="1106">
        <f>E1443+E1454</f>
        <v>0</v>
      </c>
      <c r="F1456" s="1106">
        <f>F1443+F1454</f>
        <v>289648</v>
      </c>
    </row>
    <row r="1457" ht="13.5" thickTop="1"/>
    <row r="1458" spans="1:6" ht="12.75">
      <c r="A1458" s="1460">
        <v>28</v>
      </c>
      <c r="B1458" s="1460"/>
      <c r="C1458" s="1460"/>
      <c r="D1458" s="1460"/>
      <c r="E1458" s="1460"/>
      <c r="F1458" s="1460"/>
    </row>
    <row r="1459" spans="1:5" ht="12.75">
      <c r="A1459" s="1439" t="s">
        <v>1176</v>
      </c>
      <c r="B1459" s="1439"/>
      <c r="C1459" s="1439"/>
      <c r="D1459" s="1439"/>
      <c r="E1459" s="1439"/>
    </row>
    <row r="1460" spans="1:5" ht="12.75">
      <c r="A1460" s="462"/>
      <c r="B1460" s="462"/>
      <c r="C1460" s="462"/>
      <c r="D1460" s="462"/>
      <c r="E1460" s="462"/>
    </row>
    <row r="1461" spans="1:6" ht="14.25">
      <c r="A1461" s="1582" t="s">
        <v>988</v>
      </c>
      <c r="B1461" s="1583"/>
      <c r="C1461" s="1583"/>
      <c r="D1461" s="1583"/>
      <c r="E1461" s="1583"/>
      <c r="F1461" s="1583"/>
    </row>
    <row r="1462" spans="2:5" ht="15.75">
      <c r="B1462" s="22"/>
      <c r="C1462" s="22"/>
      <c r="D1462" s="22"/>
      <c r="E1462" s="22"/>
    </row>
    <row r="1463" spans="1:6" ht="15.75">
      <c r="A1463" s="1459" t="s">
        <v>1114</v>
      </c>
      <c r="B1463" s="1463"/>
      <c r="C1463" s="1463"/>
      <c r="D1463" s="1463"/>
      <c r="E1463" s="1463"/>
      <c r="F1463" s="1463"/>
    </row>
    <row r="1464" spans="2:5" ht="13.5" thickBot="1">
      <c r="B1464" s="1"/>
      <c r="C1464" s="1"/>
      <c r="D1464" s="1"/>
      <c r="E1464" s="23" t="s">
        <v>11</v>
      </c>
    </row>
    <row r="1465" spans="1:6" ht="48.75" thickBot="1">
      <c r="A1465" s="477" t="s">
        <v>444</v>
      </c>
      <c r="B1465" s="772" t="s">
        <v>16</v>
      </c>
      <c r="C1465" s="465" t="s">
        <v>983</v>
      </c>
      <c r="D1465" s="466" t="s">
        <v>984</v>
      </c>
      <c r="E1465" s="465" t="s">
        <v>978</v>
      </c>
      <c r="F1465" s="466" t="s">
        <v>977</v>
      </c>
    </row>
    <row r="1466" spans="1:6" ht="12.75">
      <c r="A1466" s="773" t="s">
        <v>445</v>
      </c>
      <c r="B1466" s="774" t="s">
        <v>446</v>
      </c>
      <c r="C1466" s="783" t="s">
        <v>447</v>
      </c>
      <c r="D1466" s="784" t="s">
        <v>448</v>
      </c>
      <c r="E1466" s="1003" t="s">
        <v>468</v>
      </c>
      <c r="F1466" s="1004" t="s">
        <v>493</v>
      </c>
    </row>
    <row r="1467" spans="1:6" ht="12.75">
      <c r="A1467" s="450" t="s">
        <v>449</v>
      </c>
      <c r="B1467" s="457" t="s">
        <v>321</v>
      </c>
      <c r="C1467" s="405"/>
      <c r="D1467" s="176"/>
      <c r="E1467" s="405"/>
      <c r="F1467" s="159"/>
    </row>
    <row r="1468" spans="1:6" ht="12.75">
      <c r="A1468" s="449" t="s">
        <v>450</v>
      </c>
      <c r="B1468" s="230" t="s">
        <v>6</v>
      </c>
      <c r="C1468" s="405">
        <v>2673</v>
      </c>
      <c r="D1468" s="176"/>
      <c r="E1468" s="405"/>
      <c r="F1468" s="176">
        <f>SUM(C1468:E1468)</f>
        <v>2673</v>
      </c>
    </row>
    <row r="1469" spans="1:6" ht="12.75">
      <c r="A1469" s="449" t="s">
        <v>451</v>
      </c>
      <c r="B1469" s="265" t="s">
        <v>7</v>
      </c>
      <c r="C1469" s="405">
        <v>3068</v>
      </c>
      <c r="D1469" s="176"/>
      <c r="E1469" s="405"/>
      <c r="F1469" s="176">
        <f>SUM(C1469:E1469)</f>
        <v>3068</v>
      </c>
    </row>
    <row r="1470" spans="1:6" ht="12.75">
      <c r="A1470" s="449" t="s">
        <v>452</v>
      </c>
      <c r="B1470" s="265" t="s">
        <v>8</v>
      </c>
      <c r="C1470" s="405">
        <v>3062</v>
      </c>
      <c r="D1470" s="176"/>
      <c r="E1470" s="405"/>
      <c r="F1470" s="176">
        <f>SUM(C1470:E1470)</f>
        <v>3062</v>
      </c>
    </row>
    <row r="1471" spans="1:6" ht="12.75">
      <c r="A1471" s="449" t="s">
        <v>453</v>
      </c>
      <c r="B1471" s="265" t="s">
        <v>556</v>
      </c>
      <c r="C1471" s="405"/>
      <c r="D1471" s="176"/>
      <c r="E1471" s="405"/>
      <c r="F1471" s="176">
        <f>SUM(C1471:E1471)</f>
        <v>0</v>
      </c>
    </row>
    <row r="1472" spans="1:6" ht="12.75">
      <c r="A1472" s="449" t="s">
        <v>454</v>
      </c>
      <c r="B1472" s="265" t="s">
        <v>555</v>
      </c>
      <c r="C1472" s="405">
        <v>0</v>
      </c>
      <c r="D1472" s="176"/>
      <c r="E1472" s="405"/>
      <c r="F1472" s="176">
        <f>SUM(C1472:E1472)</f>
        <v>0</v>
      </c>
    </row>
    <row r="1473" spans="1:6" ht="12.75">
      <c r="A1473" s="449" t="s">
        <v>455</v>
      </c>
      <c r="B1473" s="265" t="s">
        <v>770</v>
      </c>
      <c r="C1473" s="405">
        <f>C1474+C1475+C1476+C1477+C1478+C1479</f>
        <v>0</v>
      </c>
      <c r="D1473" s="405">
        <f>D1474+D1475+D1476+D1477+D1478+D1479</f>
        <v>0</v>
      </c>
      <c r="E1473" s="405">
        <f>E1474+E1475+E1476+E1477+E1478+E1479</f>
        <v>0</v>
      </c>
      <c r="F1473" s="176">
        <f>F1474+F1475+F1476+F1477+F1478+F1479</f>
        <v>0</v>
      </c>
    </row>
    <row r="1474" spans="1:6" ht="12.75">
      <c r="A1474" s="449" t="s">
        <v>456</v>
      </c>
      <c r="B1474" s="265" t="s">
        <v>771</v>
      </c>
      <c r="C1474" s="405">
        <f>'6 7_sz_melléklet'!E65</f>
        <v>0</v>
      </c>
      <c r="D1474" s="176">
        <v>0</v>
      </c>
      <c r="E1474" s="405">
        <v>0</v>
      </c>
      <c r="F1474" s="176">
        <f>E1474+D1474+C1474</f>
        <v>0</v>
      </c>
    </row>
    <row r="1475" spans="1:6" ht="12.75">
      <c r="A1475" s="449" t="s">
        <v>457</v>
      </c>
      <c r="B1475" s="265" t="s">
        <v>772</v>
      </c>
      <c r="C1475" s="405"/>
      <c r="D1475" s="176"/>
      <c r="E1475" s="405"/>
      <c r="F1475" s="176">
        <f aca="true" t="shared" si="80" ref="F1475:F1480">E1475+D1475+C1475</f>
        <v>0</v>
      </c>
    </row>
    <row r="1476" spans="1:6" ht="12.75">
      <c r="A1476" s="449" t="s">
        <v>458</v>
      </c>
      <c r="B1476" s="265" t="s">
        <v>773</v>
      </c>
      <c r="C1476" s="405"/>
      <c r="D1476" s="176"/>
      <c r="E1476" s="405"/>
      <c r="F1476" s="176">
        <f t="shared" si="80"/>
        <v>0</v>
      </c>
    </row>
    <row r="1477" spans="1:6" ht="12.75">
      <c r="A1477" s="449" t="s">
        <v>459</v>
      </c>
      <c r="B1477" s="458" t="s">
        <v>774</v>
      </c>
      <c r="C1477" s="304"/>
      <c r="D1477" s="180"/>
      <c r="E1477" s="405"/>
      <c r="F1477" s="176">
        <f t="shared" si="80"/>
        <v>0</v>
      </c>
    </row>
    <row r="1478" spans="1:6" ht="12.75">
      <c r="A1478" s="449" t="s">
        <v>460</v>
      </c>
      <c r="B1478" s="1085" t="s">
        <v>789</v>
      </c>
      <c r="C1478" s="406"/>
      <c r="D1478" s="177"/>
      <c r="E1478" s="405"/>
      <c r="F1478" s="176">
        <f t="shared" si="80"/>
        <v>0</v>
      </c>
    </row>
    <row r="1479" spans="1:6" ht="12.75">
      <c r="A1479" s="449" t="s">
        <v>461</v>
      </c>
      <c r="B1479" s="1086" t="s">
        <v>782</v>
      </c>
      <c r="C1479" s="408"/>
      <c r="D1479" s="177"/>
      <c r="E1479" s="405"/>
      <c r="F1479" s="176">
        <f t="shared" si="80"/>
        <v>0</v>
      </c>
    </row>
    <row r="1480" spans="1:6" ht="13.5" thickBot="1">
      <c r="A1480" s="449" t="s">
        <v>462</v>
      </c>
      <c r="B1480" s="267" t="s">
        <v>317</v>
      </c>
      <c r="C1480" s="406"/>
      <c r="D1480" s="181"/>
      <c r="E1480" s="405"/>
      <c r="F1480" s="403">
        <f t="shared" si="80"/>
        <v>0</v>
      </c>
    </row>
    <row r="1481" spans="1:6" ht="13.5" thickBot="1">
      <c r="A1481" s="777" t="s">
        <v>463</v>
      </c>
      <c r="B1481" s="778" t="s">
        <v>9</v>
      </c>
      <c r="C1481" s="786">
        <f>C1468+C1469+C1470+C1471+C1473+C1480</f>
        <v>8803</v>
      </c>
      <c r="D1481" s="786">
        <f>D1468+D1469+D1470+D1471+D1473+D1480</f>
        <v>0</v>
      </c>
      <c r="E1481" s="786">
        <f>E1468+E1469+E1470+E1471+E1473+E1480</f>
        <v>0</v>
      </c>
      <c r="F1481" s="787">
        <f>F1468+F1469+F1470+F1471+F1473+F1480</f>
        <v>8803</v>
      </c>
    </row>
    <row r="1482" spans="1:6" ht="13.5" thickTop="1">
      <c r="A1482" s="766"/>
      <c r="B1482" s="457"/>
      <c r="C1482" s="303"/>
      <c r="D1482" s="303"/>
      <c r="E1482" s="303"/>
      <c r="F1482" s="184"/>
    </row>
    <row r="1483" spans="1:6" ht="12.75">
      <c r="A1483" s="450" t="s">
        <v>464</v>
      </c>
      <c r="B1483" s="459" t="s">
        <v>322</v>
      </c>
      <c r="C1483" s="407"/>
      <c r="D1483" s="179"/>
      <c r="E1483" s="407"/>
      <c r="F1483" s="237"/>
    </row>
    <row r="1484" spans="1:6" ht="12.75">
      <c r="A1484" s="449" t="s">
        <v>465</v>
      </c>
      <c r="B1484" s="265" t="s">
        <v>557</v>
      </c>
      <c r="C1484" s="405">
        <f>'33_sz_ melléklet'!C146</f>
        <v>0</v>
      </c>
      <c r="D1484" s="176"/>
      <c r="E1484" s="405"/>
      <c r="F1484" s="176">
        <f>SUM(C1484:E1484)</f>
        <v>0</v>
      </c>
    </row>
    <row r="1485" spans="1:6" ht="12.75">
      <c r="A1485" s="449" t="s">
        <v>464</v>
      </c>
      <c r="B1485" s="265" t="s">
        <v>558</v>
      </c>
      <c r="C1485" s="405"/>
      <c r="D1485" s="176">
        <f>'32_sz_ melléklet'!C94</f>
        <v>0</v>
      </c>
      <c r="E1485" s="405"/>
      <c r="F1485" s="176">
        <f>SUM(C1485:E1485)</f>
        <v>0</v>
      </c>
    </row>
    <row r="1486" spans="1:6" ht="12.75">
      <c r="A1486" s="449" t="s">
        <v>465</v>
      </c>
      <c r="B1486" s="265" t="s">
        <v>318</v>
      </c>
      <c r="C1486" s="405">
        <f>C1487+C1488+C1489+C1490+C1491+C1492+C1493</f>
        <v>0</v>
      </c>
      <c r="D1486" s="405">
        <f>D1487+D1488+D1489+D1490+D1491+D1492+D1493</f>
        <v>0</v>
      </c>
      <c r="E1486" s="405">
        <f>E1487+E1488+E1489+E1490+E1491+E1492+E1493</f>
        <v>0</v>
      </c>
      <c r="F1486" s="176">
        <f>F1487+F1488+F1489+F1490+F1491+F1492+F1493</f>
        <v>0</v>
      </c>
    </row>
    <row r="1487" spans="1:6" ht="12.75">
      <c r="A1487" s="449" t="s">
        <v>466</v>
      </c>
      <c r="B1487" s="458" t="s">
        <v>775</v>
      </c>
      <c r="C1487" s="405"/>
      <c r="D1487" s="176"/>
      <c r="E1487" s="405"/>
      <c r="F1487" s="176">
        <f>SUM(C1487:E1487)</f>
        <v>0</v>
      </c>
    </row>
    <row r="1488" spans="1:6" ht="12.75">
      <c r="A1488" s="449" t="s">
        <v>467</v>
      </c>
      <c r="B1488" s="458" t="s">
        <v>777</v>
      </c>
      <c r="C1488" s="405"/>
      <c r="D1488" s="176"/>
      <c r="E1488" s="405"/>
      <c r="F1488" s="176">
        <f aca="true" t="shared" si="81" ref="F1488:F1494">SUM(C1488:E1488)</f>
        <v>0</v>
      </c>
    </row>
    <row r="1489" spans="1:6" ht="12.75">
      <c r="A1489" s="449" t="s">
        <v>469</v>
      </c>
      <c r="B1489" s="458" t="s">
        <v>776</v>
      </c>
      <c r="C1489" s="405"/>
      <c r="D1489" s="176"/>
      <c r="E1489" s="405"/>
      <c r="F1489" s="176">
        <f t="shared" si="81"/>
        <v>0</v>
      </c>
    </row>
    <row r="1490" spans="1:6" ht="12.75">
      <c r="A1490" s="449" t="s">
        <v>470</v>
      </c>
      <c r="B1490" s="458" t="s">
        <v>778</v>
      </c>
      <c r="C1490" s="405"/>
      <c r="D1490" s="176"/>
      <c r="E1490" s="405"/>
      <c r="F1490" s="176">
        <f t="shared" si="81"/>
        <v>0</v>
      </c>
    </row>
    <row r="1491" spans="1:6" ht="12.75">
      <c r="A1491" s="449" t="s">
        <v>471</v>
      </c>
      <c r="B1491" s="1085" t="s">
        <v>779</v>
      </c>
      <c r="C1491" s="405"/>
      <c r="D1491" s="176"/>
      <c r="E1491" s="405"/>
      <c r="F1491" s="176">
        <f t="shared" si="81"/>
        <v>0</v>
      </c>
    </row>
    <row r="1492" spans="1:6" ht="12.75">
      <c r="A1492" s="449" t="s">
        <v>472</v>
      </c>
      <c r="B1492" s="370" t="s">
        <v>780</v>
      </c>
      <c r="C1492" s="405"/>
      <c r="D1492" s="176"/>
      <c r="E1492" s="405"/>
      <c r="F1492" s="176">
        <f t="shared" si="81"/>
        <v>0</v>
      </c>
    </row>
    <row r="1493" spans="1:6" ht="12.75">
      <c r="A1493" s="449" t="s">
        <v>473</v>
      </c>
      <c r="B1493" s="1086" t="s">
        <v>797</v>
      </c>
      <c r="C1493" s="405"/>
      <c r="D1493" s="176"/>
      <c r="E1493" s="405"/>
      <c r="F1493" s="176">
        <f t="shared" si="81"/>
        <v>0</v>
      </c>
    </row>
    <row r="1494" spans="1:6" ht="12.75">
      <c r="A1494" s="449" t="s">
        <v>474</v>
      </c>
      <c r="B1494" s="265" t="s">
        <v>783</v>
      </c>
      <c r="C1494" s="405"/>
      <c r="D1494" s="176"/>
      <c r="E1494" s="405"/>
      <c r="F1494" s="176">
        <f t="shared" si="81"/>
        <v>0</v>
      </c>
    </row>
    <row r="1495" spans="1:6" ht="13.5" thickBot="1">
      <c r="A1495" s="449" t="s">
        <v>475</v>
      </c>
      <c r="B1495" s="267" t="s">
        <v>320</v>
      </c>
      <c r="C1495" s="408">
        <f>-C1471</f>
        <v>0</v>
      </c>
      <c r="D1495" s="408">
        <f>-D1471</f>
        <v>0</v>
      </c>
      <c r="E1495" s="408">
        <f>-E1471</f>
        <v>0</v>
      </c>
      <c r="F1495" s="177">
        <f>-F1471</f>
        <v>0</v>
      </c>
    </row>
    <row r="1496" spans="1:6" ht="13.5" thickBot="1">
      <c r="A1496" s="777" t="s">
        <v>476</v>
      </c>
      <c r="B1496" s="778" t="s">
        <v>10</v>
      </c>
      <c r="C1496" s="786">
        <f>C1484+C1485+C1486+C1494+C1495</f>
        <v>0</v>
      </c>
      <c r="D1496" s="786">
        <f>D1484+D1485+D1486+D1494+D1495</f>
        <v>0</v>
      </c>
      <c r="E1496" s="786">
        <f>E1484+E1485+E1486+E1494+E1495</f>
        <v>0</v>
      </c>
      <c r="F1496" s="787">
        <f>F1484+F1485+F1486+F1494+F1495</f>
        <v>0</v>
      </c>
    </row>
    <row r="1497" spans="1:6" ht="27" thickBot="1" thickTop="1">
      <c r="A1497" s="777" t="s">
        <v>477</v>
      </c>
      <c r="B1497" s="782" t="s">
        <v>784</v>
      </c>
      <c r="C1497" s="789">
        <f>C1481+C1496</f>
        <v>8803</v>
      </c>
      <c r="D1497" s="789">
        <f>D1481+D1496</f>
        <v>0</v>
      </c>
      <c r="E1497" s="789">
        <f>E1481+E1496</f>
        <v>0</v>
      </c>
      <c r="F1497" s="790">
        <f>F1481+F1496</f>
        <v>8803</v>
      </c>
    </row>
    <row r="1498" spans="1:6" ht="13.5" thickTop="1">
      <c r="A1498" s="766"/>
      <c r="B1498" s="1101"/>
      <c r="C1498" s="314"/>
      <c r="D1498" s="314"/>
      <c r="E1498" s="314"/>
      <c r="F1498" s="321"/>
    </row>
    <row r="1499" spans="1:6" ht="12.75">
      <c r="A1499" s="450" t="s">
        <v>552</v>
      </c>
      <c r="B1499" s="579" t="s">
        <v>786</v>
      </c>
      <c r="C1499" s="788"/>
      <c r="D1499" s="179"/>
      <c r="E1499" s="407"/>
      <c r="F1499" s="237"/>
    </row>
    <row r="1500" spans="1:6" ht="12.75">
      <c r="A1500" s="449" t="s">
        <v>479</v>
      </c>
      <c r="B1500" s="266" t="s">
        <v>785</v>
      </c>
      <c r="C1500" s="410"/>
      <c r="D1500" s="176"/>
      <c r="E1500" s="405"/>
      <c r="F1500" s="176">
        <f>SUM(C1500:E1500)</f>
        <v>0</v>
      </c>
    </row>
    <row r="1501" spans="1:6" ht="12.75">
      <c r="A1501" s="449" t="s">
        <v>480</v>
      </c>
      <c r="B1501" s="867" t="s">
        <v>790</v>
      </c>
      <c r="C1501" s="1092"/>
      <c r="D1501" s="181"/>
      <c r="E1501" s="406"/>
      <c r="F1501" s="176">
        <f aca="true" t="shared" si="82" ref="F1501:F1507">SUM(C1501:E1501)</f>
        <v>0</v>
      </c>
    </row>
    <row r="1502" spans="1:6" ht="12.75">
      <c r="A1502" s="449" t="s">
        <v>481</v>
      </c>
      <c r="B1502" s="867" t="s">
        <v>791</v>
      </c>
      <c r="C1502" s="1092"/>
      <c r="D1502" s="181"/>
      <c r="E1502" s="406"/>
      <c r="F1502" s="176">
        <f t="shared" si="82"/>
        <v>0</v>
      </c>
    </row>
    <row r="1503" spans="1:6" ht="12.75">
      <c r="A1503" s="449" t="s">
        <v>482</v>
      </c>
      <c r="B1503" s="867" t="s">
        <v>792</v>
      </c>
      <c r="C1503" s="1092"/>
      <c r="D1503" s="181"/>
      <c r="E1503" s="406"/>
      <c r="F1503" s="176">
        <f t="shared" si="82"/>
        <v>0</v>
      </c>
    </row>
    <row r="1504" spans="1:6" ht="12.75">
      <c r="A1504" s="449" t="s">
        <v>483</v>
      </c>
      <c r="B1504" s="1087" t="s">
        <v>793</v>
      </c>
      <c r="C1504" s="1092"/>
      <c r="D1504" s="181"/>
      <c r="E1504" s="406"/>
      <c r="F1504" s="176">
        <f t="shared" si="82"/>
        <v>0</v>
      </c>
    </row>
    <row r="1505" spans="1:6" ht="12.75">
      <c r="A1505" s="449" t="s">
        <v>484</v>
      </c>
      <c r="B1505" s="1088" t="s">
        <v>794</v>
      </c>
      <c r="C1505" s="1092"/>
      <c r="D1505" s="181"/>
      <c r="E1505" s="406"/>
      <c r="F1505" s="176">
        <f t="shared" si="82"/>
        <v>0</v>
      </c>
    </row>
    <row r="1506" spans="1:6" ht="12.75">
      <c r="A1506" s="449" t="s">
        <v>485</v>
      </c>
      <c r="B1506" s="1089" t="s">
        <v>795</v>
      </c>
      <c r="C1506" s="1092"/>
      <c r="D1506" s="181"/>
      <c r="E1506" s="406"/>
      <c r="F1506" s="176">
        <f t="shared" si="82"/>
        <v>0</v>
      </c>
    </row>
    <row r="1507" spans="1:6" ht="13.5" thickBot="1">
      <c r="A1507" s="449" t="s">
        <v>486</v>
      </c>
      <c r="B1507" s="460" t="s">
        <v>796</v>
      </c>
      <c r="C1507" s="1092"/>
      <c r="D1507" s="181"/>
      <c r="E1507" s="406"/>
      <c r="F1507" s="176">
        <f t="shared" si="82"/>
        <v>0</v>
      </c>
    </row>
    <row r="1508" spans="1:6" ht="13.5" thickBot="1">
      <c r="A1508" s="473" t="s">
        <v>487</v>
      </c>
      <c r="B1508" s="380" t="s">
        <v>787</v>
      </c>
      <c r="C1508" s="1093">
        <f>SUM(C1500:C1507)</f>
        <v>0</v>
      </c>
      <c r="D1508" s="1093">
        <f>SUM(D1500:D1507)</f>
        <v>0</v>
      </c>
      <c r="E1508" s="1093">
        <f>SUM(E1500:E1507)</f>
        <v>0</v>
      </c>
      <c r="F1508" s="1224">
        <f>SUM(F1500:F1507)</f>
        <v>0</v>
      </c>
    </row>
    <row r="1509" spans="1:6" ht="12.75">
      <c r="A1509" s="766"/>
      <c r="B1509" s="45"/>
      <c r="C1509" s="1107"/>
      <c r="D1509" s="1109"/>
      <c r="E1509" s="1047"/>
      <c r="F1509" s="863"/>
    </row>
    <row r="1510" spans="1:6" ht="13.5" thickBot="1">
      <c r="A1510" s="794" t="s">
        <v>488</v>
      </c>
      <c r="B1510" s="1099" t="s">
        <v>788</v>
      </c>
      <c r="C1510" s="1106">
        <f>C1497+C1508</f>
        <v>8803</v>
      </c>
      <c r="D1510" s="1108">
        <f>D1497+D1508</f>
        <v>0</v>
      </c>
      <c r="E1510" s="1106">
        <f>E1497+E1508</f>
        <v>0</v>
      </c>
      <c r="F1510" s="1106">
        <f>F1497+F1508</f>
        <v>8803</v>
      </c>
    </row>
    <row r="1511" ht="13.5" thickTop="1"/>
    <row r="1512" spans="1:6" ht="12.75">
      <c r="A1512" s="1460">
        <v>29</v>
      </c>
      <c r="B1512" s="1460"/>
      <c r="C1512" s="1460"/>
      <c r="D1512" s="1460"/>
      <c r="E1512" s="1460"/>
      <c r="F1512" s="1460"/>
    </row>
    <row r="1513" spans="1:5" ht="12.75">
      <c r="A1513" s="1439" t="s">
        <v>1176</v>
      </c>
      <c r="B1513" s="1439"/>
      <c r="C1513" s="1439"/>
      <c r="D1513" s="1439"/>
      <c r="E1513" s="1439"/>
    </row>
    <row r="1514" spans="1:5" ht="12.75">
      <c r="A1514" s="462"/>
      <c r="B1514" s="462"/>
      <c r="C1514" s="462"/>
      <c r="D1514" s="462"/>
      <c r="E1514" s="462"/>
    </row>
    <row r="1515" spans="1:6" ht="14.25">
      <c r="A1515" s="1582" t="s">
        <v>988</v>
      </c>
      <c r="B1515" s="1583"/>
      <c r="C1515" s="1583"/>
      <c r="D1515" s="1583"/>
      <c r="E1515" s="1583"/>
      <c r="F1515" s="1583"/>
    </row>
    <row r="1516" spans="2:5" ht="15.75">
      <c r="B1516" s="22"/>
      <c r="C1516" s="22"/>
      <c r="D1516" s="22"/>
      <c r="E1516" s="22"/>
    </row>
    <row r="1517" spans="2:5" ht="15.75">
      <c r="B1517" s="22" t="s">
        <v>1014</v>
      </c>
      <c r="C1517" s="22"/>
      <c r="D1517" s="22"/>
      <c r="E1517" s="22"/>
    </row>
    <row r="1518" spans="2:5" ht="13.5" thickBot="1">
      <c r="B1518" s="1"/>
      <c r="C1518" s="1"/>
      <c r="D1518" s="1"/>
      <c r="E1518" s="23" t="s">
        <v>11</v>
      </c>
    </row>
    <row r="1519" spans="1:6" ht="48.75" thickBot="1">
      <c r="A1519" s="477" t="s">
        <v>444</v>
      </c>
      <c r="B1519" s="772" t="s">
        <v>16</v>
      </c>
      <c r="C1519" s="465" t="s">
        <v>983</v>
      </c>
      <c r="D1519" s="466" t="s">
        <v>984</v>
      </c>
      <c r="E1519" s="465" t="s">
        <v>978</v>
      </c>
      <c r="F1519" s="466" t="s">
        <v>977</v>
      </c>
    </row>
    <row r="1520" spans="1:6" ht="12.75">
      <c r="A1520" s="773" t="s">
        <v>445</v>
      </c>
      <c r="B1520" s="774" t="s">
        <v>446</v>
      </c>
      <c r="C1520" s="783" t="s">
        <v>447</v>
      </c>
      <c r="D1520" s="784" t="s">
        <v>448</v>
      </c>
      <c r="E1520" s="1003" t="s">
        <v>468</v>
      </c>
      <c r="F1520" s="1004" t="s">
        <v>493</v>
      </c>
    </row>
    <row r="1521" spans="1:6" ht="12.75">
      <c r="A1521" s="450" t="s">
        <v>449</v>
      </c>
      <c r="B1521" s="457" t="s">
        <v>321</v>
      </c>
      <c r="C1521" s="405"/>
      <c r="D1521" s="176"/>
      <c r="E1521" s="405"/>
      <c r="F1521" s="159"/>
    </row>
    <row r="1522" spans="1:6" ht="12.75">
      <c r="A1522" s="449" t="s">
        <v>450</v>
      </c>
      <c r="B1522" s="230" t="s">
        <v>6</v>
      </c>
      <c r="C1522" s="405">
        <f>C1414+C1360+C1306+C1252+C1198+C1144+C1090+C1036+C982+C928+C874+C820+C766+C712+C658+C604+C550+C496+C442+C388+C334+C280+C226+C172+C118+C64+C10+C1468</f>
        <v>111226</v>
      </c>
      <c r="D1522" s="405">
        <f>D1414+D1360+D1306+D1252+D1198+D1144+D1090+D1036+D982+D928+D874+D820+D766+D712+D658+D604+D550+D496+D442+D388+D334+D280+D226+D172+D118+D64+D10</f>
        <v>0</v>
      </c>
      <c r="E1522" s="405">
        <f>E1414+E1360+E1306+E1252+E1198+E1144+E1090+E1036+E982+E928+E874+E820+E766+E712+E658+E604+E550+E496+E442+E388+E334+E280+E226+E172+E118+E64+E10</f>
        <v>0</v>
      </c>
      <c r="F1522" s="176">
        <f>SUM(C1522:E1522)</f>
        <v>111226</v>
      </c>
    </row>
    <row r="1523" spans="1:6" ht="12.75">
      <c r="A1523" s="449" t="s">
        <v>451</v>
      </c>
      <c r="B1523" s="265" t="s">
        <v>7</v>
      </c>
      <c r="C1523" s="405">
        <f>C1415+C1361+C1307+C1253+C1199+C1145+C1091+C1037+C983+C929+C875+C821+C767+C713+C659+C605+C551+C497+C443+C389+C335+C281+C227+C173+C119+C65+C11+C1469</f>
        <v>26411</v>
      </c>
      <c r="D1523" s="405">
        <f aca="true" t="shared" si="83" ref="C1523:E1526">D1415+D1361+D1307+D1253+D1199+D1145+D1091+D1037+D983+D929+D875+D821+D767+D713+D659+D605+D551+D497+D443+D389+D335+D281+D227+D173+D119+D65+D11</f>
        <v>0</v>
      </c>
      <c r="E1523" s="405">
        <f t="shared" si="83"/>
        <v>0</v>
      </c>
      <c r="F1523" s="176">
        <f>SUM(C1523:E1523)</f>
        <v>26411</v>
      </c>
    </row>
    <row r="1524" spans="1:6" ht="12.75">
      <c r="A1524" s="449" t="s">
        <v>452</v>
      </c>
      <c r="B1524" s="265" t="s">
        <v>8</v>
      </c>
      <c r="C1524" s="405">
        <f>C1416+C1362+C1308+C1254+C1200+C1146+C1092+C1038+C984+C930+C876+C822+C768+C714+C660+C606+C552+C498+C444+C390+C336+C282+C228+C174+C120+C66+C12+C1470</f>
        <v>1846234</v>
      </c>
      <c r="D1524" s="405">
        <f t="shared" si="83"/>
        <v>16081</v>
      </c>
      <c r="E1524" s="405">
        <f t="shared" si="83"/>
        <v>0</v>
      </c>
      <c r="F1524" s="176">
        <f>SUM(C1524:E1524)</f>
        <v>1862315</v>
      </c>
    </row>
    <row r="1525" spans="1:6" ht="12.75">
      <c r="A1525" s="449" t="s">
        <v>453</v>
      </c>
      <c r="B1525" s="265" t="s">
        <v>556</v>
      </c>
      <c r="C1525" s="405">
        <f>C1417+C1363+C1309+C1255+C1201+C1147+C1093+C1039+C985+C931+C877+C823+C769+C715+C661+C607+C553+C499+C445+C391+C337+C283+C229+C175+C121+C67+C13+C1471</f>
        <v>-63853</v>
      </c>
      <c r="D1525" s="405">
        <f t="shared" si="83"/>
        <v>-2938</v>
      </c>
      <c r="E1525" s="405">
        <f t="shared" si="83"/>
        <v>0</v>
      </c>
      <c r="F1525" s="176">
        <f>SUM(C1525:E1525)</f>
        <v>-66791</v>
      </c>
    </row>
    <row r="1526" spans="1:6" ht="12.75">
      <c r="A1526" s="449" t="s">
        <v>454</v>
      </c>
      <c r="B1526" s="265" t="s">
        <v>555</v>
      </c>
      <c r="C1526" s="405">
        <f t="shared" si="83"/>
        <v>12995</v>
      </c>
      <c r="D1526" s="405">
        <f t="shared" si="83"/>
        <v>0</v>
      </c>
      <c r="E1526" s="405">
        <f t="shared" si="83"/>
        <v>0</v>
      </c>
      <c r="F1526" s="176">
        <f>SUM(C1526:E1526)</f>
        <v>12995</v>
      </c>
    </row>
    <row r="1527" spans="1:6" ht="12.75">
      <c r="A1527" s="449" t="s">
        <v>455</v>
      </c>
      <c r="B1527" s="265" t="s">
        <v>770</v>
      </c>
      <c r="C1527" s="405">
        <f>C1528+C1529+C1530+C1531+C1532+C1533</f>
        <v>429935</v>
      </c>
      <c r="D1527" s="405">
        <f>D1528+D1529+D1530+D1531+D1532+D1533</f>
        <v>61176</v>
      </c>
      <c r="E1527" s="405">
        <f>E1528+E1529+E1530+E1531+E1532+E1533</f>
        <v>0</v>
      </c>
      <c r="F1527" s="176">
        <f>F1528+F1529+F1530+F1531+F1532+F1533</f>
        <v>491111</v>
      </c>
    </row>
    <row r="1528" spans="1:6" ht="12.75">
      <c r="A1528" s="449" t="s">
        <v>456</v>
      </c>
      <c r="B1528" s="265" t="s">
        <v>771</v>
      </c>
      <c r="C1528" s="405">
        <f aca="true" t="shared" si="84" ref="C1528:E1529">C1420+C1366+C1312+C1258+C1204+C1150+C1096+C1042+C988+C934+C880+C826+C772+C718+C664+C610+C556+C502+C448+C394+C340+C286+C232+C178+C124+C70+C16</f>
        <v>164407</v>
      </c>
      <c r="D1528" s="405">
        <f t="shared" si="84"/>
        <v>0</v>
      </c>
      <c r="E1528" s="405">
        <f t="shared" si="84"/>
        <v>0</v>
      </c>
      <c r="F1528" s="176">
        <f>E1528+D1528+C1528</f>
        <v>164407</v>
      </c>
    </row>
    <row r="1529" spans="1:6" ht="12.75">
      <c r="A1529" s="449" t="s">
        <v>457</v>
      </c>
      <c r="B1529" s="265" t="s">
        <v>772</v>
      </c>
      <c r="C1529" s="405">
        <f t="shared" si="84"/>
        <v>0</v>
      </c>
      <c r="D1529" s="405">
        <f t="shared" si="84"/>
        <v>0</v>
      </c>
      <c r="E1529" s="405">
        <f t="shared" si="84"/>
        <v>0</v>
      </c>
      <c r="F1529" s="176">
        <f aca="true" t="shared" si="85" ref="F1529:F1534">E1529+D1529+C1529</f>
        <v>0</v>
      </c>
    </row>
    <row r="1530" spans="1:6" ht="12.75">
      <c r="A1530" s="449" t="s">
        <v>458</v>
      </c>
      <c r="B1530" s="265" t="s">
        <v>773</v>
      </c>
      <c r="C1530" s="405">
        <f>C1422+C1368+C1314+C1260+C1206+C1152+C1098+C1044+C990+C936+C882+C828+C774+C720+C666+C612+C558+C504+C450+C396+C342+C288+C234+C180+C126+C72+C18</f>
        <v>0</v>
      </c>
      <c r="D1530" s="405">
        <f aca="true" t="shared" si="86" ref="D1530:E1534">D1422+D1368+D1314+D1260+D1206+D1152+D1098+D1044+D990+D936+D882+D828+D774+D720+D666+D612+D558+D504+D450+D396+D342+D288+D234+D180+D126+D72+D18</f>
        <v>0</v>
      </c>
      <c r="E1530" s="405">
        <f t="shared" si="86"/>
        <v>0</v>
      </c>
      <c r="F1530" s="176">
        <f t="shared" si="85"/>
        <v>0</v>
      </c>
    </row>
    <row r="1531" spans="1:6" ht="12.75">
      <c r="A1531" s="449" t="s">
        <v>459</v>
      </c>
      <c r="B1531" s="458" t="s">
        <v>774</v>
      </c>
      <c r="C1531" s="405">
        <f>C1423+C1369+C1315+C1261+C1207+C1153+C1099+C1045+C991+C937+C883+C829+C775+C721+C667+C613+C559+C505+C451+C397+C343+C289+C235+C181+C127+C73+C19</f>
        <v>265528</v>
      </c>
      <c r="D1531" s="405">
        <f t="shared" si="86"/>
        <v>61176</v>
      </c>
      <c r="E1531" s="405">
        <f t="shared" si="86"/>
        <v>0</v>
      </c>
      <c r="F1531" s="176">
        <f t="shared" si="85"/>
        <v>326704</v>
      </c>
    </row>
    <row r="1532" spans="1:6" ht="12.75">
      <c r="A1532" s="449" t="s">
        <v>460</v>
      </c>
      <c r="B1532" s="1085" t="s">
        <v>789</v>
      </c>
      <c r="C1532" s="405">
        <f>C1424+C1370+C1316+C1262+C1208+C1154+C1100+C1046+C992+C938+C884+C830+C776+C722+C668+C614+C560+C506+C452+C398+C344+C290+C236+C182+C128+C74+C20</f>
        <v>0</v>
      </c>
      <c r="D1532" s="405">
        <f t="shared" si="86"/>
        <v>0</v>
      </c>
      <c r="E1532" s="405">
        <f t="shared" si="86"/>
        <v>0</v>
      </c>
      <c r="F1532" s="176">
        <f t="shared" si="85"/>
        <v>0</v>
      </c>
    </row>
    <row r="1533" spans="1:6" ht="12.75">
      <c r="A1533" s="449" t="s">
        <v>461</v>
      </c>
      <c r="B1533" s="1086" t="s">
        <v>782</v>
      </c>
      <c r="C1533" s="405">
        <f>C1425+C1371+C1317+C1263+C1209+C1155+C1101+C1047+C993+C939+C885+C831+C777+C723+C669+C615+C561+C507+C453+C399+C345+C291+C237+C183+C129+C75+C21</f>
        <v>0</v>
      </c>
      <c r="D1533" s="405">
        <f t="shared" si="86"/>
        <v>0</v>
      </c>
      <c r="E1533" s="405">
        <f t="shared" si="86"/>
        <v>0</v>
      </c>
      <c r="F1533" s="176">
        <f t="shared" si="85"/>
        <v>0</v>
      </c>
    </row>
    <row r="1534" spans="1:6" ht="13.5" thickBot="1">
      <c r="A1534" s="449" t="s">
        <v>462</v>
      </c>
      <c r="B1534" s="267" t="s">
        <v>317</v>
      </c>
      <c r="C1534" s="405">
        <f>C1426+C1372+C1318+C1264+C1210+C1156+C1102+C1048+C994+C940+C886+C832+C778+C724+C670+C616+C562+C508+C454+C400+C346+C292+C238+C184+C130+C76+C22</f>
        <v>800</v>
      </c>
      <c r="D1534" s="405">
        <f t="shared" si="86"/>
        <v>79889</v>
      </c>
      <c r="E1534" s="405">
        <f t="shared" si="86"/>
        <v>0</v>
      </c>
      <c r="F1534" s="403">
        <f t="shared" si="85"/>
        <v>80689</v>
      </c>
    </row>
    <row r="1535" spans="1:6" ht="13.5" thickBot="1">
      <c r="A1535" s="777" t="s">
        <v>463</v>
      </c>
      <c r="B1535" s="778" t="s">
        <v>9</v>
      </c>
      <c r="C1535" s="786">
        <f>C1522+C1523+C1524+C1525+C1527+C1534</f>
        <v>2350753</v>
      </c>
      <c r="D1535" s="786">
        <f>D1522+D1523+D1524+D1525+D1527+D1534</f>
        <v>154208</v>
      </c>
      <c r="E1535" s="786">
        <f>E1522+E1523+E1524+E1525+E1527+E1534</f>
        <v>0</v>
      </c>
      <c r="F1535" s="787">
        <f>F1522+F1523+F1524+F1525+F1527+F1534</f>
        <v>2504961</v>
      </c>
    </row>
    <row r="1536" spans="1:6" ht="13.5" thickTop="1">
      <c r="A1536" s="766"/>
      <c r="B1536" s="457"/>
      <c r="C1536" s="303"/>
      <c r="D1536" s="303"/>
      <c r="E1536" s="303"/>
      <c r="F1536" s="184"/>
    </row>
    <row r="1537" spans="1:6" ht="12.75">
      <c r="A1537" s="450" t="s">
        <v>464</v>
      </c>
      <c r="B1537" s="459" t="s">
        <v>322</v>
      </c>
      <c r="C1537" s="407"/>
      <c r="D1537" s="179"/>
      <c r="E1537" s="407"/>
      <c r="F1537" s="237"/>
    </row>
    <row r="1538" spans="1:6" ht="12.75">
      <c r="A1538" s="449" t="s">
        <v>465</v>
      </c>
      <c r="B1538" s="265" t="s">
        <v>557</v>
      </c>
      <c r="C1538" s="405">
        <f aca="true" t="shared" si="87" ref="C1538:E1539">C1430+C1376+C1322+C1268+C1214+C1160+C1106+C1052+C998+C944+C890+C836+C782+C728+C674+C620+C566+C512+C458+C404+C350+C296+C242+C188+C134+C80+C26</f>
        <v>3609870</v>
      </c>
      <c r="D1538" s="405">
        <f t="shared" si="87"/>
        <v>10786</v>
      </c>
      <c r="E1538" s="405">
        <f t="shared" si="87"/>
        <v>0</v>
      </c>
      <c r="F1538" s="176">
        <f>SUM(C1538:E1538)</f>
        <v>3620656</v>
      </c>
    </row>
    <row r="1539" spans="1:6" ht="12.75">
      <c r="A1539" s="449" t="s">
        <v>464</v>
      </c>
      <c r="B1539" s="265" t="s">
        <v>558</v>
      </c>
      <c r="C1539" s="405">
        <f t="shared" si="87"/>
        <v>81888</v>
      </c>
      <c r="D1539" s="405">
        <f t="shared" si="87"/>
        <v>2582</v>
      </c>
      <c r="E1539" s="405">
        <f t="shared" si="87"/>
        <v>0</v>
      </c>
      <c r="F1539" s="176">
        <f>SUM(C1539:E1539)</f>
        <v>84470</v>
      </c>
    </row>
    <row r="1540" spans="1:6" ht="12.75">
      <c r="A1540" s="449" t="s">
        <v>465</v>
      </c>
      <c r="B1540" s="265" t="s">
        <v>318</v>
      </c>
      <c r="C1540" s="405">
        <f>C1541+C1542+C1543+C1544+C1545+C1546+C1547</f>
        <v>310776</v>
      </c>
      <c r="D1540" s="405">
        <f>D1541+D1542+D1543+D1544+D1545+D1546+D1547</f>
        <v>36523</v>
      </c>
      <c r="E1540" s="405">
        <f>E1541+E1542+E1543+E1544+E1545+E1546+E1547</f>
        <v>0</v>
      </c>
      <c r="F1540" s="176">
        <f>F1541+F1542+F1543+F1544+F1545+F1546+F1547</f>
        <v>347299</v>
      </c>
    </row>
    <row r="1541" spans="1:6" ht="12.75">
      <c r="A1541" s="449" t="s">
        <v>466</v>
      </c>
      <c r="B1541" s="458" t="s">
        <v>775</v>
      </c>
      <c r="C1541" s="405">
        <f>C1433+C1379+C1325+C1271+C1217+C1163+C1109+C1055+C1001+C947+C893+C839+C785+C731+C677+C623+C569+C515+C461+C407+C353+C299+C245+C191+C137+C83+C29</f>
        <v>0</v>
      </c>
      <c r="D1541" s="405">
        <f>D1433+D1379+D1325+D1271+D1217+D1163+D1109+D1055+D1001+D947+D893+D839+D785+D731+D677+D623+D569+D515+D461+D407+D353+D299+D245+D191+D137+D83+D29</f>
        <v>0</v>
      </c>
      <c r="E1541" s="405">
        <f>E1433+E1379+E1325+E1271+E1217+E1163+E1109+E1055+E1001+E947+E893+E839+E785+E731+E677+E623+E569+E515+E461+E407+E353+E299+E245+E191+E137+E83+E29</f>
        <v>0</v>
      </c>
      <c r="F1541" s="179">
        <f>SUM(C1541:E1541)</f>
        <v>0</v>
      </c>
    </row>
    <row r="1542" spans="1:6" ht="12.75">
      <c r="A1542" s="449" t="s">
        <v>467</v>
      </c>
      <c r="B1542" s="458" t="s">
        <v>777</v>
      </c>
      <c r="C1542" s="405">
        <f aca="true" t="shared" si="88" ref="C1542:E1548">C1434+C1380+C1326+C1272+C1218+C1164+C1110+C1056+C1002+C948+C894+C840+C786+C732+C678+C624+C570+C516+C462+C408+C354+C300+C246+C192+C138+C84+C30</f>
        <v>0</v>
      </c>
      <c r="D1542" s="405">
        <f t="shared" si="88"/>
        <v>0</v>
      </c>
      <c r="E1542" s="405">
        <f t="shared" si="88"/>
        <v>0</v>
      </c>
      <c r="F1542" s="176">
        <f aca="true" t="shared" si="89" ref="F1542:F1548">SUM(C1542:E1542)</f>
        <v>0</v>
      </c>
    </row>
    <row r="1543" spans="1:6" ht="12.75">
      <c r="A1543" s="449" t="s">
        <v>469</v>
      </c>
      <c r="B1543" s="458" t="s">
        <v>776</v>
      </c>
      <c r="C1543" s="405">
        <f t="shared" si="88"/>
        <v>0</v>
      </c>
      <c r="D1543" s="405">
        <f t="shared" si="88"/>
        <v>0</v>
      </c>
      <c r="E1543" s="405">
        <f t="shared" si="88"/>
        <v>0</v>
      </c>
      <c r="F1543" s="176">
        <f t="shared" si="89"/>
        <v>0</v>
      </c>
    </row>
    <row r="1544" spans="1:6" ht="12.75">
      <c r="A1544" s="449" t="s">
        <v>470</v>
      </c>
      <c r="B1544" s="458" t="s">
        <v>778</v>
      </c>
      <c r="C1544" s="405">
        <f t="shared" si="88"/>
        <v>310776</v>
      </c>
      <c r="D1544" s="405">
        <f t="shared" si="88"/>
        <v>31500</v>
      </c>
      <c r="E1544" s="405">
        <f t="shared" si="88"/>
        <v>0</v>
      </c>
      <c r="F1544" s="176">
        <f t="shared" si="89"/>
        <v>342276</v>
      </c>
    </row>
    <row r="1545" spans="1:6" ht="12.75">
      <c r="A1545" s="449" t="s">
        <v>471</v>
      </c>
      <c r="B1545" s="1085" t="s">
        <v>779</v>
      </c>
      <c r="C1545" s="405">
        <f t="shared" si="88"/>
        <v>0</v>
      </c>
      <c r="D1545" s="405">
        <f t="shared" si="88"/>
        <v>5023</v>
      </c>
      <c r="E1545" s="405">
        <f t="shared" si="88"/>
        <v>0</v>
      </c>
      <c r="F1545" s="176">
        <f t="shared" si="89"/>
        <v>5023</v>
      </c>
    </row>
    <row r="1546" spans="1:6" ht="12.75">
      <c r="A1546" s="449" t="s">
        <v>472</v>
      </c>
      <c r="B1546" s="370" t="s">
        <v>780</v>
      </c>
      <c r="C1546" s="405">
        <f t="shared" si="88"/>
        <v>0</v>
      </c>
      <c r="D1546" s="405">
        <f t="shared" si="88"/>
        <v>0</v>
      </c>
      <c r="E1546" s="405">
        <f t="shared" si="88"/>
        <v>0</v>
      </c>
      <c r="F1546" s="176">
        <f t="shared" si="89"/>
        <v>0</v>
      </c>
    </row>
    <row r="1547" spans="1:6" ht="12.75">
      <c r="A1547" s="449" t="s">
        <v>473</v>
      </c>
      <c r="B1547" s="1086" t="s">
        <v>797</v>
      </c>
      <c r="C1547" s="405">
        <f t="shared" si="88"/>
        <v>0</v>
      </c>
      <c r="D1547" s="405">
        <f t="shared" si="88"/>
        <v>0</v>
      </c>
      <c r="E1547" s="405">
        <f t="shared" si="88"/>
        <v>0</v>
      </c>
      <c r="F1547" s="176">
        <f t="shared" si="89"/>
        <v>0</v>
      </c>
    </row>
    <row r="1548" spans="1:6" ht="12.75">
      <c r="A1548" s="449" t="s">
        <v>474</v>
      </c>
      <c r="B1548" s="265" t="s">
        <v>783</v>
      </c>
      <c r="C1548" s="405">
        <f t="shared" si="88"/>
        <v>1278</v>
      </c>
      <c r="D1548" s="405">
        <f t="shared" si="88"/>
        <v>0</v>
      </c>
      <c r="E1548" s="405">
        <f t="shared" si="88"/>
        <v>0</v>
      </c>
      <c r="F1548" s="176">
        <f t="shared" si="89"/>
        <v>1278</v>
      </c>
    </row>
    <row r="1549" spans="1:6" ht="13.5" thickBot="1">
      <c r="A1549" s="449" t="s">
        <v>475</v>
      </c>
      <c r="B1549" s="267" t="s">
        <v>320</v>
      </c>
      <c r="C1549" s="406">
        <f>-C1525</f>
        <v>63853</v>
      </c>
      <c r="D1549" s="406">
        <f>-D1525</f>
        <v>2938</v>
      </c>
      <c r="E1549" s="406">
        <f>-E1525</f>
        <v>0</v>
      </c>
      <c r="F1549" s="181">
        <f>-F1525</f>
        <v>66791</v>
      </c>
    </row>
    <row r="1550" spans="1:6" ht="13.5" thickBot="1">
      <c r="A1550" s="777" t="s">
        <v>476</v>
      </c>
      <c r="B1550" s="778" t="s">
        <v>10</v>
      </c>
      <c r="C1550" s="786">
        <f>C1538+C1539+C1540+C1548+C1549</f>
        <v>4067665</v>
      </c>
      <c r="D1550" s="786">
        <f>D1538+D1539+D1540+D1548+D1549</f>
        <v>52829</v>
      </c>
      <c r="E1550" s="786">
        <f>E1538+E1539+E1540+E1548+E1549</f>
        <v>0</v>
      </c>
      <c r="F1550" s="787">
        <f>F1538+F1539+F1540+F1548+F1549</f>
        <v>4120494</v>
      </c>
    </row>
    <row r="1551" spans="1:6" ht="27" thickBot="1" thickTop="1">
      <c r="A1551" s="777" t="s">
        <v>477</v>
      </c>
      <c r="B1551" s="782" t="s">
        <v>784</v>
      </c>
      <c r="C1551" s="789">
        <f>C1535+C1550</f>
        <v>6418418</v>
      </c>
      <c r="D1551" s="789">
        <f>D1535+D1550</f>
        <v>207037</v>
      </c>
      <c r="E1551" s="789">
        <f>E1535+E1550</f>
        <v>0</v>
      </c>
      <c r="F1551" s="790">
        <f>F1535+F1550</f>
        <v>6625455</v>
      </c>
    </row>
    <row r="1552" spans="1:6" ht="13.5" thickTop="1">
      <c r="A1552" s="766"/>
      <c r="B1552" s="1101"/>
      <c r="C1552" s="314"/>
      <c r="D1552" s="314"/>
      <c r="E1552" s="314"/>
      <c r="F1552" s="321"/>
    </row>
    <row r="1553" spans="1:6" ht="12.75">
      <c r="A1553" s="450" t="s">
        <v>552</v>
      </c>
      <c r="B1553" s="579" t="s">
        <v>786</v>
      </c>
      <c r="C1553" s="788"/>
      <c r="D1553" s="179"/>
      <c r="E1553" s="407"/>
      <c r="F1553" s="237"/>
    </row>
    <row r="1554" spans="1:6" ht="12.75">
      <c r="A1554" s="449" t="s">
        <v>479</v>
      </c>
      <c r="B1554" s="266" t="s">
        <v>785</v>
      </c>
      <c r="C1554" s="405">
        <f>C1446+C1392+C1338+C1284+C1230+C1176+C1122+C1068+C1014+C960+C906+C852+C798+C744+C690+C636+C582+C528+C474+C420+C366+C312+C258+C204+C150+C96+C42</f>
        <v>0</v>
      </c>
      <c r="D1554" s="405">
        <f>D1446+D1392+D1338+D1284+D1230+D1176+D1122+D1068+D1014+D960+D906+D852+D798+D744+D690+D636+D582+D528+D474+D420+D366+D312+D258+D204+D150+D96+D42</f>
        <v>0</v>
      </c>
      <c r="E1554" s="405">
        <f>E1446+E1392+E1338+E1284+E1230+E1176+E1122+E1068+E1014+E960+E906+E852+E798+E744+E690+E636+E582+E528+E474+E420+E366+E312+E258+E204+E150+E96+E42</f>
        <v>0</v>
      </c>
      <c r="F1554" s="176">
        <f>SUM(C1554:E1554)</f>
        <v>0</v>
      </c>
    </row>
    <row r="1555" spans="1:6" ht="12.75">
      <c r="A1555" s="449" t="s">
        <v>480</v>
      </c>
      <c r="B1555" s="867" t="s">
        <v>790</v>
      </c>
      <c r="C1555" s="405">
        <f aca="true" t="shared" si="90" ref="C1555:E1561">C1447+C1393+C1339+C1285+C1231+C1177+C1123+C1069+C1015+C961+C907+C853+C799+C745+C691+C637+C583+C529+C475+C421+C367+C313+C259+C205+C151+C97+C43</f>
        <v>0</v>
      </c>
      <c r="D1555" s="405">
        <f t="shared" si="90"/>
        <v>0</v>
      </c>
      <c r="E1555" s="405">
        <f t="shared" si="90"/>
        <v>0</v>
      </c>
      <c r="F1555" s="176">
        <f aca="true" t="shared" si="91" ref="F1555:F1561">SUM(C1555:E1555)</f>
        <v>0</v>
      </c>
    </row>
    <row r="1556" spans="1:6" ht="12.75">
      <c r="A1556" s="449" t="s">
        <v>481</v>
      </c>
      <c r="B1556" s="867" t="s">
        <v>791</v>
      </c>
      <c r="C1556" s="405">
        <f t="shared" si="90"/>
        <v>1148253</v>
      </c>
      <c r="D1556" s="405">
        <f t="shared" si="90"/>
        <v>0</v>
      </c>
      <c r="E1556" s="405">
        <f t="shared" si="90"/>
        <v>0</v>
      </c>
      <c r="F1556" s="176">
        <f t="shared" si="91"/>
        <v>1148253</v>
      </c>
    </row>
    <row r="1557" spans="1:6" ht="12.75">
      <c r="A1557" s="449" t="s">
        <v>482</v>
      </c>
      <c r="B1557" s="867" t="s">
        <v>792</v>
      </c>
      <c r="C1557" s="405">
        <f t="shared" si="90"/>
        <v>0</v>
      </c>
      <c r="D1557" s="405">
        <f t="shared" si="90"/>
        <v>0</v>
      </c>
      <c r="E1557" s="405">
        <f t="shared" si="90"/>
        <v>0</v>
      </c>
      <c r="F1557" s="176">
        <f t="shared" si="91"/>
        <v>0</v>
      </c>
    </row>
    <row r="1558" spans="1:6" ht="12.75">
      <c r="A1558" s="449" t="s">
        <v>483</v>
      </c>
      <c r="B1558" s="1087" t="s">
        <v>793</v>
      </c>
      <c r="C1558" s="405">
        <f t="shared" si="90"/>
        <v>0</v>
      </c>
      <c r="D1558" s="405">
        <f t="shared" si="90"/>
        <v>0</v>
      </c>
      <c r="E1558" s="405">
        <f t="shared" si="90"/>
        <v>0</v>
      </c>
      <c r="F1558" s="176">
        <f t="shared" si="91"/>
        <v>0</v>
      </c>
    </row>
    <row r="1559" spans="1:6" ht="12.75">
      <c r="A1559" s="449" t="s">
        <v>484</v>
      </c>
      <c r="B1559" s="1088" t="s">
        <v>794</v>
      </c>
      <c r="C1559" s="405">
        <f t="shared" si="90"/>
        <v>0</v>
      </c>
      <c r="D1559" s="405">
        <f t="shared" si="90"/>
        <v>30678</v>
      </c>
      <c r="E1559" s="405">
        <f t="shared" si="90"/>
        <v>0</v>
      </c>
      <c r="F1559" s="176">
        <f t="shared" si="91"/>
        <v>30678</v>
      </c>
    </row>
    <row r="1560" spans="1:6" ht="12.75">
      <c r="A1560" s="449" t="s">
        <v>485</v>
      </c>
      <c r="B1560" s="1089" t="s">
        <v>795</v>
      </c>
      <c r="C1560" s="405">
        <f t="shared" si="90"/>
        <v>404261</v>
      </c>
      <c r="D1560" s="405">
        <f t="shared" si="90"/>
        <v>0</v>
      </c>
      <c r="E1560" s="405">
        <f t="shared" si="90"/>
        <v>0</v>
      </c>
      <c r="F1560" s="176">
        <f t="shared" si="91"/>
        <v>404261</v>
      </c>
    </row>
    <row r="1561" spans="1:6" ht="13.5" thickBot="1">
      <c r="A1561" s="449" t="s">
        <v>486</v>
      </c>
      <c r="B1561" s="460" t="s">
        <v>796</v>
      </c>
      <c r="C1561" s="405">
        <f t="shared" si="90"/>
        <v>227735</v>
      </c>
      <c r="D1561" s="405">
        <f t="shared" si="90"/>
        <v>8696</v>
      </c>
      <c r="E1561" s="405">
        <f t="shared" si="90"/>
        <v>0</v>
      </c>
      <c r="F1561" s="176">
        <f t="shared" si="91"/>
        <v>236431</v>
      </c>
    </row>
    <row r="1562" spans="1:6" ht="13.5" thickBot="1">
      <c r="A1562" s="473" t="s">
        <v>487</v>
      </c>
      <c r="B1562" s="380" t="s">
        <v>787</v>
      </c>
      <c r="C1562" s="1093">
        <f>SUM(C1554:C1561)</f>
        <v>1780249</v>
      </c>
      <c r="D1562" s="1093">
        <f>SUM(D1554:D1561)</f>
        <v>39374</v>
      </c>
      <c r="E1562" s="1093">
        <f>SUM(E1554:E1561)</f>
        <v>0</v>
      </c>
      <c r="F1562" s="1224">
        <f>SUM(F1554:F1561)</f>
        <v>1819623</v>
      </c>
    </row>
    <row r="1563" spans="1:6" ht="12.75">
      <c r="A1563" s="766"/>
      <c r="B1563" s="45"/>
      <c r="C1563" s="1107"/>
      <c r="D1563" s="1109"/>
      <c r="E1563" s="1047"/>
      <c r="F1563" s="863"/>
    </row>
    <row r="1564" spans="1:6" ht="13.5" thickBot="1">
      <c r="A1564" s="794" t="s">
        <v>488</v>
      </c>
      <c r="B1564" s="1099" t="s">
        <v>788</v>
      </c>
      <c r="C1564" s="1106">
        <f>C1551+C1562</f>
        <v>8198667</v>
      </c>
      <c r="D1564" s="1108">
        <f>D1551+D1562</f>
        <v>246411</v>
      </c>
      <c r="E1564" s="1106">
        <f>E1551+E1562</f>
        <v>0</v>
      </c>
      <c r="F1564" s="1106">
        <f>F1551+F1562</f>
        <v>8445078</v>
      </c>
    </row>
    <row r="1565" ht="13.5" thickTop="1"/>
    <row r="1566" spans="1:6" ht="12.75">
      <c r="A1566" s="1460">
        <v>29</v>
      </c>
      <c r="B1566" s="1460"/>
      <c r="C1566" s="1460"/>
      <c r="D1566" s="1460"/>
      <c r="E1566" s="1460"/>
      <c r="F1566" s="1460"/>
    </row>
    <row r="1567" spans="1:5" ht="12.75">
      <c r="A1567" s="1439" t="s">
        <v>1176</v>
      </c>
      <c r="B1567" s="1439"/>
      <c r="C1567" s="1439"/>
      <c r="D1567" s="1439"/>
      <c r="E1567" s="1439"/>
    </row>
    <row r="1568" spans="1:5" ht="12.75">
      <c r="A1568" s="462"/>
      <c r="B1568" s="462"/>
      <c r="C1568" s="462"/>
      <c r="D1568" s="462"/>
      <c r="E1568" s="462"/>
    </row>
    <row r="1569" spans="1:6" ht="14.25">
      <c r="A1569" s="1582" t="s">
        <v>988</v>
      </c>
      <c r="B1569" s="1583"/>
      <c r="C1569" s="1583"/>
      <c r="D1569" s="1583"/>
      <c r="E1569" s="1583"/>
      <c r="F1569" s="1583"/>
    </row>
    <row r="1570" spans="2:5" ht="15.75">
      <c r="B1570" s="22"/>
      <c r="C1570" s="22"/>
      <c r="D1570" s="22"/>
      <c r="E1570" s="22"/>
    </row>
    <row r="1571" spans="2:5" ht="15.75">
      <c r="B1571" s="22" t="s">
        <v>1015</v>
      </c>
      <c r="C1571" s="22"/>
      <c r="D1571" s="22"/>
      <c r="E1571" s="22"/>
    </row>
    <row r="1572" spans="2:5" ht="13.5" thickBot="1">
      <c r="B1572" s="1"/>
      <c r="C1572" s="1"/>
      <c r="D1572" s="1"/>
      <c r="E1572" s="23" t="s">
        <v>11</v>
      </c>
    </row>
    <row r="1573" spans="1:6" ht="48.75" thickBot="1">
      <c r="A1573" s="477" t="s">
        <v>444</v>
      </c>
      <c r="B1573" s="772" t="s">
        <v>16</v>
      </c>
      <c r="C1573" s="465" t="s">
        <v>983</v>
      </c>
      <c r="D1573" s="466" t="s">
        <v>984</v>
      </c>
      <c r="E1573" s="465" t="s">
        <v>978</v>
      </c>
      <c r="F1573" s="466" t="s">
        <v>977</v>
      </c>
    </row>
    <row r="1574" spans="1:6" ht="12.75">
      <c r="A1574" s="773" t="s">
        <v>445</v>
      </c>
      <c r="B1574" s="774" t="s">
        <v>446</v>
      </c>
      <c r="C1574" s="783" t="s">
        <v>447</v>
      </c>
      <c r="D1574" s="784" t="s">
        <v>448</v>
      </c>
      <c r="E1574" s="1003" t="s">
        <v>468</v>
      </c>
      <c r="F1574" s="1004" t="s">
        <v>493</v>
      </c>
    </row>
    <row r="1575" spans="1:6" ht="12.75">
      <c r="A1575" s="450" t="s">
        <v>449</v>
      </c>
      <c r="B1575" s="457" t="s">
        <v>321</v>
      </c>
      <c r="C1575" s="405"/>
      <c r="D1575" s="176"/>
      <c r="E1575" s="405"/>
      <c r="F1575" s="159"/>
    </row>
    <row r="1576" spans="1:6" ht="12.75">
      <c r="A1576" s="449" t="s">
        <v>450</v>
      </c>
      <c r="B1576" s="230" t="s">
        <v>6</v>
      </c>
      <c r="C1576" s="405"/>
      <c r="D1576" s="176"/>
      <c r="E1576" s="405"/>
      <c r="F1576" s="176">
        <f>SUM(C1576:E1576)</f>
        <v>0</v>
      </c>
    </row>
    <row r="1577" spans="1:6" ht="12.75">
      <c r="A1577" s="449" t="s">
        <v>451</v>
      </c>
      <c r="B1577" s="265" t="s">
        <v>7</v>
      </c>
      <c r="C1577" s="405"/>
      <c r="D1577" s="176"/>
      <c r="E1577" s="405"/>
      <c r="F1577" s="176">
        <f>SUM(C1577:E1577)</f>
        <v>0</v>
      </c>
    </row>
    <row r="1578" spans="1:6" ht="12.75">
      <c r="A1578" s="449" t="s">
        <v>452</v>
      </c>
      <c r="B1578" s="265" t="s">
        <v>8</v>
      </c>
      <c r="C1578" s="405"/>
      <c r="D1578" s="176"/>
      <c r="E1578" s="405"/>
      <c r="F1578" s="176">
        <f>SUM(C1578:E1578)</f>
        <v>0</v>
      </c>
    </row>
    <row r="1579" spans="1:6" ht="12.75">
      <c r="A1579" s="449" t="s">
        <v>453</v>
      </c>
      <c r="B1579" s="265" t="s">
        <v>556</v>
      </c>
      <c r="C1579" s="405"/>
      <c r="D1579" s="176"/>
      <c r="E1579" s="405"/>
      <c r="F1579" s="176">
        <f>SUM(C1579:E1579)</f>
        <v>0</v>
      </c>
    </row>
    <row r="1580" spans="1:6" ht="12.75">
      <c r="A1580" s="449" t="s">
        <v>454</v>
      </c>
      <c r="B1580" s="265" t="s">
        <v>555</v>
      </c>
      <c r="C1580" s="405"/>
      <c r="D1580" s="176"/>
      <c r="E1580" s="405"/>
      <c r="F1580" s="176">
        <f>SUM(C1580:E1580)</f>
        <v>0</v>
      </c>
    </row>
    <row r="1581" spans="1:6" ht="12.75">
      <c r="A1581" s="449" t="s">
        <v>455</v>
      </c>
      <c r="B1581" s="265" t="s">
        <v>770</v>
      </c>
      <c r="C1581" s="405">
        <f>C1582+C1583+C1584+C1585+C1586+C1587</f>
        <v>29573</v>
      </c>
      <c r="D1581" s="405">
        <f>D1582+D1583+D1584+D1585+D1586+D1587</f>
        <v>22085</v>
      </c>
      <c r="E1581" s="405">
        <f>E1582+E1583+E1584+E1585+E1586+E1587</f>
        <v>0</v>
      </c>
      <c r="F1581" s="176">
        <f>F1582+F1583+F1584+F1585+F1586+F1587</f>
        <v>51658</v>
      </c>
    </row>
    <row r="1582" spans="1:6" ht="12.75">
      <c r="A1582" s="449" t="s">
        <v>456</v>
      </c>
      <c r="B1582" s="265" t="s">
        <v>771</v>
      </c>
      <c r="C1582" s="405">
        <v>0</v>
      </c>
      <c r="D1582" s="176">
        <v>0</v>
      </c>
      <c r="E1582" s="405">
        <v>0</v>
      </c>
      <c r="F1582" s="176">
        <f>E1582+D1582+C1582</f>
        <v>0</v>
      </c>
    </row>
    <row r="1583" spans="1:6" ht="12.75">
      <c r="A1583" s="449" t="s">
        <v>457</v>
      </c>
      <c r="B1583" s="265" t="s">
        <v>772</v>
      </c>
      <c r="C1583" s="405"/>
      <c r="D1583" s="176"/>
      <c r="E1583" s="405"/>
      <c r="F1583" s="176">
        <f aca="true" t="shared" si="92" ref="F1583:F1588">E1583+D1583+C1583</f>
        <v>0</v>
      </c>
    </row>
    <row r="1584" spans="1:6" ht="12.75">
      <c r="A1584" s="449" t="s">
        <v>458</v>
      </c>
      <c r="B1584" s="265" t="s">
        <v>773</v>
      </c>
      <c r="C1584" s="405"/>
      <c r="D1584" s="176"/>
      <c r="E1584" s="405"/>
      <c r="F1584" s="176">
        <f t="shared" si="92"/>
        <v>0</v>
      </c>
    </row>
    <row r="1585" spans="1:6" ht="12.75">
      <c r="A1585" s="449" t="s">
        <v>459</v>
      </c>
      <c r="B1585" s="458" t="s">
        <v>774</v>
      </c>
      <c r="C1585" s="304"/>
      <c r="D1585" s="180"/>
      <c r="E1585" s="405"/>
      <c r="F1585" s="176">
        <f t="shared" si="92"/>
        <v>0</v>
      </c>
    </row>
    <row r="1586" spans="1:6" ht="12.75">
      <c r="A1586" s="449" t="s">
        <v>460</v>
      </c>
      <c r="B1586" s="1085" t="s">
        <v>789</v>
      </c>
      <c r="C1586" s="406"/>
      <c r="D1586" s="177"/>
      <c r="E1586" s="405"/>
      <c r="F1586" s="176">
        <f t="shared" si="92"/>
        <v>0</v>
      </c>
    </row>
    <row r="1587" spans="1:6" ht="12.75">
      <c r="A1587" s="449" t="s">
        <v>461</v>
      </c>
      <c r="B1587" s="1086" t="s">
        <v>782</v>
      </c>
      <c r="C1587" s="406">
        <f>'34 sz melléklet'!C10+'34 sz melléklet'!C11+'34 sz melléklet'!C12+'34 sz melléklet'!C15+'34 sz melléklet'!C16+'34 sz melléklet'!C17+'34 sz melléklet'!C18</f>
        <v>29573</v>
      </c>
      <c r="D1587" s="181">
        <f>'34 sz melléklet'!C13+'34 sz melléklet'!C14</f>
        <v>22085</v>
      </c>
      <c r="E1587" s="405"/>
      <c r="F1587" s="176">
        <f t="shared" si="92"/>
        <v>51658</v>
      </c>
    </row>
    <row r="1588" spans="1:6" ht="13.5" thickBot="1">
      <c r="A1588" s="449" t="s">
        <v>462</v>
      </c>
      <c r="B1588" s="267" t="s">
        <v>317</v>
      </c>
      <c r="C1588" s="406"/>
      <c r="D1588" s="181"/>
      <c r="E1588" s="405"/>
      <c r="F1588" s="403">
        <f t="shared" si="92"/>
        <v>0</v>
      </c>
    </row>
    <row r="1589" spans="1:6" ht="13.5" thickBot="1">
      <c r="A1589" s="777" t="s">
        <v>463</v>
      </c>
      <c r="B1589" s="778" t="s">
        <v>9</v>
      </c>
      <c r="C1589" s="786">
        <f>C1576+C1577+C1578+C1579+C1581+C1588</f>
        <v>29573</v>
      </c>
      <c r="D1589" s="786">
        <f>D1576+D1577+D1578+D1579+D1581+D1588</f>
        <v>22085</v>
      </c>
      <c r="E1589" s="786">
        <f>E1576+E1577+E1578+E1579+E1581+E1588</f>
        <v>0</v>
      </c>
      <c r="F1589" s="787">
        <f>F1576+F1577+F1578+F1579+F1581+F1588</f>
        <v>51658</v>
      </c>
    </row>
    <row r="1590" spans="1:6" ht="13.5" thickTop="1">
      <c r="A1590" s="766"/>
      <c r="B1590" s="457"/>
      <c r="C1590" s="303"/>
      <c r="D1590" s="303"/>
      <c r="E1590" s="303"/>
      <c r="F1590" s="184"/>
    </row>
    <row r="1591" spans="1:6" ht="12.75">
      <c r="A1591" s="450" t="s">
        <v>464</v>
      </c>
      <c r="B1591" s="459" t="s">
        <v>322</v>
      </c>
      <c r="C1591" s="407"/>
      <c r="D1591" s="179"/>
      <c r="E1591" s="407"/>
      <c r="F1591" s="237"/>
    </row>
    <row r="1592" spans="1:6" ht="12.75">
      <c r="A1592" s="449" t="s">
        <v>465</v>
      </c>
      <c r="B1592" s="265" t="s">
        <v>557</v>
      </c>
      <c r="C1592" s="405"/>
      <c r="D1592" s="176"/>
      <c r="E1592" s="405"/>
      <c r="F1592" s="176">
        <f>SUM(C1592:E1592)</f>
        <v>0</v>
      </c>
    </row>
    <row r="1593" spans="1:6" ht="12.75">
      <c r="A1593" s="449" t="s">
        <v>464</v>
      </c>
      <c r="B1593" s="265" t="s">
        <v>558</v>
      </c>
      <c r="C1593" s="405"/>
      <c r="D1593" s="176"/>
      <c r="E1593" s="405"/>
      <c r="F1593" s="176">
        <f>SUM(C1593:E1593)</f>
        <v>0</v>
      </c>
    </row>
    <row r="1594" spans="1:6" ht="12.75">
      <c r="A1594" s="449" t="s">
        <v>465</v>
      </c>
      <c r="B1594" s="265" t="s">
        <v>318</v>
      </c>
      <c r="C1594" s="405">
        <f>C1595+C1596+C1597+C1598+C1599+C1600+C1601</f>
        <v>396559</v>
      </c>
      <c r="D1594" s="405">
        <f>D1595+D1596+D1597+D1598+D1599+D1600+D1601</f>
        <v>370741</v>
      </c>
      <c r="E1594" s="405">
        <f>E1595+E1596+E1597+E1598+E1599+E1600+E1601</f>
        <v>0</v>
      </c>
      <c r="F1594" s="176">
        <f>F1595+F1596+F1597+F1598+F1599+F1600+F1601</f>
        <v>767300</v>
      </c>
    </row>
    <row r="1595" spans="1:6" ht="12.75">
      <c r="A1595" s="449" t="s">
        <v>466</v>
      </c>
      <c r="B1595" s="458" t="s">
        <v>775</v>
      </c>
      <c r="C1595" s="405"/>
      <c r="D1595" s="176"/>
      <c r="E1595" s="405"/>
      <c r="F1595" s="176">
        <f>SUM(C1595:E1595)</f>
        <v>0</v>
      </c>
    </row>
    <row r="1596" spans="1:6" ht="12.75">
      <c r="A1596" s="449" t="s">
        <v>467</v>
      </c>
      <c r="B1596" s="458" t="s">
        <v>777</v>
      </c>
      <c r="C1596" s="405"/>
      <c r="D1596" s="176"/>
      <c r="E1596" s="405"/>
      <c r="F1596" s="176">
        <f aca="true" t="shared" si="93" ref="F1596:F1602">SUM(C1596:E1596)</f>
        <v>0</v>
      </c>
    </row>
    <row r="1597" spans="1:6" ht="12.75">
      <c r="A1597" s="449" t="s">
        <v>469</v>
      </c>
      <c r="B1597" s="458" t="s">
        <v>776</v>
      </c>
      <c r="C1597" s="405"/>
      <c r="D1597" s="176"/>
      <c r="E1597" s="405"/>
      <c r="F1597" s="176">
        <f t="shared" si="93"/>
        <v>0</v>
      </c>
    </row>
    <row r="1598" spans="1:6" ht="12.75">
      <c r="A1598" s="449" t="s">
        <v>470</v>
      </c>
      <c r="B1598" s="458" t="s">
        <v>778</v>
      </c>
      <c r="C1598" s="405"/>
      <c r="D1598" s="176"/>
      <c r="E1598" s="405"/>
      <c r="F1598" s="176">
        <f t="shared" si="93"/>
        <v>0</v>
      </c>
    </row>
    <row r="1599" spans="1:6" ht="12.75">
      <c r="A1599" s="449" t="s">
        <v>471</v>
      </c>
      <c r="B1599" s="1085" t="s">
        <v>779</v>
      </c>
      <c r="C1599" s="405"/>
      <c r="D1599" s="176"/>
      <c r="E1599" s="405"/>
      <c r="F1599" s="176">
        <f t="shared" si="93"/>
        <v>0</v>
      </c>
    </row>
    <row r="1600" spans="1:6" ht="12.75">
      <c r="A1600" s="449" t="s">
        <v>472</v>
      </c>
      <c r="B1600" s="370" t="s">
        <v>780</v>
      </c>
      <c r="C1600" s="405"/>
      <c r="D1600" s="176"/>
      <c r="E1600" s="405"/>
      <c r="F1600" s="176">
        <f t="shared" si="93"/>
        <v>0</v>
      </c>
    </row>
    <row r="1601" spans="1:6" ht="12.75">
      <c r="A1601" s="449" t="s">
        <v>473</v>
      </c>
      <c r="B1601" s="1086" t="s">
        <v>797</v>
      </c>
      <c r="C1601" s="405">
        <f>'34 sz melléklet'!C23+'34 sz melléklet'!C28+'34 sz melléklet'!C29+'34 sz melléklet'!C30+'34 sz melléklet'!C31+'34 sz melléklet'!C32+'34 sz melléklet'!C33+'34 sz melléklet'!C34</f>
        <v>396559</v>
      </c>
      <c r="D1601" s="176">
        <f>'34 sz melléklet'!C22+'34 sz melléklet'!C24+'34 sz melléklet'!C25+'34 sz melléklet'!C26+'34 sz melléklet'!C27</f>
        <v>370741</v>
      </c>
      <c r="E1601" s="405"/>
      <c r="F1601" s="176">
        <f t="shared" si="93"/>
        <v>767300</v>
      </c>
    </row>
    <row r="1602" spans="1:6" ht="12.75">
      <c r="A1602" s="449" t="s">
        <v>474</v>
      </c>
      <c r="B1602" s="265" t="s">
        <v>783</v>
      </c>
      <c r="C1602" s="405"/>
      <c r="D1602" s="176"/>
      <c r="E1602" s="405"/>
      <c r="F1602" s="176">
        <f t="shared" si="93"/>
        <v>0</v>
      </c>
    </row>
    <row r="1603" spans="1:6" ht="13.5" thickBot="1">
      <c r="A1603" s="449" t="s">
        <v>475</v>
      </c>
      <c r="B1603" s="267" t="s">
        <v>320</v>
      </c>
      <c r="C1603" s="408">
        <f>-C1579</f>
        <v>0</v>
      </c>
      <c r="D1603" s="408">
        <f>-D1579</f>
        <v>0</v>
      </c>
      <c r="E1603" s="408">
        <f>-E1579</f>
        <v>0</v>
      </c>
      <c r="F1603" s="177">
        <f>-F1579</f>
        <v>0</v>
      </c>
    </row>
    <row r="1604" spans="1:6" ht="13.5" thickBot="1">
      <c r="A1604" s="777" t="s">
        <v>476</v>
      </c>
      <c r="B1604" s="778" t="s">
        <v>10</v>
      </c>
      <c r="C1604" s="786">
        <f>C1592+C1593+C1594+C1602+C1603</f>
        <v>396559</v>
      </c>
      <c r="D1604" s="786">
        <f>D1592+D1593+D1594+D1602+D1603</f>
        <v>370741</v>
      </c>
      <c r="E1604" s="786">
        <f>E1592+E1593+E1594+E1602+E1603</f>
        <v>0</v>
      </c>
      <c r="F1604" s="787">
        <f>F1592+F1593+F1594+F1602+F1603</f>
        <v>767300</v>
      </c>
    </row>
    <row r="1605" spans="1:6" ht="27" thickBot="1" thickTop="1">
      <c r="A1605" s="777" t="s">
        <v>477</v>
      </c>
      <c r="B1605" s="782" t="s">
        <v>784</v>
      </c>
      <c r="C1605" s="789">
        <f>C1589+C1604</f>
        <v>426132</v>
      </c>
      <c r="D1605" s="789">
        <f>D1589+D1604</f>
        <v>392826</v>
      </c>
      <c r="E1605" s="789">
        <f>E1589+E1604</f>
        <v>0</v>
      </c>
      <c r="F1605" s="790">
        <f>F1589+F1604</f>
        <v>818958</v>
      </c>
    </row>
    <row r="1606" spans="1:6" ht="13.5" thickTop="1">
      <c r="A1606" s="766"/>
      <c r="B1606" s="1101"/>
      <c r="C1606" s="314"/>
      <c r="D1606" s="314"/>
      <c r="E1606" s="314"/>
      <c r="F1606" s="321"/>
    </row>
    <row r="1607" spans="1:6" ht="12.75">
      <c r="A1607" s="450" t="s">
        <v>552</v>
      </c>
      <c r="B1607" s="579" t="s">
        <v>786</v>
      </c>
      <c r="C1607" s="788"/>
      <c r="D1607" s="179"/>
      <c r="E1607" s="407"/>
      <c r="F1607" s="237"/>
    </row>
    <row r="1608" spans="1:6" ht="12.75">
      <c r="A1608" s="449" t="s">
        <v>479</v>
      </c>
      <c r="B1608" s="266" t="s">
        <v>785</v>
      </c>
      <c r="C1608" s="410"/>
      <c r="D1608" s="176"/>
      <c r="E1608" s="405"/>
      <c r="F1608" s="176">
        <f>SUM(C1608:E1608)</f>
        <v>0</v>
      </c>
    </row>
    <row r="1609" spans="1:6" ht="12.75">
      <c r="A1609" s="449" t="s">
        <v>480</v>
      </c>
      <c r="B1609" s="867" t="s">
        <v>790</v>
      </c>
      <c r="C1609" s="1092"/>
      <c r="D1609" s="181"/>
      <c r="E1609" s="406"/>
      <c r="F1609" s="176">
        <f aca="true" t="shared" si="94" ref="F1609:F1615">SUM(C1609:E1609)</f>
        <v>0</v>
      </c>
    </row>
    <row r="1610" spans="1:6" ht="12.75">
      <c r="A1610" s="449" t="s">
        <v>481</v>
      </c>
      <c r="B1610" s="867" t="s">
        <v>791</v>
      </c>
      <c r="C1610" s="1092"/>
      <c r="D1610" s="181"/>
      <c r="E1610" s="406"/>
      <c r="F1610" s="176">
        <f t="shared" si="94"/>
        <v>0</v>
      </c>
    </row>
    <row r="1611" spans="1:6" ht="12.75">
      <c r="A1611" s="449" t="s">
        <v>482</v>
      </c>
      <c r="B1611" s="867" t="s">
        <v>792</v>
      </c>
      <c r="C1611" s="1092"/>
      <c r="D1611" s="181"/>
      <c r="E1611" s="406"/>
      <c r="F1611" s="176">
        <f t="shared" si="94"/>
        <v>0</v>
      </c>
    </row>
    <row r="1612" spans="1:6" ht="12.75">
      <c r="A1612" s="449" t="s">
        <v>483</v>
      </c>
      <c r="B1612" s="1087" t="s">
        <v>793</v>
      </c>
      <c r="C1612" s="1092"/>
      <c r="D1612" s="181"/>
      <c r="E1612" s="406"/>
      <c r="F1612" s="176">
        <f t="shared" si="94"/>
        <v>0</v>
      </c>
    </row>
    <row r="1613" spans="1:6" ht="12.75">
      <c r="A1613" s="449" t="s">
        <v>484</v>
      </c>
      <c r="B1613" s="1088" t="s">
        <v>794</v>
      </c>
      <c r="C1613" s="1092"/>
      <c r="D1613" s="181"/>
      <c r="E1613" s="406"/>
      <c r="F1613" s="176">
        <f t="shared" si="94"/>
        <v>0</v>
      </c>
    </row>
    <row r="1614" spans="1:6" ht="12.75">
      <c r="A1614" s="449" t="s">
        <v>485</v>
      </c>
      <c r="B1614" s="1089" t="s">
        <v>795</v>
      </c>
      <c r="C1614" s="1092"/>
      <c r="D1614" s="181"/>
      <c r="E1614" s="406"/>
      <c r="F1614" s="176">
        <f t="shared" si="94"/>
        <v>0</v>
      </c>
    </row>
    <row r="1615" spans="1:6" ht="13.5" thickBot="1">
      <c r="A1615" s="449" t="s">
        <v>486</v>
      </c>
      <c r="B1615" s="460" t="s">
        <v>796</v>
      </c>
      <c r="C1615" s="1092"/>
      <c r="D1615" s="181"/>
      <c r="E1615" s="406"/>
      <c r="F1615" s="176">
        <f t="shared" si="94"/>
        <v>0</v>
      </c>
    </row>
    <row r="1616" spans="1:6" ht="13.5" thickBot="1">
      <c r="A1616" s="473" t="s">
        <v>487</v>
      </c>
      <c r="B1616" s="380" t="s">
        <v>787</v>
      </c>
      <c r="C1616" s="1093">
        <f>SUM(C1608:C1615)</f>
        <v>0</v>
      </c>
      <c r="D1616" s="1093">
        <f>SUM(D1608:D1615)</f>
        <v>0</v>
      </c>
      <c r="E1616" s="1093">
        <f>SUM(E1608:E1615)</f>
        <v>0</v>
      </c>
      <c r="F1616" s="1224">
        <f>SUM(F1608:F1615)</f>
        <v>0</v>
      </c>
    </row>
    <row r="1617" spans="1:6" ht="12.75">
      <c r="A1617" s="766"/>
      <c r="B1617" s="45"/>
      <c r="C1617" s="1107"/>
      <c r="D1617" s="1109"/>
      <c r="E1617" s="1047"/>
      <c r="F1617" s="863"/>
    </row>
    <row r="1618" spans="1:6" ht="13.5" thickBot="1">
      <c r="A1618" s="541" t="s">
        <v>488</v>
      </c>
      <c r="B1618" s="1312" t="s">
        <v>788</v>
      </c>
      <c r="C1618" s="1313">
        <f>C1605+C1616</f>
        <v>426132</v>
      </c>
      <c r="D1618" s="1314">
        <f>D1605+D1616</f>
        <v>392826</v>
      </c>
      <c r="E1618" s="1313">
        <f>E1605+E1616</f>
        <v>0</v>
      </c>
      <c r="F1618" s="1313">
        <f>F1605+F1616</f>
        <v>818958</v>
      </c>
    </row>
    <row r="1620" spans="1:6" ht="12.75">
      <c r="A1620" s="1460">
        <v>30</v>
      </c>
      <c r="B1620" s="1460"/>
      <c r="C1620" s="1460"/>
      <c r="D1620" s="1460"/>
      <c r="E1620" s="1460"/>
      <c r="F1620" s="1460"/>
    </row>
    <row r="1621" spans="1:5" ht="12.75">
      <c r="A1621" s="1439" t="s">
        <v>1176</v>
      </c>
      <c r="B1621" s="1439"/>
      <c r="C1621" s="1439"/>
      <c r="D1621" s="1439"/>
      <c r="E1621" s="1439"/>
    </row>
    <row r="1622" spans="1:5" ht="12.75">
      <c r="A1622" s="462"/>
      <c r="B1622" s="462"/>
      <c r="C1622" s="462"/>
      <c r="D1622" s="462"/>
      <c r="E1622" s="462"/>
    </row>
    <row r="1623" spans="1:6" ht="14.25">
      <c r="A1623" s="1582" t="s">
        <v>988</v>
      </c>
      <c r="B1623" s="1583"/>
      <c r="C1623" s="1583"/>
      <c r="D1623" s="1583"/>
      <c r="E1623" s="1583"/>
      <c r="F1623" s="1583"/>
    </row>
    <row r="1624" spans="2:5" ht="15.75">
      <c r="B1624" s="22"/>
      <c r="C1624" s="22"/>
      <c r="D1624" s="22"/>
      <c r="E1624" s="22"/>
    </row>
    <row r="1625" spans="2:5" ht="15.75">
      <c r="B1625" s="22" t="s">
        <v>30</v>
      </c>
      <c r="C1625" s="22"/>
      <c r="D1625" s="22"/>
      <c r="E1625" s="22"/>
    </row>
    <row r="1626" spans="2:5" ht="13.5" thickBot="1">
      <c r="B1626" s="1"/>
      <c r="C1626" s="1"/>
      <c r="D1626" s="1"/>
      <c r="E1626" s="23" t="s">
        <v>11</v>
      </c>
    </row>
    <row r="1627" spans="1:6" ht="48.75" thickBot="1">
      <c r="A1627" s="477" t="s">
        <v>444</v>
      </c>
      <c r="B1627" s="772" t="s">
        <v>16</v>
      </c>
      <c r="C1627" s="465" t="s">
        <v>983</v>
      </c>
      <c r="D1627" s="466" t="s">
        <v>984</v>
      </c>
      <c r="E1627" s="465" t="s">
        <v>978</v>
      </c>
      <c r="F1627" s="466" t="s">
        <v>977</v>
      </c>
    </row>
    <row r="1628" spans="1:6" ht="12.75">
      <c r="A1628" s="773" t="s">
        <v>445</v>
      </c>
      <c r="B1628" s="774" t="s">
        <v>446</v>
      </c>
      <c r="C1628" s="783" t="s">
        <v>447</v>
      </c>
      <c r="D1628" s="784" t="s">
        <v>448</v>
      </c>
      <c r="E1628" s="1003" t="s">
        <v>468</v>
      </c>
      <c r="F1628" s="1004" t="s">
        <v>493</v>
      </c>
    </row>
    <row r="1629" spans="1:6" ht="12.75">
      <c r="A1629" s="450" t="s">
        <v>449</v>
      </c>
      <c r="B1629" s="457" t="s">
        <v>321</v>
      </c>
      <c r="C1629" s="405"/>
      <c r="D1629" s="176"/>
      <c r="E1629" s="405"/>
      <c r="F1629" s="159"/>
    </row>
    <row r="1630" spans="1:6" ht="12.75">
      <c r="A1630" s="449" t="s">
        <v>450</v>
      </c>
      <c r="B1630" s="230" t="s">
        <v>6</v>
      </c>
      <c r="C1630" s="405">
        <f>C1576+C1522</f>
        <v>111226</v>
      </c>
      <c r="D1630" s="405">
        <f>D1576+D1522</f>
        <v>0</v>
      </c>
      <c r="E1630" s="405">
        <f>E1576+E1522</f>
        <v>0</v>
      </c>
      <c r="F1630" s="176">
        <f>SUM(C1630:E1630)</f>
        <v>111226</v>
      </c>
    </row>
    <row r="1631" spans="1:6" ht="12.75">
      <c r="A1631" s="449" t="s">
        <v>451</v>
      </c>
      <c r="B1631" s="265" t="s">
        <v>7</v>
      </c>
      <c r="C1631" s="405">
        <f aca="true" t="shared" si="95" ref="C1631:E1634">C1577+C1523</f>
        <v>26411</v>
      </c>
      <c r="D1631" s="405">
        <f t="shared" si="95"/>
        <v>0</v>
      </c>
      <c r="E1631" s="405">
        <f t="shared" si="95"/>
        <v>0</v>
      </c>
      <c r="F1631" s="176">
        <f>SUM(C1631:E1631)</f>
        <v>26411</v>
      </c>
    </row>
    <row r="1632" spans="1:6" ht="12.75">
      <c r="A1632" s="449" t="s">
        <v>452</v>
      </c>
      <c r="B1632" s="265" t="s">
        <v>8</v>
      </c>
      <c r="C1632" s="405">
        <f t="shared" si="95"/>
        <v>1846234</v>
      </c>
      <c r="D1632" s="405">
        <f t="shared" si="95"/>
        <v>16081</v>
      </c>
      <c r="E1632" s="405">
        <f t="shared" si="95"/>
        <v>0</v>
      </c>
      <c r="F1632" s="176">
        <f>SUM(C1632:E1632)</f>
        <v>1862315</v>
      </c>
    </row>
    <row r="1633" spans="1:6" ht="12.75">
      <c r="A1633" s="449" t="s">
        <v>453</v>
      </c>
      <c r="B1633" s="265" t="s">
        <v>556</v>
      </c>
      <c r="C1633" s="405">
        <f t="shared" si="95"/>
        <v>-63853</v>
      </c>
      <c r="D1633" s="405">
        <f t="shared" si="95"/>
        <v>-2938</v>
      </c>
      <c r="E1633" s="405">
        <f t="shared" si="95"/>
        <v>0</v>
      </c>
      <c r="F1633" s="176">
        <f>SUM(C1633:E1633)</f>
        <v>-66791</v>
      </c>
    </row>
    <row r="1634" spans="1:6" ht="12.75">
      <c r="A1634" s="449" t="s">
        <v>454</v>
      </c>
      <c r="B1634" s="265" t="s">
        <v>555</v>
      </c>
      <c r="C1634" s="405">
        <f t="shared" si="95"/>
        <v>12995</v>
      </c>
      <c r="D1634" s="405">
        <f t="shared" si="95"/>
        <v>0</v>
      </c>
      <c r="E1634" s="405">
        <f t="shared" si="95"/>
        <v>0</v>
      </c>
      <c r="F1634" s="176">
        <f>SUM(C1634:E1634)</f>
        <v>12995</v>
      </c>
    </row>
    <row r="1635" spans="1:6" ht="12.75">
      <c r="A1635" s="449" t="s">
        <v>455</v>
      </c>
      <c r="B1635" s="265" t="s">
        <v>770</v>
      </c>
      <c r="C1635" s="405">
        <f>C1636+C1637+C1638+C1639+C1640+C1641</f>
        <v>459508</v>
      </c>
      <c r="D1635" s="405">
        <f>D1636+D1637+D1638+D1639+D1640+D1641</f>
        <v>83261</v>
      </c>
      <c r="E1635" s="405">
        <f>E1636+E1637+E1638+E1639+E1640+E1641</f>
        <v>0</v>
      </c>
      <c r="F1635" s="176">
        <f>F1636+F1637+F1638+F1639+F1640+F1641</f>
        <v>542769</v>
      </c>
    </row>
    <row r="1636" spans="1:6" ht="12.75">
      <c r="A1636" s="449" t="s">
        <v>456</v>
      </c>
      <c r="B1636" s="265" t="s">
        <v>771</v>
      </c>
      <c r="C1636" s="405">
        <f>C1582+C1528</f>
        <v>164407</v>
      </c>
      <c r="D1636" s="405">
        <f>D1582+D1528</f>
        <v>0</v>
      </c>
      <c r="E1636" s="405">
        <f>E1582+E1528</f>
        <v>0</v>
      </c>
      <c r="F1636" s="176">
        <f>E1636+D1636+C1636</f>
        <v>164407</v>
      </c>
    </row>
    <row r="1637" spans="1:6" ht="12.75">
      <c r="A1637" s="449" t="s">
        <v>457</v>
      </c>
      <c r="B1637" s="265" t="s">
        <v>772</v>
      </c>
      <c r="C1637" s="405">
        <f aca="true" t="shared" si="96" ref="C1637:E1642">C1583+C1529</f>
        <v>0</v>
      </c>
      <c r="D1637" s="405">
        <f t="shared" si="96"/>
        <v>0</v>
      </c>
      <c r="E1637" s="405">
        <f t="shared" si="96"/>
        <v>0</v>
      </c>
      <c r="F1637" s="176">
        <f aca="true" t="shared" si="97" ref="F1637:F1642">E1637+D1637+C1637</f>
        <v>0</v>
      </c>
    </row>
    <row r="1638" spans="1:6" ht="12.75">
      <c r="A1638" s="449" t="s">
        <v>458</v>
      </c>
      <c r="B1638" s="265" t="s">
        <v>773</v>
      </c>
      <c r="C1638" s="405">
        <f t="shared" si="96"/>
        <v>0</v>
      </c>
      <c r="D1638" s="405">
        <f t="shared" si="96"/>
        <v>0</v>
      </c>
      <c r="E1638" s="405">
        <f t="shared" si="96"/>
        <v>0</v>
      </c>
      <c r="F1638" s="176">
        <f t="shared" si="97"/>
        <v>0</v>
      </c>
    </row>
    <row r="1639" spans="1:6" ht="12.75">
      <c r="A1639" s="449" t="s">
        <v>459</v>
      </c>
      <c r="B1639" s="458" t="s">
        <v>774</v>
      </c>
      <c r="C1639" s="405">
        <f t="shared" si="96"/>
        <v>265528</v>
      </c>
      <c r="D1639" s="405">
        <f t="shared" si="96"/>
        <v>61176</v>
      </c>
      <c r="E1639" s="405">
        <f t="shared" si="96"/>
        <v>0</v>
      </c>
      <c r="F1639" s="176">
        <f t="shared" si="97"/>
        <v>326704</v>
      </c>
    </row>
    <row r="1640" spans="1:6" ht="12.75">
      <c r="A1640" s="449" t="s">
        <v>460</v>
      </c>
      <c r="B1640" s="1085" t="s">
        <v>789</v>
      </c>
      <c r="C1640" s="405">
        <f t="shared" si="96"/>
        <v>0</v>
      </c>
      <c r="D1640" s="405">
        <f t="shared" si="96"/>
        <v>0</v>
      </c>
      <c r="E1640" s="405">
        <f t="shared" si="96"/>
        <v>0</v>
      </c>
      <c r="F1640" s="176">
        <f t="shared" si="97"/>
        <v>0</v>
      </c>
    </row>
    <row r="1641" spans="1:6" ht="12.75">
      <c r="A1641" s="449" t="s">
        <v>461</v>
      </c>
      <c r="B1641" s="1086" t="s">
        <v>782</v>
      </c>
      <c r="C1641" s="405">
        <f t="shared" si="96"/>
        <v>29573</v>
      </c>
      <c r="D1641" s="405">
        <f t="shared" si="96"/>
        <v>22085</v>
      </c>
      <c r="E1641" s="405">
        <f t="shared" si="96"/>
        <v>0</v>
      </c>
      <c r="F1641" s="176">
        <f t="shared" si="97"/>
        <v>51658</v>
      </c>
    </row>
    <row r="1642" spans="1:6" ht="13.5" thickBot="1">
      <c r="A1642" s="449" t="s">
        <v>462</v>
      </c>
      <c r="B1642" s="267" t="s">
        <v>317</v>
      </c>
      <c r="C1642" s="405">
        <f t="shared" si="96"/>
        <v>800</v>
      </c>
      <c r="D1642" s="405">
        <f t="shared" si="96"/>
        <v>79889</v>
      </c>
      <c r="E1642" s="405">
        <f t="shared" si="96"/>
        <v>0</v>
      </c>
      <c r="F1642" s="403">
        <f t="shared" si="97"/>
        <v>80689</v>
      </c>
    </row>
    <row r="1643" spans="1:6" ht="13.5" thickBot="1">
      <c r="A1643" s="777" t="s">
        <v>463</v>
      </c>
      <c r="B1643" s="778" t="s">
        <v>9</v>
      </c>
      <c r="C1643" s="786">
        <f>C1630+C1631+C1632+C1633+C1635+C1642</f>
        <v>2380326</v>
      </c>
      <c r="D1643" s="786">
        <f>D1630+D1631+D1632+D1633+D1635+D1642</f>
        <v>176293</v>
      </c>
      <c r="E1643" s="786">
        <f>E1630+E1631+E1632+E1633+E1635+E1642</f>
        <v>0</v>
      </c>
      <c r="F1643" s="787">
        <f>F1630+F1631+F1632+F1633+F1635+F1642</f>
        <v>2556619</v>
      </c>
    </row>
    <row r="1644" spans="1:6" ht="13.5" thickTop="1">
      <c r="A1644" s="766"/>
      <c r="B1644" s="457"/>
      <c r="C1644" s="303"/>
      <c r="D1644" s="303"/>
      <c r="E1644" s="303"/>
      <c r="F1644" s="184"/>
    </row>
    <row r="1645" spans="1:6" ht="12.75">
      <c r="A1645" s="450" t="s">
        <v>464</v>
      </c>
      <c r="B1645" s="459" t="s">
        <v>322</v>
      </c>
      <c r="C1645" s="407"/>
      <c r="D1645" s="179"/>
      <c r="E1645" s="407"/>
      <c r="F1645" s="237"/>
    </row>
    <row r="1646" spans="1:6" ht="12.75">
      <c r="A1646" s="449" t="s">
        <v>465</v>
      </c>
      <c r="B1646" s="265" t="s">
        <v>557</v>
      </c>
      <c r="C1646" s="405">
        <f aca="true" t="shared" si="98" ref="C1646:E1647">C1592+C1538</f>
        <v>3609870</v>
      </c>
      <c r="D1646" s="405">
        <f t="shared" si="98"/>
        <v>10786</v>
      </c>
      <c r="E1646" s="405">
        <f t="shared" si="98"/>
        <v>0</v>
      </c>
      <c r="F1646" s="176">
        <f>SUM(C1646:E1646)</f>
        <v>3620656</v>
      </c>
    </row>
    <row r="1647" spans="1:6" ht="12.75">
      <c r="A1647" s="449" t="s">
        <v>464</v>
      </c>
      <c r="B1647" s="265" t="s">
        <v>558</v>
      </c>
      <c r="C1647" s="405">
        <f t="shared" si="98"/>
        <v>81888</v>
      </c>
      <c r="D1647" s="405">
        <f t="shared" si="98"/>
        <v>2582</v>
      </c>
      <c r="E1647" s="405">
        <f t="shared" si="98"/>
        <v>0</v>
      </c>
      <c r="F1647" s="176">
        <f>SUM(C1647:E1647)</f>
        <v>84470</v>
      </c>
    </row>
    <row r="1648" spans="1:6" ht="12.75">
      <c r="A1648" s="449" t="s">
        <v>465</v>
      </c>
      <c r="B1648" s="265" t="s">
        <v>318</v>
      </c>
      <c r="C1648" s="405">
        <f>C1649+C1650+C1651+C1652+C1653+C1654+C1655</f>
        <v>707335</v>
      </c>
      <c r="D1648" s="405">
        <f>D1649+D1650+D1651+D1652+D1653+D1654+D1655</f>
        <v>407264</v>
      </c>
      <c r="E1648" s="405">
        <f>E1649+E1650+E1651+E1652+E1653+E1654+E1655</f>
        <v>0</v>
      </c>
      <c r="F1648" s="176">
        <f>F1649+F1650+F1651+F1652+F1653+F1654+F1655</f>
        <v>1114599</v>
      </c>
    </row>
    <row r="1649" spans="1:6" ht="12.75">
      <c r="A1649" s="449" t="s">
        <v>466</v>
      </c>
      <c r="B1649" s="458" t="s">
        <v>775</v>
      </c>
      <c r="C1649" s="405">
        <f>C1595+C1541</f>
        <v>0</v>
      </c>
      <c r="D1649" s="405">
        <f>D1595+D1541</f>
        <v>0</v>
      </c>
      <c r="E1649" s="405">
        <f>E1595+E1541</f>
        <v>0</v>
      </c>
      <c r="F1649" s="176">
        <f>SUM(C1649:E1649)</f>
        <v>0</v>
      </c>
    </row>
    <row r="1650" spans="1:6" ht="12.75">
      <c r="A1650" s="449" t="s">
        <v>467</v>
      </c>
      <c r="B1650" s="458" t="s">
        <v>777</v>
      </c>
      <c r="C1650" s="405">
        <f aca="true" t="shared" si="99" ref="C1650:E1656">C1596+C1542</f>
        <v>0</v>
      </c>
      <c r="D1650" s="405">
        <f t="shared" si="99"/>
        <v>0</v>
      </c>
      <c r="E1650" s="405">
        <f t="shared" si="99"/>
        <v>0</v>
      </c>
      <c r="F1650" s="176">
        <f aca="true" t="shared" si="100" ref="F1650:F1656">SUM(C1650:E1650)</f>
        <v>0</v>
      </c>
    </row>
    <row r="1651" spans="1:6" ht="12.75">
      <c r="A1651" s="449" t="s">
        <v>469</v>
      </c>
      <c r="B1651" s="458" t="s">
        <v>776</v>
      </c>
      <c r="C1651" s="405">
        <f t="shared" si="99"/>
        <v>0</v>
      </c>
      <c r="D1651" s="405">
        <f t="shared" si="99"/>
        <v>0</v>
      </c>
      <c r="E1651" s="405">
        <f t="shared" si="99"/>
        <v>0</v>
      </c>
      <c r="F1651" s="176">
        <f t="shared" si="100"/>
        <v>0</v>
      </c>
    </row>
    <row r="1652" spans="1:6" ht="12.75">
      <c r="A1652" s="449" t="s">
        <v>470</v>
      </c>
      <c r="B1652" s="458" t="s">
        <v>778</v>
      </c>
      <c r="C1652" s="405">
        <f t="shared" si="99"/>
        <v>310776</v>
      </c>
      <c r="D1652" s="405">
        <f t="shared" si="99"/>
        <v>31500</v>
      </c>
      <c r="E1652" s="405">
        <f t="shared" si="99"/>
        <v>0</v>
      </c>
      <c r="F1652" s="176">
        <f t="shared" si="100"/>
        <v>342276</v>
      </c>
    </row>
    <row r="1653" spans="1:6" ht="12.75">
      <c r="A1653" s="449" t="s">
        <v>471</v>
      </c>
      <c r="B1653" s="1085" t="s">
        <v>779</v>
      </c>
      <c r="C1653" s="405">
        <f t="shared" si="99"/>
        <v>0</v>
      </c>
      <c r="D1653" s="405">
        <f t="shared" si="99"/>
        <v>5023</v>
      </c>
      <c r="E1653" s="405">
        <f t="shared" si="99"/>
        <v>0</v>
      </c>
      <c r="F1653" s="176">
        <f t="shared" si="100"/>
        <v>5023</v>
      </c>
    </row>
    <row r="1654" spans="1:6" ht="12.75">
      <c r="A1654" s="449" t="s">
        <v>472</v>
      </c>
      <c r="B1654" s="370" t="s">
        <v>780</v>
      </c>
      <c r="C1654" s="405">
        <f t="shared" si="99"/>
        <v>0</v>
      </c>
      <c r="D1654" s="405">
        <f t="shared" si="99"/>
        <v>0</v>
      </c>
      <c r="E1654" s="405">
        <f t="shared" si="99"/>
        <v>0</v>
      </c>
      <c r="F1654" s="176">
        <f t="shared" si="100"/>
        <v>0</v>
      </c>
    </row>
    <row r="1655" spans="1:6" ht="12.75">
      <c r="A1655" s="449" t="s">
        <v>473</v>
      </c>
      <c r="B1655" s="1086" t="s">
        <v>797</v>
      </c>
      <c r="C1655" s="405">
        <f t="shared" si="99"/>
        <v>396559</v>
      </c>
      <c r="D1655" s="405">
        <f t="shared" si="99"/>
        <v>370741</v>
      </c>
      <c r="E1655" s="405">
        <f t="shared" si="99"/>
        <v>0</v>
      </c>
      <c r="F1655" s="176">
        <f t="shared" si="100"/>
        <v>767300</v>
      </c>
    </row>
    <row r="1656" spans="1:6" ht="12.75">
      <c r="A1656" s="449" t="s">
        <v>474</v>
      </c>
      <c r="B1656" s="265" t="s">
        <v>783</v>
      </c>
      <c r="C1656" s="405">
        <f t="shared" si="99"/>
        <v>1278</v>
      </c>
      <c r="D1656" s="405">
        <f t="shared" si="99"/>
        <v>0</v>
      </c>
      <c r="E1656" s="405">
        <f t="shared" si="99"/>
        <v>0</v>
      </c>
      <c r="F1656" s="176">
        <f t="shared" si="100"/>
        <v>1278</v>
      </c>
    </row>
    <row r="1657" spans="1:6" ht="13.5" thickBot="1">
      <c r="A1657" s="449" t="s">
        <v>475</v>
      </c>
      <c r="B1657" s="267" t="s">
        <v>320</v>
      </c>
      <c r="C1657" s="406">
        <f>-C1633</f>
        <v>63853</v>
      </c>
      <c r="D1657" s="406">
        <f>-D1633</f>
        <v>2938</v>
      </c>
      <c r="E1657" s="406">
        <f>-E1633</f>
        <v>0</v>
      </c>
      <c r="F1657" s="181">
        <f>-F1633</f>
        <v>66791</v>
      </c>
    </row>
    <row r="1658" spans="1:6" ht="13.5" thickBot="1">
      <c r="A1658" s="777" t="s">
        <v>476</v>
      </c>
      <c r="B1658" s="778" t="s">
        <v>10</v>
      </c>
      <c r="C1658" s="786">
        <f>C1646+C1647+C1648+C1656+C1657</f>
        <v>4464224</v>
      </c>
      <c r="D1658" s="786">
        <f>D1646+D1647+D1648+D1656+D1657</f>
        <v>423570</v>
      </c>
      <c r="E1658" s="786">
        <f>E1646+E1647+E1648+E1656+E1657</f>
        <v>0</v>
      </c>
      <c r="F1658" s="787">
        <f>F1646+F1647+F1648+F1656+F1657</f>
        <v>4887794</v>
      </c>
    </row>
    <row r="1659" spans="1:6" ht="27" thickBot="1" thickTop="1">
      <c r="A1659" s="777" t="s">
        <v>477</v>
      </c>
      <c r="B1659" s="782" t="s">
        <v>784</v>
      </c>
      <c r="C1659" s="789">
        <f>C1643+C1658</f>
        <v>6844550</v>
      </c>
      <c r="D1659" s="789">
        <f>D1643+D1658</f>
        <v>599863</v>
      </c>
      <c r="E1659" s="789">
        <f>E1643+E1658</f>
        <v>0</v>
      </c>
      <c r="F1659" s="790">
        <f>F1643+F1658</f>
        <v>7444413</v>
      </c>
    </row>
    <row r="1660" spans="1:6" ht="13.5" thickTop="1">
      <c r="A1660" s="766"/>
      <c r="B1660" s="1101"/>
      <c r="C1660" s="314"/>
      <c r="D1660" s="314"/>
      <c r="E1660" s="314"/>
      <c r="F1660" s="321"/>
    </row>
    <row r="1661" spans="1:6" ht="12.75">
      <c r="A1661" s="450" t="s">
        <v>552</v>
      </c>
      <c r="B1661" s="579" t="s">
        <v>786</v>
      </c>
      <c r="C1661" s="788"/>
      <c r="D1661" s="179"/>
      <c r="E1661" s="407"/>
      <c r="F1661" s="237"/>
    </row>
    <row r="1662" spans="1:6" ht="12.75">
      <c r="A1662" s="449" t="s">
        <v>479</v>
      </c>
      <c r="B1662" s="266" t="s">
        <v>785</v>
      </c>
      <c r="C1662" s="405">
        <f>C1608+C1554</f>
        <v>0</v>
      </c>
      <c r="D1662" s="405">
        <f>D1608+D1554</f>
        <v>0</v>
      </c>
      <c r="E1662" s="405">
        <f>E1608+E1554</f>
        <v>0</v>
      </c>
      <c r="F1662" s="176">
        <f>SUM(C1662:E1662)</f>
        <v>0</v>
      </c>
    </row>
    <row r="1663" spans="1:6" ht="12.75">
      <c r="A1663" s="449" t="s">
        <v>480</v>
      </c>
      <c r="B1663" s="867" t="s">
        <v>790</v>
      </c>
      <c r="C1663" s="405">
        <f aca="true" t="shared" si="101" ref="C1663:E1669">C1609+C1555</f>
        <v>0</v>
      </c>
      <c r="D1663" s="405">
        <f t="shared" si="101"/>
        <v>0</v>
      </c>
      <c r="E1663" s="405">
        <f t="shared" si="101"/>
        <v>0</v>
      </c>
      <c r="F1663" s="176">
        <f aca="true" t="shared" si="102" ref="F1663:F1669">SUM(C1663:E1663)</f>
        <v>0</v>
      </c>
    </row>
    <row r="1664" spans="1:6" ht="12.75">
      <c r="A1664" s="449" t="s">
        <v>481</v>
      </c>
      <c r="B1664" s="867" t="s">
        <v>791</v>
      </c>
      <c r="C1664" s="405">
        <f t="shared" si="101"/>
        <v>1148253</v>
      </c>
      <c r="D1664" s="405">
        <f t="shared" si="101"/>
        <v>0</v>
      </c>
      <c r="E1664" s="405">
        <f t="shared" si="101"/>
        <v>0</v>
      </c>
      <c r="F1664" s="176">
        <f t="shared" si="102"/>
        <v>1148253</v>
      </c>
    </row>
    <row r="1665" spans="1:6" ht="12.75">
      <c r="A1665" s="449" t="s">
        <v>482</v>
      </c>
      <c r="B1665" s="867" t="s">
        <v>792</v>
      </c>
      <c r="C1665" s="405">
        <f t="shared" si="101"/>
        <v>0</v>
      </c>
      <c r="D1665" s="405">
        <f t="shared" si="101"/>
        <v>0</v>
      </c>
      <c r="E1665" s="405">
        <f t="shared" si="101"/>
        <v>0</v>
      </c>
      <c r="F1665" s="176">
        <f t="shared" si="102"/>
        <v>0</v>
      </c>
    </row>
    <row r="1666" spans="1:6" ht="12.75">
      <c r="A1666" s="449" t="s">
        <v>483</v>
      </c>
      <c r="B1666" s="1087" t="s">
        <v>793</v>
      </c>
      <c r="C1666" s="405">
        <f t="shared" si="101"/>
        <v>0</v>
      </c>
      <c r="D1666" s="405">
        <f t="shared" si="101"/>
        <v>0</v>
      </c>
      <c r="E1666" s="405">
        <f t="shared" si="101"/>
        <v>0</v>
      </c>
      <c r="F1666" s="176">
        <f t="shared" si="102"/>
        <v>0</v>
      </c>
    </row>
    <row r="1667" spans="1:6" ht="12.75">
      <c r="A1667" s="449" t="s">
        <v>484</v>
      </c>
      <c r="B1667" s="1088" t="s">
        <v>794</v>
      </c>
      <c r="C1667" s="405">
        <f t="shared" si="101"/>
        <v>0</v>
      </c>
      <c r="D1667" s="405">
        <f t="shared" si="101"/>
        <v>30678</v>
      </c>
      <c r="E1667" s="405">
        <f t="shared" si="101"/>
        <v>0</v>
      </c>
      <c r="F1667" s="176">
        <f t="shared" si="102"/>
        <v>30678</v>
      </c>
    </row>
    <row r="1668" spans="1:6" ht="12.75">
      <c r="A1668" s="449" t="s">
        <v>485</v>
      </c>
      <c r="B1668" s="1089" t="s">
        <v>795</v>
      </c>
      <c r="C1668" s="405">
        <f t="shared" si="101"/>
        <v>404261</v>
      </c>
      <c r="D1668" s="405">
        <f t="shared" si="101"/>
        <v>0</v>
      </c>
      <c r="E1668" s="405">
        <f t="shared" si="101"/>
        <v>0</v>
      </c>
      <c r="F1668" s="176">
        <f t="shared" si="102"/>
        <v>404261</v>
      </c>
    </row>
    <row r="1669" spans="1:6" ht="13.5" thickBot="1">
      <c r="A1669" s="449" t="s">
        <v>486</v>
      </c>
      <c r="B1669" s="460" t="s">
        <v>796</v>
      </c>
      <c r="C1669" s="405">
        <f t="shared" si="101"/>
        <v>227735</v>
      </c>
      <c r="D1669" s="405">
        <f t="shared" si="101"/>
        <v>8696</v>
      </c>
      <c r="E1669" s="405">
        <f t="shared" si="101"/>
        <v>0</v>
      </c>
      <c r="F1669" s="176">
        <f t="shared" si="102"/>
        <v>236431</v>
      </c>
    </row>
    <row r="1670" spans="1:6" ht="13.5" thickBot="1">
      <c r="A1670" s="473" t="s">
        <v>487</v>
      </c>
      <c r="B1670" s="380" t="s">
        <v>787</v>
      </c>
      <c r="C1670" s="1093">
        <f>SUM(C1662:C1669)</f>
        <v>1780249</v>
      </c>
      <c r="D1670" s="1093">
        <f>SUM(D1662:D1669)</f>
        <v>39374</v>
      </c>
      <c r="E1670" s="1093">
        <f>SUM(E1662:E1669)</f>
        <v>0</v>
      </c>
      <c r="F1670" s="1224">
        <f>SUM(F1662:F1669)</f>
        <v>1819623</v>
      </c>
    </row>
    <row r="1671" spans="1:6" ht="12.75">
      <c r="A1671" s="766"/>
      <c r="B1671" s="45"/>
      <c r="C1671" s="1107"/>
      <c r="D1671" s="1109"/>
      <c r="E1671" s="1047"/>
      <c r="F1671" s="863"/>
    </row>
    <row r="1672" spans="1:6" ht="13.5" thickBot="1">
      <c r="A1672" s="541" t="s">
        <v>488</v>
      </c>
      <c r="B1672" s="1312" t="s">
        <v>788</v>
      </c>
      <c r="C1672" s="1313">
        <f>C1659+C1670</f>
        <v>8624799</v>
      </c>
      <c r="D1672" s="1314">
        <f>D1659+D1670</f>
        <v>639237</v>
      </c>
      <c r="E1672" s="1313">
        <f>E1659+E1670</f>
        <v>0</v>
      </c>
      <c r="F1672" s="1313">
        <f>F1659+F1670</f>
        <v>9264036</v>
      </c>
    </row>
  </sheetData>
  <sheetProtection/>
  <mergeCells count="94">
    <mergeCell ref="A1:E1"/>
    <mergeCell ref="A3:F3"/>
    <mergeCell ref="A55:E55"/>
    <mergeCell ref="A57:F57"/>
    <mergeCell ref="A109:E109"/>
    <mergeCell ref="A972:F972"/>
    <mergeCell ref="A111:F111"/>
    <mergeCell ref="A163:E163"/>
    <mergeCell ref="A165:F165"/>
    <mergeCell ref="A217:E217"/>
    <mergeCell ref="A219:F219"/>
    <mergeCell ref="A271:E271"/>
    <mergeCell ref="A273:F273"/>
    <mergeCell ref="A325:E325"/>
    <mergeCell ref="A327:F327"/>
    <mergeCell ref="A379:E379"/>
    <mergeCell ref="A381:F381"/>
    <mergeCell ref="A433:E433"/>
    <mergeCell ref="A324:F324"/>
    <mergeCell ref="A378:F378"/>
    <mergeCell ref="A432:F432"/>
    <mergeCell ref="A435:F435"/>
    <mergeCell ref="A487:E487"/>
    <mergeCell ref="A489:F489"/>
    <mergeCell ref="A541:E541"/>
    <mergeCell ref="A543:F543"/>
    <mergeCell ref="A595:E595"/>
    <mergeCell ref="A486:F486"/>
    <mergeCell ref="A540:F540"/>
    <mergeCell ref="A594:F594"/>
    <mergeCell ref="A597:F597"/>
    <mergeCell ref="A649:E649"/>
    <mergeCell ref="A651:F651"/>
    <mergeCell ref="A703:E703"/>
    <mergeCell ref="A705:F705"/>
    <mergeCell ref="A757:E757"/>
    <mergeCell ref="A648:F648"/>
    <mergeCell ref="A702:F702"/>
    <mergeCell ref="A756:F756"/>
    <mergeCell ref="A759:F759"/>
    <mergeCell ref="A811:E811"/>
    <mergeCell ref="A813:F813"/>
    <mergeCell ref="A865:E865"/>
    <mergeCell ref="A867:F867"/>
    <mergeCell ref="A919:E919"/>
    <mergeCell ref="A810:F810"/>
    <mergeCell ref="A864:F864"/>
    <mergeCell ref="A918:F918"/>
    <mergeCell ref="A921:F921"/>
    <mergeCell ref="A973:E973"/>
    <mergeCell ref="A975:F975"/>
    <mergeCell ref="A1027:E1027"/>
    <mergeCell ref="A1029:F1029"/>
    <mergeCell ref="A54:F54"/>
    <mergeCell ref="A108:F108"/>
    <mergeCell ref="A162:F162"/>
    <mergeCell ref="A216:F216"/>
    <mergeCell ref="A270:F270"/>
    <mergeCell ref="A1026:F1026"/>
    <mergeCell ref="A1080:F1080"/>
    <mergeCell ref="A1081:E1081"/>
    <mergeCell ref="A1083:F1083"/>
    <mergeCell ref="A977:D977"/>
    <mergeCell ref="A1134:F1134"/>
    <mergeCell ref="A1135:E1135"/>
    <mergeCell ref="A1137:F1137"/>
    <mergeCell ref="A1188:F1188"/>
    <mergeCell ref="A1189:E1189"/>
    <mergeCell ref="A1191:F1191"/>
    <mergeCell ref="A1242:F1242"/>
    <mergeCell ref="A1243:E1243"/>
    <mergeCell ref="A1245:F1245"/>
    <mergeCell ref="A1296:F1296"/>
    <mergeCell ref="A1297:E1297"/>
    <mergeCell ref="A1299:F1299"/>
    <mergeCell ref="A1350:F1350"/>
    <mergeCell ref="A1351:E1351"/>
    <mergeCell ref="A1353:F1353"/>
    <mergeCell ref="A1404:F1404"/>
    <mergeCell ref="A1405:E1405"/>
    <mergeCell ref="A1407:F1407"/>
    <mergeCell ref="A1512:F1512"/>
    <mergeCell ref="A1458:F1458"/>
    <mergeCell ref="A1459:E1459"/>
    <mergeCell ref="A1461:F1461"/>
    <mergeCell ref="A1463:F1463"/>
    <mergeCell ref="A1621:E1621"/>
    <mergeCell ref="A1623:F1623"/>
    <mergeCell ref="A1513:E1513"/>
    <mergeCell ref="A1515:F1515"/>
    <mergeCell ref="A1566:F1566"/>
    <mergeCell ref="A1567:E1567"/>
    <mergeCell ref="A1569:F1569"/>
    <mergeCell ref="A1620:F16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">
      <selection activeCell="F55" sqref="A1:F55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439" t="s">
        <v>1178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1:6" ht="14.25">
      <c r="A3" s="1582" t="s">
        <v>1016</v>
      </c>
      <c r="B3" s="1583"/>
      <c r="C3" s="1583"/>
      <c r="D3" s="1583"/>
      <c r="E3" s="1583"/>
      <c r="F3" s="1583"/>
    </row>
    <row r="4" spans="2:6" ht="11.25" customHeight="1">
      <c r="B4" s="22"/>
      <c r="C4" s="22"/>
      <c r="D4" s="22"/>
      <c r="E4" s="22"/>
      <c r="F4" s="191"/>
    </row>
    <row r="5" spans="2:6" ht="13.5" thickBot="1">
      <c r="B5" s="1363" t="s">
        <v>980</v>
      </c>
      <c r="C5" s="1"/>
      <c r="D5" s="1"/>
      <c r="E5" s="23"/>
      <c r="F5" s="23" t="s">
        <v>4</v>
      </c>
    </row>
    <row r="6" spans="1:6" ht="48" customHeight="1" thickBot="1">
      <c r="A6" s="469" t="s">
        <v>444</v>
      </c>
      <c r="B6" s="356" t="s">
        <v>47</v>
      </c>
      <c r="C6" s="465" t="s">
        <v>981</v>
      </c>
      <c r="D6" s="466" t="s">
        <v>982</v>
      </c>
      <c r="E6" s="465" t="s">
        <v>978</v>
      </c>
      <c r="F6" s="466" t="s">
        <v>977</v>
      </c>
    </row>
    <row r="7" spans="1:6" ht="13.5" thickBot="1">
      <c r="A7" s="669" t="s">
        <v>445</v>
      </c>
      <c r="B7" s="846" t="s">
        <v>446</v>
      </c>
      <c r="C7" s="847" t="s">
        <v>447</v>
      </c>
      <c r="D7" s="848" t="s">
        <v>448</v>
      </c>
      <c r="E7" s="848" t="s">
        <v>468</v>
      </c>
      <c r="F7" s="849" t="s">
        <v>493</v>
      </c>
    </row>
    <row r="8" spans="1:6" ht="13.5" thickBot="1">
      <c r="A8" s="669" t="s">
        <v>449</v>
      </c>
      <c r="B8" s="336" t="s">
        <v>882</v>
      </c>
      <c r="C8" s="73">
        <f>C9+C10+C17</f>
        <v>29314</v>
      </c>
      <c r="D8" s="73">
        <f>D9+D10+D17</f>
        <v>304124</v>
      </c>
      <c r="E8" s="73">
        <f>E9+E10+E17</f>
        <v>0</v>
      </c>
      <c r="F8" s="147">
        <f aca="true" t="shared" si="0" ref="F8:F27">SUM(C8:E8)</f>
        <v>333438</v>
      </c>
    </row>
    <row r="9" spans="1:6" ht="13.5" thickBot="1">
      <c r="A9" s="669" t="s">
        <v>450</v>
      </c>
      <c r="B9" s="337" t="s">
        <v>397</v>
      </c>
      <c r="C9" s="36"/>
      <c r="D9" s="850">
        <f>18006+620</f>
        <v>18626</v>
      </c>
      <c r="E9" s="850"/>
      <c r="F9" s="1223">
        <f t="shared" si="0"/>
        <v>18626</v>
      </c>
    </row>
    <row r="10" spans="1:6" ht="13.5" thickBot="1">
      <c r="A10" s="669" t="s">
        <v>451</v>
      </c>
      <c r="B10" s="338" t="s">
        <v>875</v>
      </c>
      <c r="C10" s="343">
        <v>0</v>
      </c>
      <c r="D10" s="851">
        <f>D11+D12+D13+D14+D15+D16</f>
        <v>0</v>
      </c>
      <c r="E10" s="851">
        <f>E11+E12+E13+E14+E15+E16</f>
        <v>0</v>
      </c>
      <c r="F10" s="1224">
        <f>F11+F12+F13+F14+F15+F16</f>
        <v>0</v>
      </c>
    </row>
    <row r="11" spans="1:6" ht="12.75">
      <c r="A11" s="852" t="s">
        <v>452</v>
      </c>
      <c r="B11" s="1152" t="s">
        <v>854</v>
      </c>
      <c r="C11" s="771"/>
      <c r="D11" s="538"/>
      <c r="E11" s="538"/>
      <c r="F11" s="344">
        <f t="shared" si="0"/>
        <v>0</v>
      </c>
    </row>
    <row r="12" spans="1:6" ht="12.75">
      <c r="A12" s="208" t="s">
        <v>453</v>
      </c>
      <c r="B12" s="1153" t="s">
        <v>855</v>
      </c>
      <c r="C12" s="1151"/>
      <c r="D12" s="1138"/>
      <c r="E12" s="1138"/>
      <c r="F12" s="344">
        <f t="shared" si="0"/>
        <v>0</v>
      </c>
    </row>
    <row r="13" spans="1:6" ht="12.75">
      <c r="A13" s="208" t="s">
        <v>454</v>
      </c>
      <c r="B13" s="339" t="s">
        <v>856</v>
      </c>
      <c r="C13" s="1151"/>
      <c r="D13" s="1138"/>
      <c r="E13" s="1138"/>
      <c r="F13" s="344">
        <f t="shared" si="0"/>
        <v>0</v>
      </c>
    </row>
    <row r="14" spans="1:6" ht="12.75">
      <c r="A14" s="1127" t="s">
        <v>455</v>
      </c>
      <c r="B14" s="1150" t="s">
        <v>857</v>
      </c>
      <c r="C14" s="25"/>
      <c r="D14" s="282"/>
      <c r="E14" s="282"/>
      <c r="F14" s="344">
        <f t="shared" si="0"/>
        <v>0</v>
      </c>
    </row>
    <row r="15" spans="1:6" ht="12.75">
      <c r="A15" s="208" t="s">
        <v>456</v>
      </c>
      <c r="B15" s="339" t="s">
        <v>858</v>
      </c>
      <c r="C15" s="25"/>
      <c r="D15" s="34"/>
      <c r="E15" s="34"/>
      <c r="F15" s="344">
        <f t="shared" si="0"/>
        <v>0</v>
      </c>
    </row>
    <row r="16" spans="1:6" ht="13.5" thickBot="1">
      <c r="A16" s="853" t="s">
        <v>457</v>
      </c>
      <c r="B16" s="340" t="s">
        <v>859</v>
      </c>
      <c r="C16" s="11"/>
      <c r="D16" s="286"/>
      <c r="E16" s="286"/>
      <c r="F16" s="344">
        <f t="shared" si="0"/>
        <v>0</v>
      </c>
    </row>
    <row r="17" spans="1:6" ht="13.5" thickBot="1">
      <c r="A17" s="669" t="s">
        <v>458</v>
      </c>
      <c r="B17" s="336" t="s">
        <v>398</v>
      </c>
      <c r="C17" s="854">
        <f>C18+C23+C24+C25++C26+C27</f>
        <v>29314</v>
      </c>
      <c r="D17" s="854">
        <f>D18+D23+D24+D25+D26+D27</f>
        <v>285498</v>
      </c>
      <c r="E17" s="854">
        <f>E18+E23+E24+E25++E26+E27</f>
        <v>0</v>
      </c>
      <c r="F17" s="854">
        <f>F18+F23+F24+F25++F26+F27</f>
        <v>314812</v>
      </c>
    </row>
    <row r="18" spans="1:6" ht="12.75">
      <c r="A18" s="852" t="s">
        <v>459</v>
      </c>
      <c r="B18" s="1156" t="s">
        <v>876</v>
      </c>
      <c r="C18" s="25">
        <f>C19+C20+C21+C22</f>
        <v>0</v>
      </c>
      <c r="D18" s="25">
        <f>D19+D20+D21+D22</f>
        <v>0</v>
      </c>
      <c r="E18" s="25">
        <f>E19+E20+E21+E22</f>
        <v>0</v>
      </c>
      <c r="F18" s="25">
        <f>F19+F20+F21+F22</f>
        <v>0</v>
      </c>
    </row>
    <row r="19" spans="1:6" ht="12.75">
      <c r="A19" s="1127" t="s">
        <v>460</v>
      </c>
      <c r="B19" s="1175" t="s">
        <v>909</v>
      </c>
      <c r="C19" s="25"/>
      <c r="D19" s="1174"/>
      <c r="E19" s="138"/>
      <c r="F19" s="144">
        <f>SUM(C19:E19)</f>
        <v>0</v>
      </c>
    </row>
    <row r="20" spans="1:6" ht="12.75">
      <c r="A20" s="1127" t="s">
        <v>461</v>
      </c>
      <c r="B20" s="1176" t="s">
        <v>911</v>
      </c>
      <c r="C20" s="25"/>
      <c r="D20" s="293"/>
      <c r="E20" s="139"/>
      <c r="F20" s="144">
        <f>SUM(C20:E20)</f>
        <v>0</v>
      </c>
    </row>
    <row r="21" spans="1:6" ht="12.75">
      <c r="A21" s="1127" t="s">
        <v>462</v>
      </c>
      <c r="B21" s="1176" t="s">
        <v>912</v>
      </c>
      <c r="C21" s="25"/>
      <c r="D21" s="293"/>
      <c r="E21" s="139"/>
      <c r="F21" s="144">
        <f>SUM(C21:E21)</f>
        <v>0</v>
      </c>
    </row>
    <row r="22" spans="1:6" ht="12.75">
      <c r="A22" s="1127" t="s">
        <v>463</v>
      </c>
      <c r="B22" s="1173" t="s">
        <v>914</v>
      </c>
      <c r="C22" s="25"/>
      <c r="D22" s="282"/>
      <c r="E22" s="282"/>
      <c r="F22" s="144">
        <f>SUM(C22:E22)</f>
        <v>0</v>
      </c>
    </row>
    <row r="23" spans="1:6" ht="12.75">
      <c r="A23" s="1127" t="s">
        <v>464</v>
      </c>
      <c r="B23" s="331" t="s">
        <v>877</v>
      </c>
      <c r="C23" s="25"/>
      <c r="D23" s="286"/>
      <c r="E23" s="138"/>
      <c r="F23" s="144">
        <f t="shared" si="0"/>
        <v>0</v>
      </c>
    </row>
    <row r="24" spans="1:6" ht="12.75">
      <c r="A24" s="1127" t="s">
        <v>465</v>
      </c>
      <c r="B24" s="1157" t="s">
        <v>878</v>
      </c>
      <c r="C24" s="9"/>
      <c r="D24" s="34"/>
      <c r="E24" s="284"/>
      <c r="F24" s="144">
        <f t="shared" si="0"/>
        <v>0</v>
      </c>
    </row>
    <row r="25" spans="1:6" ht="12.75" customHeight="1">
      <c r="A25" s="1127" t="s">
        <v>466</v>
      </c>
      <c r="B25" s="341" t="s">
        <v>879</v>
      </c>
      <c r="C25" s="25">
        <f>28307+1007</f>
        <v>29314</v>
      </c>
      <c r="D25" s="284">
        <f>288640+8816+269-12227</f>
        <v>285498</v>
      </c>
      <c r="E25" s="284"/>
      <c r="F25" s="144">
        <f t="shared" si="0"/>
        <v>314812</v>
      </c>
    </row>
    <row r="26" spans="1:6" ht="14.25" customHeight="1">
      <c r="A26" s="1127" t="s">
        <v>467</v>
      </c>
      <c r="B26" s="1158" t="s">
        <v>880</v>
      </c>
      <c r="C26" s="25"/>
      <c r="D26" s="284"/>
      <c r="E26" s="284"/>
      <c r="F26" s="144">
        <f t="shared" si="0"/>
        <v>0</v>
      </c>
    </row>
    <row r="27" spans="1:6" ht="13.5" customHeight="1" thickBot="1">
      <c r="A27" s="1127" t="s">
        <v>469</v>
      </c>
      <c r="B27" s="341" t="s">
        <v>881</v>
      </c>
      <c r="C27" s="25"/>
      <c r="D27" s="284"/>
      <c r="E27" s="284"/>
      <c r="F27" s="144">
        <f t="shared" si="0"/>
        <v>0</v>
      </c>
    </row>
    <row r="28" spans="1:6" ht="6.75" customHeight="1" thickBot="1">
      <c r="A28" s="669"/>
      <c r="B28" s="342"/>
      <c r="C28" s="29"/>
      <c r="D28" s="282"/>
      <c r="E28" s="282"/>
      <c r="F28" s="146"/>
    </row>
    <row r="29" spans="1:6" ht="13.5" thickBot="1">
      <c r="A29" s="669" t="s">
        <v>470</v>
      </c>
      <c r="B29" s="297" t="s">
        <v>399</v>
      </c>
      <c r="C29" s="183">
        <f>C30+C35+C38</f>
        <v>0</v>
      </c>
      <c r="D29" s="1215">
        <f>D30+D35+D38</f>
        <v>450</v>
      </c>
      <c r="E29" s="137">
        <f>E30+E35+E38</f>
        <v>0</v>
      </c>
      <c r="F29" s="1172">
        <f>F30+F35+F38</f>
        <v>450</v>
      </c>
    </row>
    <row r="30" spans="1:6" ht="12.75">
      <c r="A30" s="852" t="s">
        <v>471</v>
      </c>
      <c r="B30" s="164" t="s">
        <v>883</v>
      </c>
      <c r="C30" s="317">
        <f>C31+C33+C34+C32</f>
        <v>0</v>
      </c>
      <c r="D30" s="856">
        <f>D31+D33+D34+D32</f>
        <v>0</v>
      </c>
      <c r="E30" s="855">
        <f>E31+E33+E34+E32</f>
        <v>0</v>
      </c>
      <c r="F30" s="855">
        <f>F31+F33+F34+F32</f>
        <v>0</v>
      </c>
    </row>
    <row r="31" spans="1:6" ht="12.75">
      <c r="A31" s="208" t="s">
        <v>472</v>
      </c>
      <c r="B31" s="161" t="s">
        <v>393</v>
      </c>
      <c r="C31" s="210">
        <f>'30_ sz_ melléklet'!F29</f>
        <v>0</v>
      </c>
      <c r="D31" s="514"/>
      <c r="E31" s="210">
        <f>'31_sz_ melléklet'!E28</f>
        <v>0</v>
      </c>
      <c r="F31" s="514">
        <f>SUM(C31:E31)</f>
        <v>0</v>
      </c>
    </row>
    <row r="32" spans="1:6" ht="12.75">
      <c r="A32" s="208" t="s">
        <v>473</v>
      </c>
      <c r="B32" s="328" t="s">
        <v>885</v>
      </c>
      <c r="C32" s="179"/>
      <c r="D32" s="171"/>
      <c r="E32" s="179"/>
      <c r="F32" s="514">
        <f aca="true" t="shared" si="1" ref="F32:F40">SUM(C32:E32)</f>
        <v>0</v>
      </c>
    </row>
    <row r="33" spans="1:6" ht="23.25" customHeight="1">
      <c r="A33" s="208" t="s">
        <v>474</v>
      </c>
      <c r="B33" s="858" t="s">
        <v>886</v>
      </c>
      <c r="C33" s="176"/>
      <c r="D33" s="170"/>
      <c r="E33" s="176"/>
      <c r="F33" s="514">
        <f t="shared" si="1"/>
        <v>0</v>
      </c>
    </row>
    <row r="34" spans="1:6" ht="12.75">
      <c r="A34" s="208" t="s">
        <v>475</v>
      </c>
      <c r="B34" s="328" t="s">
        <v>887</v>
      </c>
      <c r="C34" s="184">
        <f>'30_ sz_ melléklet'!F32</f>
        <v>0</v>
      </c>
      <c r="D34" s="175"/>
      <c r="E34" s="184"/>
      <c r="F34" s="514">
        <f t="shared" si="1"/>
        <v>0</v>
      </c>
    </row>
    <row r="35" spans="1:6" ht="12.75">
      <c r="A35" s="208" t="s">
        <v>476</v>
      </c>
      <c r="B35" s="1163" t="s">
        <v>891</v>
      </c>
      <c r="C35" s="187">
        <f>C36+C37+C38+C39+C40+C41</f>
        <v>0</v>
      </c>
      <c r="D35" s="1216">
        <f>D36+D37+D38+D39+D40+D41</f>
        <v>450</v>
      </c>
      <c r="E35" s="187">
        <f>E36+E37+E38+E39+E40+E41</f>
        <v>0</v>
      </c>
      <c r="F35" s="187">
        <f>F36+F37+F38+F39+F40+F41</f>
        <v>450</v>
      </c>
    </row>
    <row r="36" spans="1:6" ht="12.75">
      <c r="A36" s="208" t="s">
        <v>477</v>
      </c>
      <c r="B36" s="859" t="s">
        <v>889</v>
      </c>
      <c r="C36" s="184"/>
      <c r="D36" s="175"/>
      <c r="E36" s="184"/>
      <c r="F36" s="514">
        <f t="shared" si="1"/>
        <v>0</v>
      </c>
    </row>
    <row r="37" spans="1:6" ht="12.75">
      <c r="A37" s="208" t="s">
        <v>478</v>
      </c>
      <c r="B37" s="1162" t="s">
        <v>890</v>
      </c>
      <c r="C37" s="860"/>
      <c r="D37" s="1217"/>
      <c r="E37" s="860"/>
      <c r="F37" s="514">
        <f t="shared" si="1"/>
        <v>0</v>
      </c>
    </row>
    <row r="38" spans="1:6" ht="12.75">
      <c r="A38" s="208" t="s">
        <v>479</v>
      </c>
      <c r="B38" s="1164" t="s">
        <v>892</v>
      </c>
      <c r="C38" s="861"/>
      <c r="D38" s="1218"/>
      <c r="E38" s="861"/>
      <c r="F38" s="514">
        <f t="shared" si="1"/>
        <v>0</v>
      </c>
    </row>
    <row r="39" spans="1:6" ht="12.75">
      <c r="A39" s="208" t="s">
        <v>480</v>
      </c>
      <c r="B39" s="161" t="s">
        <v>893</v>
      </c>
      <c r="C39" s="210"/>
      <c r="D39" s="302">
        <v>450</v>
      </c>
      <c r="E39" s="209"/>
      <c r="F39" s="514">
        <f t="shared" si="1"/>
        <v>450</v>
      </c>
    </row>
    <row r="40" spans="1:6" ht="12.75">
      <c r="A40" s="208" t="s">
        <v>481</v>
      </c>
      <c r="B40" s="1164" t="s">
        <v>894</v>
      </c>
      <c r="C40" s="210"/>
      <c r="D40" s="311"/>
      <c r="E40" s="319"/>
      <c r="F40" s="514">
        <f t="shared" si="1"/>
        <v>0</v>
      </c>
    </row>
    <row r="41" spans="1:6" ht="13.5" thickBot="1">
      <c r="A41" s="208" t="s">
        <v>482</v>
      </c>
      <c r="B41" s="161" t="s">
        <v>895</v>
      </c>
      <c r="C41" s="910"/>
      <c r="D41" s="1219"/>
      <c r="E41" s="910"/>
      <c r="F41" s="514">
        <f>SUM(C41:E41)</f>
        <v>0</v>
      </c>
    </row>
    <row r="42" spans="1:6" ht="27.75" customHeight="1" thickBot="1">
      <c r="A42" s="669" t="s">
        <v>483</v>
      </c>
      <c r="B42" s="166" t="s">
        <v>896</v>
      </c>
      <c r="C42" s="862">
        <f>C8+C29</f>
        <v>29314</v>
      </c>
      <c r="D42" s="862">
        <f>D8+D29</f>
        <v>304574</v>
      </c>
      <c r="E42" s="862">
        <f>E8+E29</f>
        <v>0</v>
      </c>
      <c r="F42" s="862">
        <f>F8+F29</f>
        <v>333888</v>
      </c>
    </row>
    <row r="43" spans="1:6" ht="7.5" customHeight="1" thickBot="1">
      <c r="A43" s="669"/>
      <c r="B43" s="162"/>
      <c r="C43" s="29"/>
      <c r="D43" s="348"/>
      <c r="E43" s="348"/>
      <c r="F43" s="146"/>
    </row>
    <row r="44" spans="1:6" ht="13.5" thickBot="1">
      <c r="A44" s="669" t="s">
        <v>484</v>
      </c>
      <c r="B44" s="163" t="s">
        <v>897</v>
      </c>
      <c r="C44" s="350"/>
      <c r="D44" s="350"/>
      <c r="E44" s="350"/>
      <c r="F44" s="350"/>
    </row>
    <row r="45" spans="1:6" ht="16.5" customHeight="1">
      <c r="A45" s="852" t="s">
        <v>485</v>
      </c>
      <c r="B45" s="329" t="s">
        <v>395</v>
      </c>
      <c r="C45" s="349"/>
      <c r="D45" s="295"/>
      <c r="E45" s="295"/>
      <c r="F45" s="347"/>
    </row>
    <row r="46" spans="1:6" ht="12.75" customHeight="1">
      <c r="A46" s="208" t="s">
        <v>486</v>
      </c>
      <c r="B46" s="764" t="s">
        <v>899</v>
      </c>
      <c r="C46" s="139">
        <v>487</v>
      </c>
      <c r="D46" s="293">
        <v>16772</v>
      </c>
      <c r="E46" s="293"/>
      <c r="F46" s="1165">
        <f>C46+D46+E46</f>
        <v>17259</v>
      </c>
    </row>
    <row r="47" spans="1:6" ht="12.75" customHeight="1">
      <c r="A47" s="208" t="s">
        <v>487</v>
      </c>
      <c r="B47" s="764" t="s">
        <v>900</v>
      </c>
      <c r="C47" s="139"/>
      <c r="D47" s="293">
        <v>340</v>
      </c>
      <c r="E47" s="293"/>
      <c r="F47" s="1165">
        <f>C47+D47+E47</f>
        <v>340</v>
      </c>
    </row>
    <row r="48" spans="1:6" ht="13.5" customHeight="1">
      <c r="A48" s="208" t="s">
        <v>488</v>
      </c>
      <c r="B48" s="764" t="s">
        <v>898</v>
      </c>
      <c r="C48" s="139">
        <f>2209+95+109</f>
        <v>2413</v>
      </c>
      <c r="D48" s="293">
        <f>8374+1469+1399</f>
        <v>11242</v>
      </c>
      <c r="E48" s="293"/>
      <c r="F48" s="1165">
        <f>SUM(C48:E48)</f>
        <v>13655</v>
      </c>
    </row>
    <row r="49" spans="1:6" ht="12.75">
      <c r="A49" s="208" t="s">
        <v>489</v>
      </c>
      <c r="B49" s="1087" t="s">
        <v>904</v>
      </c>
      <c r="C49" s="139"/>
      <c r="D49" s="293"/>
      <c r="E49" s="293"/>
      <c r="F49" s="1165"/>
    </row>
    <row r="50" spans="1:6" ht="12.75">
      <c r="A50" s="208" t="s">
        <v>490</v>
      </c>
      <c r="B50" s="1088" t="s">
        <v>903</v>
      </c>
      <c r="C50" s="139"/>
      <c r="D50" s="293"/>
      <c r="E50" s="293"/>
      <c r="F50" s="1165"/>
    </row>
    <row r="51" spans="1:6" ht="12.75">
      <c r="A51" s="208" t="s">
        <v>491</v>
      </c>
      <c r="B51" s="1089" t="s">
        <v>901</v>
      </c>
      <c r="C51" s="139"/>
      <c r="D51" s="293"/>
      <c r="E51" s="293"/>
      <c r="F51" s="1165">
        <f>SUM(C51:E51)</f>
        <v>0</v>
      </c>
    </row>
    <row r="52" spans="1:6" ht="13.5" thickBot="1">
      <c r="A52" s="208" t="s">
        <v>492</v>
      </c>
      <c r="B52" s="1169" t="s">
        <v>902</v>
      </c>
      <c r="C52" s="1170"/>
      <c r="D52" s="866"/>
      <c r="E52" s="866"/>
      <c r="F52" s="1171">
        <f>SUM(C52:E52)</f>
        <v>0</v>
      </c>
    </row>
    <row r="53" spans="1:6" ht="13.5" thickBot="1">
      <c r="A53" s="902" t="s">
        <v>508</v>
      </c>
      <c r="B53" s="1160" t="s">
        <v>906</v>
      </c>
      <c r="C53" s="137">
        <f>SUM(C45:C52)</f>
        <v>2900</v>
      </c>
      <c r="D53" s="137">
        <f>SUM(D45:D52)</f>
        <v>28354</v>
      </c>
      <c r="E53" s="137">
        <f>SUM(E45:E52)</f>
        <v>0</v>
      </c>
      <c r="F53" s="1172">
        <f>SUM(F45:F52)</f>
        <v>31254</v>
      </c>
    </row>
    <row r="54" spans="1:6" ht="13.5" thickBot="1">
      <c r="A54" s="669" t="s">
        <v>487</v>
      </c>
      <c r="B54" s="1166" t="s">
        <v>905</v>
      </c>
      <c r="C54" s="1167">
        <f>C42+C53</f>
        <v>32214</v>
      </c>
      <c r="D54" s="1167">
        <f>D42+D53</f>
        <v>332928</v>
      </c>
      <c r="E54" s="1167">
        <f>E42+E53</f>
        <v>0</v>
      </c>
      <c r="F54" s="1168">
        <f>F42+F53</f>
        <v>365142</v>
      </c>
    </row>
    <row r="57" spans="1:6" ht="12.75">
      <c r="A57" s="1460">
        <v>2</v>
      </c>
      <c r="B57" s="1460"/>
      <c r="C57" s="1460"/>
      <c r="D57" s="1460"/>
      <c r="E57" s="1460"/>
      <c r="F57" s="1460"/>
    </row>
    <row r="58" spans="1:5" ht="12.75">
      <c r="A58" s="1439" t="s">
        <v>1178</v>
      </c>
      <c r="B58" s="1439"/>
      <c r="C58" s="1439"/>
      <c r="D58" s="1439"/>
      <c r="E58" s="1439"/>
    </row>
    <row r="59" spans="1:5" ht="12.75">
      <c r="A59" s="462"/>
      <c r="B59" s="462"/>
      <c r="C59" s="462"/>
      <c r="D59" s="462"/>
      <c r="E59" s="462"/>
    </row>
    <row r="60" spans="1:6" ht="14.25">
      <c r="A60" s="1582" t="s">
        <v>1016</v>
      </c>
      <c r="B60" s="1583"/>
      <c r="C60" s="1583"/>
      <c r="D60" s="1583"/>
      <c r="E60" s="1583"/>
      <c r="F60" s="1583"/>
    </row>
    <row r="61" spans="2:6" ht="10.5" customHeight="1">
      <c r="B61" s="22"/>
      <c r="C61" s="22"/>
      <c r="D61" s="22"/>
      <c r="E61" s="22"/>
      <c r="F61" s="191"/>
    </row>
    <row r="62" spans="2:6" ht="13.5" thickBot="1">
      <c r="B62" s="38" t="s">
        <v>90</v>
      </c>
      <c r="C62" s="1"/>
      <c r="D62" s="1"/>
      <c r="E62" s="23"/>
      <c r="F62" s="23" t="s">
        <v>4</v>
      </c>
    </row>
    <row r="63" spans="1:6" ht="48.75" thickBot="1">
      <c r="A63" s="469" t="s">
        <v>444</v>
      </c>
      <c r="B63" s="356" t="s">
        <v>47</v>
      </c>
      <c r="C63" s="465" t="s">
        <v>983</v>
      </c>
      <c r="D63" s="466" t="s">
        <v>984</v>
      </c>
      <c r="E63" s="465" t="s">
        <v>978</v>
      </c>
      <c r="F63" s="466" t="s">
        <v>977</v>
      </c>
    </row>
    <row r="64" spans="1:6" ht="13.5" thickBot="1">
      <c r="A64" s="669" t="s">
        <v>445</v>
      </c>
      <c r="B64" s="846" t="s">
        <v>446</v>
      </c>
      <c r="C64" s="847" t="s">
        <v>447</v>
      </c>
      <c r="D64" s="848" t="s">
        <v>448</v>
      </c>
      <c r="E64" s="848" t="s">
        <v>468</v>
      </c>
      <c r="F64" s="849" t="s">
        <v>493</v>
      </c>
    </row>
    <row r="65" spans="1:6" ht="13.5" thickBot="1">
      <c r="A65" s="669" t="s">
        <v>449</v>
      </c>
      <c r="B65" s="336" t="s">
        <v>882</v>
      </c>
      <c r="C65" s="73">
        <f>C66+C67+C74</f>
        <v>120481</v>
      </c>
      <c r="D65" s="73">
        <f>D66+D67+D74</f>
        <v>0</v>
      </c>
      <c r="E65" s="73">
        <f>E66+E67+E74</f>
        <v>0</v>
      </c>
      <c r="F65" s="147">
        <f>SUM(C65:E65)</f>
        <v>120481</v>
      </c>
    </row>
    <row r="66" spans="1:6" ht="13.5" thickBot="1">
      <c r="A66" s="669" t="s">
        <v>450</v>
      </c>
      <c r="B66" s="337" t="s">
        <v>397</v>
      </c>
      <c r="C66" s="36">
        <f>127926-15033</f>
        <v>112893</v>
      </c>
      <c r="D66" s="850"/>
      <c r="E66" s="850"/>
      <c r="F66" s="1223">
        <f>SUM(C66:E66)</f>
        <v>112893</v>
      </c>
    </row>
    <row r="67" spans="1:6" ht="13.5" thickBot="1">
      <c r="A67" s="669" t="s">
        <v>451</v>
      </c>
      <c r="B67" s="338" t="s">
        <v>875</v>
      </c>
      <c r="C67" s="343">
        <v>0</v>
      </c>
      <c r="D67" s="851">
        <f>D68+D69+D70+D71+D72+D73</f>
        <v>0</v>
      </c>
      <c r="E67" s="851">
        <f>E68+E69+E70+E71+E72+E73</f>
        <v>0</v>
      </c>
      <c r="F67" s="1224">
        <f>F68+F69+F70+F71+F72+F73</f>
        <v>0</v>
      </c>
    </row>
    <row r="68" spans="1:6" ht="12.75">
      <c r="A68" s="852" t="s">
        <v>452</v>
      </c>
      <c r="B68" s="1152" t="s">
        <v>854</v>
      </c>
      <c r="C68" s="771"/>
      <c r="D68" s="538"/>
      <c r="E68" s="538"/>
      <c r="F68" s="344">
        <f aca="true" t="shared" si="2" ref="F68:F73">SUM(C68:E68)</f>
        <v>0</v>
      </c>
    </row>
    <row r="69" spans="1:6" ht="12.75">
      <c r="A69" s="208" t="s">
        <v>453</v>
      </c>
      <c r="B69" s="1153" t="s">
        <v>855</v>
      </c>
      <c r="C69" s="1151"/>
      <c r="D69" s="1138"/>
      <c r="E69" s="1138"/>
      <c r="F69" s="344">
        <f t="shared" si="2"/>
        <v>0</v>
      </c>
    </row>
    <row r="70" spans="1:6" ht="12.75">
      <c r="A70" s="208" t="s">
        <v>454</v>
      </c>
      <c r="B70" s="339" t="s">
        <v>856</v>
      </c>
      <c r="C70" s="1151"/>
      <c r="D70" s="1138"/>
      <c r="E70" s="1138"/>
      <c r="F70" s="344">
        <f t="shared" si="2"/>
        <v>0</v>
      </c>
    </row>
    <row r="71" spans="1:6" ht="12.75">
      <c r="A71" s="1127" t="s">
        <v>455</v>
      </c>
      <c r="B71" s="1150" t="s">
        <v>857</v>
      </c>
      <c r="C71" s="25"/>
      <c r="D71" s="282"/>
      <c r="E71" s="282"/>
      <c r="F71" s="344">
        <f t="shared" si="2"/>
        <v>0</v>
      </c>
    </row>
    <row r="72" spans="1:6" ht="12.75">
      <c r="A72" s="208" t="s">
        <v>456</v>
      </c>
      <c r="B72" s="339" t="s">
        <v>858</v>
      </c>
      <c r="C72" s="25"/>
      <c r="D72" s="34"/>
      <c r="E72" s="34"/>
      <c r="F72" s="344">
        <f t="shared" si="2"/>
        <v>0</v>
      </c>
    </row>
    <row r="73" spans="1:6" ht="13.5" thickBot="1">
      <c r="A73" s="853" t="s">
        <v>457</v>
      </c>
      <c r="B73" s="340" t="s">
        <v>859</v>
      </c>
      <c r="C73" s="11"/>
      <c r="D73" s="286"/>
      <c r="E73" s="286"/>
      <c r="F73" s="344">
        <f t="shared" si="2"/>
        <v>0</v>
      </c>
    </row>
    <row r="74" spans="1:6" ht="13.5" thickBot="1">
      <c r="A74" s="669" t="s">
        <v>458</v>
      </c>
      <c r="B74" s="336" t="s">
        <v>398</v>
      </c>
      <c r="C74" s="854">
        <f>C75+C80+C81+C82++C83+C84</f>
        <v>7588</v>
      </c>
      <c r="D74" s="854">
        <f>D75+D80+D81+D82+D83+D84</f>
        <v>0</v>
      </c>
      <c r="E74" s="854">
        <f>E75+E80+E81+E82++E83+E84</f>
        <v>0</v>
      </c>
      <c r="F74" s="854">
        <f>F75+F80+F81+F82++F83+F84</f>
        <v>7588</v>
      </c>
    </row>
    <row r="75" spans="1:6" ht="12.75">
      <c r="A75" s="852" t="s">
        <v>459</v>
      </c>
      <c r="B75" s="1156" t="s">
        <v>876</v>
      </c>
      <c r="C75" s="25">
        <f>C76+C77+C78+C79</f>
        <v>0</v>
      </c>
      <c r="D75" s="25">
        <f>D76+D77+D78+D79</f>
        <v>0</v>
      </c>
      <c r="E75" s="25">
        <f>E76+E77+E78+E79</f>
        <v>0</v>
      </c>
      <c r="F75" s="25">
        <f>F76+F77+F78+F79</f>
        <v>0</v>
      </c>
    </row>
    <row r="76" spans="1:6" ht="12.75">
      <c r="A76" s="1127" t="s">
        <v>460</v>
      </c>
      <c r="B76" s="1175" t="s">
        <v>909</v>
      </c>
      <c r="C76" s="25"/>
      <c r="D76" s="1174"/>
      <c r="E76" s="138"/>
      <c r="F76" s="144">
        <f aca="true" t="shared" si="3" ref="F76:F84">SUM(C76:E76)</f>
        <v>0</v>
      </c>
    </row>
    <row r="77" spans="1:6" ht="12.75">
      <c r="A77" s="1127" t="s">
        <v>461</v>
      </c>
      <c r="B77" s="1176" t="s">
        <v>911</v>
      </c>
      <c r="C77" s="25"/>
      <c r="D77" s="293"/>
      <c r="E77" s="139"/>
      <c r="F77" s="144">
        <f t="shared" si="3"/>
        <v>0</v>
      </c>
    </row>
    <row r="78" spans="1:6" ht="12.75">
      <c r="A78" s="1127" t="s">
        <v>462</v>
      </c>
      <c r="B78" s="1176" t="s">
        <v>912</v>
      </c>
      <c r="C78" s="25"/>
      <c r="D78" s="293"/>
      <c r="E78" s="139"/>
      <c r="F78" s="144">
        <f t="shared" si="3"/>
        <v>0</v>
      </c>
    </row>
    <row r="79" spans="1:6" ht="12.75">
      <c r="A79" s="1127" t="s">
        <v>463</v>
      </c>
      <c r="B79" s="1173" t="s">
        <v>914</v>
      </c>
      <c r="C79" s="25"/>
      <c r="D79" s="282"/>
      <c r="E79" s="282"/>
      <c r="F79" s="144">
        <f t="shared" si="3"/>
        <v>0</v>
      </c>
    </row>
    <row r="80" spans="1:6" ht="12.75">
      <c r="A80" s="1127" t="s">
        <v>464</v>
      </c>
      <c r="B80" s="331" t="s">
        <v>877</v>
      </c>
      <c r="C80" s="25"/>
      <c r="D80" s="286"/>
      <c r="E80" s="138"/>
      <c r="F80" s="144">
        <f t="shared" si="3"/>
        <v>0</v>
      </c>
    </row>
    <row r="81" spans="1:6" ht="12.75">
      <c r="A81" s="1127" t="s">
        <v>465</v>
      </c>
      <c r="B81" s="1157" t="s">
        <v>878</v>
      </c>
      <c r="C81" s="9"/>
      <c r="D81" s="34"/>
      <c r="E81" s="284"/>
      <c r="F81" s="144">
        <f t="shared" si="3"/>
        <v>0</v>
      </c>
    </row>
    <row r="82" spans="1:6" ht="12.75">
      <c r="A82" s="1127" t="s">
        <v>466</v>
      </c>
      <c r="B82" s="341" t="s">
        <v>879</v>
      </c>
      <c r="C82" s="25">
        <f>'19 21_sz_ melléklet'!C68</f>
        <v>7588</v>
      </c>
      <c r="D82" s="284"/>
      <c r="E82" s="284"/>
      <c r="F82" s="144">
        <f t="shared" si="3"/>
        <v>7588</v>
      </c>
    </row>
    <row r="83" spans="1:6" ht="12.75">
      <c r="A83" s="1127" t="s">
        <v>467</v>
      </c>
      <c r="B83" s="1158" t="s">
        <v>880</v>
      </c>
      <c r="C83" s="25"/>
      <c r="D83" s="284"/>
      <c r="E83" s="284"/>
      <c r="F83" s="144">
        <f t="shared" si="3"/>
        <v>0</v>
      </c>
    </row>
    <row r="84" spans="1:6" ht="13.5" thickBot="1">
      <c r="A84" s="1127" t="s">
        <v>469</v>
      </c>
      <c r="B84" s="341" t="s">
        <v>881</v>
      </c>
      <c r="C84" s="25"/>
      <c r="D84" s="284"/>
      <c r="E84" s="284"/>
      <c r="F84" s="144">
        <f t="shared" si="3"/>
        <v>0</v>
      </c>
    </row>
    <row r="85" spans="1:6" ht="13.5" thickBot="1">
      <c r="A85" s="669"/>
      <c r="B85" s="342"/>
      <c r="C85" s="29"/>
      <c r="D85" s="282"/>
      <c r="E85" s="282"/>
      <c r="F85" s="146"/>
    </row>
    <row r="86" spans="1:6" ht="13.5" thickBot="1">
      <c r="A86" s="669" t="s">
        <v>470</v>
      </c>
      <c r="B86" s="297" t="s">
        <v>399</v>
      </c>
      <c r="C86" s="183">
        <f>C87+C92+C95</f>
        <v>0</v>
      </c>
      <c r="D86" s="1215">
        <f>D87+D92+D95</f>
        <v>0</v>
      </c>
      <c r="E86" s="137">
        <f>E87+E92+E95</f>
        <v>0</v>
      </c>
      <c r="F86" s="1172">
        <f>F87+F92+F95</f>
        <v>0</v>
      </c>
    </row>
    <row r="87" spans="1:6" ht="12.75">
      <c r="A87" s="852" t="s">
        <v>471</v>
      </c>
      <c r="B87" s="164" t="s">
        <v>883</v>
      </c>
      <c r="C87" s="317">
        <f>C88+C90+C91+C89</f>
        <v>0</v>
      </c>
      <c r="D87" s="856">
        <f>D88+D90+D91+D89</f>
        <v>0</v>
      </c>
      <c r="E87" s="855">
        <f>E88+E90+E91+E89</f>
        <v>0</v>
      </c>
      <c r="F87" s="855">
        <f>F88+F90+F91+F89</f>
        <v>0</v>
      </c>
    </row>
    <row r="88" spans="1:6" ht="12.75">
      <c r="A88" s="208" t="s">
        <v>472</v>
      </c>
      <c r="B88" s="161" t="s">
        <v>393</v>
      </c>
      <c r="C88" s="210">
        <f>'30_ sz_ melléklet'!F75</f>
        <v>0</v>
      </c>
      <c r="D88" s="514"/>
      <c r="E88" s="210">
        <f>'31_sz_ melléklet'!E84</f>
        <v>0</v>
      </c>
      <c r="F88" s="514">
        <f>SUM(C88:E88)</f>
        <v>0</v>
      </c>
    </row>
    <row r="89" spans="1:6" ht="12.75">
      <c r="A89" s="208" t="s">
        <v>473</v>
      </c>
      <c r="B89" s="328" t="s">
        <v>885</v>
      </c>
      <c r="C89" s="179"/>
      <c r="D89" s="171"/>
      <c r="E89" s="179"/>
      <c r="F89" s="514">
        <f>SUM(C89:E89)</f>
        <v>0</v>
      </c>
    </row>
    <row r="90" spans="1:6" ht="22.5">
      <c r="A90" s="208" t="s">
        <v>474</v>
      </c>
      <c r="B90" s="858" t="s">
        <v>886</v>
      </c>
      <c r="C90" s="176"/>
      <c r="D90" s="170"/>
      <c r="E90" s="176"/>
      <c r="F90" s="514">
        <f>SUM(C90:E90)</f>
        <v>0</v>
      </c>
    </row>
    <row r="91" spans="1:6" ht="12.75">
      <c r="A91" s="208" t="s">
        <v>475</v>
      </c>
      <c r="B91" s="328" t="s">
        <v>887</v>
      </c>
      <c r="C91" s="184">
        <f>'30_ sz_ melléklet'!F76</f>
        <v>0</v>
      </c>
      <c r="D91" s="175"/>
      <c r="E91" s="184"/>
      <c r="F91" s="514">
        <f>SUM(C91:E91)</f>
        <v>0</v>
      </c>
    </row>
    <row r="92" spans="1:6" ht="12.75">
      <c r="A92" s="208" t="s">
        <v>476</v>
      </c>
      <c r="B92" s="1163" t="s">
        <v>891</v>
      </c>
      <c r="C92" s="187">
        <f>C93+C94+C95+C96+C97+C98</f>
        <v>0</v>
      </c>
      <c r="D92" s="1216">
        <f>D93+D94+D95+D96+D97+D98</f>
        <v>0</v>
      </c>
      <c r="E92" s="187">
        <f>E93+E94+E95+E96+E97+E98</f>
        <v>0</v>
      </c>
      <c r="F92" s="187">
        <f>F93+F94+F95+F96+F97+F98</f>
        <v>0</v>
      </c>
    </row>
    <row r="93" spans="1:6" ht="12.75">
      <c r="A93" s="208" t="s">
        <v>477</v>
      </c>
      <c r="B93" s="859" t="s">
        <v>889</v>
      </c>
      <c r="C93" s="184"/>
      <c r="D93" s="175"/>
      <c r="E93" s="184"/>
      <c r="F93" s="514">
        <f aca="true" t="shared" si="4" ref="F93:F98">SUM(C93:E93)</f>
        <v>0</v>
      </c>
    </row>
    <row r="94" spans="1:6" ht="12.75">
      <c r="A94" s="208" t="s">
        <v>478</v>
      </c>
      <c r="B94" s="1162" t="s">
        <v>890</v>
      </c>
      <c r="C94" s="860"/>
      <c r="D94" s="1217"/>
      <c r="E94" s="860"/>
      <c r="F94" s="514">
        <f t="shared" si="4"/>
        <v>0</v>
      </c>
    </row>
    <row r="95" spans="1:6" ht="12.75">
      <c r="A95" s="208" t="s">
        <v>479</v>
      </c>
      <c r="B95" s="1164" t="s">
        <v>892</v>
      </c>
      <c r="C95" s="861"/>
      <c r="D95" s="1218"/>
      <c r="E95" s="861"/>
      <c r="F95" s="514">
        <f t="shared" si="4"/>
        <v>0</v>
      </c>
    </row>
    <row r="96" spans="1:6" ht="12.75">
      <c r="A96" s="208" t="s">
        <v>480</v>
      </c>
      <c r="B96" s="161" t="s">
        <v>893</v>
      </c>
      <c r="C96" s="210"/>
      <c r="D96" s="302"/>
      <c r="E96" s="209"/>
      <c r="F96" s="514">
        <f t="shared" si="4"/>
        <v>0</v>
      </c>
    </row>
    <row r="97" spans="1:6" ht="12.75">
      <c r="A97" s="208" t="s">
        <v>481</v>
      </c>
      <c r="B97" s="1164" t="s">
        <v>894</v>
      </c>
      <c r="C97" s="210"/>
      <c r="D97" s="311"/>
      <c r="E97" s="319"/>
      <c r="F97" s="514">
        <f t="shared" si="4"/>
        <v>0</v>
      </c>
    </row>
    <row r="98" spans="1:6" ht="13.5" thickBot="1">
      <c r="A98" s="208" t="s">
        <v>482</v>
      </c>
      <c r="B98" s="161" t="s">
        <v>895</v>
      </c>
      <c r="C98" s="910">
        <f>' 27 28 sz. melléklet'!C103</f>
        <v>0</v>
      </c>
      <c r="D98" s="1219"/>
      <c r="E98" s="910"/>
      <c r="F98" s="514">
        <f t="shared" si="4"/>
        <v>0</v>
      </c>
    </row>
    <row r="99" spans="1:6" ht="26.25" thickBot="1">
      <c r="A99" s="669" t="s">
        <v>483</v>
      </c>
      <c r="B99" s="166" t="s">
        <v>896</v>
      </c>
      <c r="C99" s="862">
        <f>C65+C86</f>
        <v>120481</v>
      </c>
      <c r="D99" s="862">
        <f>D65+D86</f>
        <v>0</v>
      </c>
      <c r="E99" s="862">
        <f>E65+E86</f>
        <v>0</v>
      </c>
      <c r="F99" s="862">
        <f>F65+F86</f>
        <v>120481</v>
      </c>
    </row>
    <row r="100" spans="1:6" ht="13.5" thickBot="1">
      <c r="A100" s="669"/>
      <c r="B100" s="162"/>
      <c r="C100" s="29"/>
      <c r="D100" s="348"/>
      <c r="E100" s="348"/>
      <c r="F100" s="146"/>
    </row>
    <row r="101" spans="1:6" ht="13.5" thickBot="1">
      <c r="A101" s="669" t="s">
        <v>484</v>
      </c>
      <c r="B101" s="163" t="s">
        <v>897</v>
      </c>
      <c r="C101" s="350"/>
      <c r="D101" s="350"/>
      <c r="E101" s="350"/>
      <c r="F101" s="350"/>
    </row>
    <row r="102" spans="1:6" ht="12.75">
      <c r="A102" s="852" t="s">
        <v>485</v>
      </c>
      <c r="B102" s="329" t="s">
        <v>395</v>
      </c>
      <c r="C102" s="349"/>
      <c r="D102" s="295"/>
      <c r="E102" s="295"/>
      <c r="F102" s="347"/>
    </row>
    <row r="103" spans="1:6" ht="12.75">
      <c r="A103" s="208" t="s">
        <v>486</v>
      </c>
      <c r="B103" s="764" t="s">
        <v>899</v>
      </c>
      <c r="C103" s="139">
        <v>519</v>
      </c>
      <c r="D103" s="293"/>
      <c r="E103" s="293"/>
      <c r="F103" s="1165">
        <f>C103+D103+E103</f>
        <v>519</v>
      </c>
    </row>
    <row r="104" spans="1:6" ht="12.75">
      <c r="A104" s="208" t="s">
        <v>487</v>
      </c>
      <c r="B104" s="764" t="s">
        <v>900</v>
      </c>
      <c r="C104" s="139"/>
      <c r="D104" s="293"/>
      <c r="E104" s="293"/>
      <c r="F104" s="1165">
        <f>C104+D104+E104</f>
        <v>0</v>
      </c>
    </row>
    <row r="105" spans="1:6" ht="12.75">
      <c r="A105" s="208" t="s">
        <v>488</v>
      </c>
      <c r="B105" s="764" t="s">
        <v>898</v>
      </c>
      <c r="C105" s="139">
        <f>432674+4730+4614+3628+17650+2406+1309+2370+1083-67112</f>
        <v>403352</v>
      </c>
      <c r="D105" s="293"/>
      <c r="E105" s="293"/>
      <c r="F105" s="1165">
        <f>SUM(C105:E105)</f>
        <v>403352</v>
      </c>
    </row>
    <row r="106" spans="1:6" ht="12.75">
      <c r="A106" s="208" t="s">
        <v>489</v>
      </c>
      <c r="B106" s="1087" t="s">
        <v>904</v>
      </c>
      <c r="C106" s="139"/>
      <c r="D106" s="293"/>
      <c r="E106" s="293"/>
      <c r="F106" s="1165"/>
    </row>
    <row r="107" spans="1:6" ht="12.75">
      <c r="A107" s="208" t="s">
        <v>490</v>
      </c>
      <c r="B107" s="1088" t="s">
        <v>903</v>
      </c>
      <c r="C107" s="139"/>
      <c r="D107" s="293"/>
      <c r="E107" s="293"/>
      <c r="F107" s="1165"/>
    </row>
    <row r="108" spans="1:6" ht="12.75">
      <c r="A108" s="208" t="s">
        <v>491</v>
      </c>
      <c r="B108" s="1089" t="s">
        <v>901</v>
      </c>
      <c r="C108" s="139"/>
      <c r="D108" s="293"/>
      <c r="E108" s="293"/>
      <c r="F108" s="1165">
        <f>SUM(C108:E108)</f>
        <v>0</v>
      </c>
    </row>
    <row r="109" spans="1:6" ht="13.5" thickBot="1">
      <c r="A109" s="208" t="s">
        <v>492</v>
      </c>
      <c r="B109" s="1169" t="s">
        <v>902</v>
      </c>
      <c r="C109" s="1170"/>
      <c r="D109" s="866"/>
      <c r="E109" s="866"/>
      <c r="F109" s="1171">
        <f>SUM(C109:E109)</f>
        <v>0</v>
      </c>
    </row>
    <row r="110" spans="1:6" ht="13.5" thickBot="1">
      <c r="A110" s="902" t="s">
        <v>508</v>
      </c>
      <c r="B110" s="1160" t="s">
        <v>906</v>
      </c>
      <c r="C110" s="137">
        <f>SUM(C102:C109)</f>
        <v>403871</v>
      </c>
      <c r="D110" s="137">
        <f>SUM(D102:D109)</f>
        <v>0</v>
      </c>
      <c r="E110" s="137">
        <f>SUM(E102:E109)</f>
        <v>0</v>
      </c>
      <c r="F110" s="1172">
        <f>SUM(F102:F109)</f>
        <v>403871</v>
      </c>
    </row>
    <row r="111" spans="1:6" ht="13.5" thickBot="1">
      <c r="A111" s="669" t="s">
        <v>487</v>
      </c>
      <c r="B111" s="1166" t="s">
        <v>905</v>
      </c>
      <c r="C111" s="1167">
        <f>C99+C110</f>
        <v>524352</v>
      </c>
      <c r="D111" s="1167">
        <f>D99+D110</f>
        <v>0</v>
      </c>
      <c r="E111" s="1167">
        <f>E99+E110</f>
        <v>0</v>
      </c>
      <c r="F111" s="1168">
        <f>F99+F110</f>
        <v>524352</v>
      </c>
    </row>
    <row r="113" spans="1:6" ht="12.75">
      <c r="A113" s="1460">
        <v>3</v>
      </c>
      <c r="B113" s="1460"/>
      <c r="C113" s="1460"/>
      <c r="D113" s="1460"/>
      <c r="E113" s="1460"/>
      <c r="F113" s="1460"/>
    </row>
    <row r="114" spans="1:5" ht="12.75">
      <c r="A114" s="1439" t="s">
        <v>1178</v>
      </c>
      <c r="B114" s="1439"/>
      <c r="C114" s="1439"/>
      <c r="D114" s="1439"/>
      <c r="E114" s="1439"/>
    </row>
    <row r="115" spans="1:5" ht="12.75">
      <c r="A115" s="462"/>
      <c r="B115" s="462"/>
      <c r="C115" s="462"/>
      <c r="D115" s="462"/>
      <c r="E115" s="462"/>
    </row>
    <row r="116" spans="1:6" ht="14.25">
      <c r="A116" s="1582" t="s">
        <v>1016</v>
      </c>
      <c r="B116" s="1583"/>
      <c r="C116" s="1583"/>
      <c r="D116" s="1583"/>
      <c r="E116" s="1583"/>
      <c r="F116" s="1583"/>
    </row>
    <row r="117" spans="2:6" ht="11.25" customHeight="1">
      <c r="B117" s="22"/>
      <c r="C117" s="22"/>
      <c r="D117" s="22"/>
      <c r="E117" s="22"/>
      <c r="F117" s="191"/>
    </row>
    <row r="118" spans="2:6" ht="13.5" thickBot="1">
      <c r="B118" s="38" t="s">
        <v>592</v>
      </c>
      <c r="C118" s="1"/>
      <c r="D118" s="1"/>
      <c r="E118" s="23"/>
      <c r="F118" s="23" t="s">
        <v>4</v>
      </c>
    </row>
    <row r="119" spans="1:6" ht="48.75" thickBot="1">
      <c r="A119" s="469" t="s">
        <v>444</v>
      </c>
      <c r="B119" s="356" t="s">
        <v>47</v>
      </c>
      <c r="C119" s="465" t="s">
        <v>983</v>
      </c>
      <c r="D119" s="466" t="s">
        <v>984</v>
      </c>
      <c r="E119" s="465" t="s">
        <v>978</v>
      </c>
      <c r="F119" s="466" t="s">
        <v>977</v>
      </c>
    </row>
    <row r="120" spans="1:6" ht="13.5" thickBot="1">
      <c r="A120" s="669" t="s">
        <v>445</v>
      </c>
      <c r="B120" s="846" t="s">
        <v>446</v>
      </c>
      <c r="C120" s="847" t="s">
        <v>447</v>
      </c>
      <c r="D120" s="848" t="s">
        <v>448</v>
      </c>
      <c r="E120" s="848" t="s">
        <v>468</v>
      </c>
      <c r="F120" s="849" t="s">
        <v>493</v>
      </c>
    </row>
    <row r="121" spans="1:6" ht="13.5" thickBot="1">
      <c r="A121" s="669" t="s">
        <v>449</v>
      </c>
      <c r="B121" s="336" t="s">
        <v>882</v>
      </c>
      <c r="C121" s="73">
        <f>C122+C123+C130</f>
        <v>1128</v>
      </c>
      <c r="D121" s="73">
        <f>D122+D123+D130</f>
        <v>0</v>
      </c>
      <c r="E121" s="73">
        <f>E122+E123+E130</f>
        <v>0</v>
      </c>
      <c r="F121" s="147">
        <f>SUM(C121:E121)</f>
        <v>1128</v>
      </c>
    </row>
    <row r="122" spans="1:6" ht="13.5" thickBot="1">
      <c r="A122" s="669" t="s">
        <v>450</v>
      </c>
      <c r="B122" s="337" t="s">
        <v>397</v>
      </c>
      <c r="C122" s="36">
        <v>15</v>
      </c>
      <c r="D122" s="850"/>
      <c r="E122" s="850"/>
      <c r="F122" s="1223">
        <f>SUM(C122:E122)</f>
        <v>15</v>
      </c>
    </row>
    <row r="123" spans="1:6" ht="13.5" thickBot="1">
      <c r="A123" s="669" t="s">
        <v>451</v>
      </c>
      <c r="B123" s="338" t="s">
        <v>875</v>
      </c>
      <c r="C123" s="343">
        <v>0</v>
      </c>
      <c r="D123" s="851">
        <f>D124+D125+D126+D127+D128+D129</f>
        <v>0</v>
      </c>
      <c r="E123" s="851">
        <f>E124+E125+E126+E127+E128+E129</f>
        <v>0</v>
      </c>
      <c r="F123" s="1224">
        <f>F124+F125+F126+F127+F128+F129</f>
        <v>0</v>
      </c>
    </row>
    <row r="124" spans="1:6" ht="12.75">
      <c r="A124" s="852" t="s">
        <v>452</v>
      </c>
      <c r="B124" s="1152" t="s">
        <v>854</v>
      </c>
      <c r="C124" s="771"/>
      <c r="D124" s="538"/>
      <c r="E124" s="538"/>
      <c r="F124" s="344">
        <f aca="true" t="shared" si="5" ref="F124:F129">SUM(C124:E124)</f>
        <v>0</v>
      </c>
    </row>
    <row r="125" spans="1:6" ht="12.75">
      <c r="A125" s="208" t="s">
        <v>453</v>
      </c>
      <c r="B125" s="1153" t="s">
        <v>855</v>
      </c>
      <c r="C125" s="1151"/>
      <c r="D125" s="1138"/>
      <c r="E125" s="1138"/>
      <c r="F125" s="344">
        <f t="shared" si="5"/>
        <v>0</v>
      </c>
    </row>
    <row r="126" spans="1:6" ht="12.75">
      <c r="A126" s="208" t="s">
        <v>454</v>
      </c>
      <c r="B126" s="339" t="s">
        <v>856</v>
      </c>
      <c r="C126" s="1151"/>
      <c r="D126" s="1138"/>
      <c r="E126" s="1138"/>
      <c r="F126" s="344">
        <f t="shared" si="5"/>
        <v>0</v>
      </c>
    </row>
    <row r="127" spans="1:6" ht="12.75">
      <c r="A127" s="1127" t="s">
        <v>455</v>
      </c>
      <c r="B127" s="1150" t="s">
        <v>857</v>
      </c>
      <c r="C127" s="25"/>
      <c r="D127" s="282"/>
      <c r="E127" s="282"/>
      <c r="F127" s="344">
        <f t="shared" si="5"/>
        <v>0</v>
      </c>
    </row>
    <row r="128" spans="1:6" ht="12.75">
      <c r="A128" s="208" t="s">
        <v>456</v>
      </c>
      <c r="B128" s="339" t="s">
        <v>858</v>
      </c>
      <c r="C128" s="25"/>
      <c r="D128" s="34"/>
      <c r="E128" s="34"/>
      <c r="F128" s="344">
        <f t="shared" si="5"/>
        <v>0</v>
      </c>
    </row>
    <row r="129" spans="1:6" ht="13.5" thickBot="1">
      <c r="A129" s="853" t="s">
        <v>457</v>
      </c>
      <c r="B129" s="340" t="s">
        <v>859</v>
      </c>
      <c r="C129" s="11"/>
      <c r="D129" s="286"/>
      <c r="E129" s="286"/>
      <c r="F129" s="344">
        <f t="shared" si="5"/>
        <v>0</v>
      </c>
    </row>
    <row r="130" spans="1:6" ht="13.5" thickBot="1">
      <c r="A130" s="669" t="s">
        <v>458</v>
      </c>
      <c r="B130" s="336" t="s">
        <v>398</v>
      </c>
      <c r="C130" s="854">
        <f>C131+C136+C137+C138++C139+C140</f>
        <v>1113</v>
      </c>
      <c r="D130" s="854">
        <f>D131+D136+D137+D138+D139+D140</f>
        <v>0</v>
      </c>
      <c r="E130" s="854">
        <f>E131+E136+E137+E138++E139+E140</f>
        <v>0</v>
      </c>
      <c r="F130" s="854">
        <f>F131+F136+F137+F138++F139+F140</f>
        <v>1113</v>
      </c>
    </row>
    <row r="131" spans="1:6" ht="12.75">
      <c r="A131" s="852" t="s">
        <v>459</v>
      </c>
      <c r="B131" s="1156" t="s">
        <v>876</v>
      </c>
      <c r="C131" s="25">
        <f>C132+C133+C134+C135</f>
        <v>0</v>
      </c>
      <c r="D131" s="25">
        <f>D132+D133+D134+D135</f>
        <v>0</v>
      </c>
      <c r="E131" s="25">
        <f>E132+E133+E134+E135</f>
        <v>0</v>
      </c>
      <c r="F131" s="25">
        <f>F132+F133+F134+F135</f>
        <v>0</v>
      </c>
    </row>
    <row r="132" spans="1:6" ht="12.75">
      <c r="A132" s="1127" t="s">
        <v>460</v>
      </c>
      <c r="B132" s="1175" t="s">
        <v>909</v>
      </c>
      <c r="C132" s="25"/>
      <c r="D132" s="1174"/>
      <c r="E132" s="138"/>
      <c r="F132" s="144">
        <f aca="true" t="shared" si="6" ref="F132:F140">SUM(C132:E132)</f>
        <v>0</v>
      </c>
    </row>
    <row r="133" spans="1:6" ht="12.75">
      <c r="A133" s="1127" t="s">
        <v>461</v>
      </c>
      <c r="B133" s="1176" t="s">
        <v>911</v>
      </c>
      <c r="C133" s="25"/>
      <c r="D133" s="293"/>
      <c r="E133" s="139"/>
      <c r="F133" s="144">
        <f t="shared" si="6"/>
        <v>0</v>
      </c>
    </row>
    <row r="134" spans="1:6" ht="12.75">
      <c r="A134" s="1127" t="s">
        <v>462</v>
      </c>
      <c r="B134" s="1176" t="s">
        <v>912</v>
      </c>
      <c r="C134" s="25"/>
      <c r="D134" s="293"/>
      <c r="E134" s="139"/>
      <c r="F134" s="144">
        <f t="shared" si="6"/>
        <v>0</v>
      </c>
    </row>
    <row r="135" spans="1:6" ht="12.75">
      <c r="A135" s="1127" t="s">
        <v>463</v>
      </c>
      <c r="B135" s="1173" t="s">
        <v>914</v>
      </c>
      <c r="C135" s="25"/>
      <c r="D135" s="282"/>
      <c r="E135" s="282"/>
      <c r="F135" s="144">
        <f t="shared" si="6"/>
        <v>0</v>
      </c>
    </row>
    <row r="136" spans="1:6" ht="12.75">
      <c r="A136" s="1127" t="s">
        <v>464</v>
      </c>
      <c r="B136" s="331" t="s">
        <v>877</v>
      </c>
      <c r="C136" s="25"/>
      <c r="D136" s="286"/>
      <c r="E136" s="138"/>
      <c r="F136" s="144">
        <f t="shared" si="6"/>
        <v>0</v>
      </c>
    </row>
    <row r="137" spans="1:6" ht="12.75">
      <c r="A137" s="1127" t="s">
        <v>465</v>
      </c>
      <c r="B137" s="1157" t="s">
        <v>878</v>
      </c>
      <c r="C137" s="9"/>
      <c r="D137" s="34"/>
      <c r="E137" s="284"/>
      <c r="F137" s="144">
        <f t="shared" si="6"/>
        <v>0</v>
      </c>
    </row>
    <row r="138" spans="1:6" ht="12.75">
      <c r="A138" s="1127" t="s">
        <v>466</v>
      </c>
      <c r="B138" s="341" t="s">
        <v>879</v>
      </c>
      <c r="C138" s="25">
        <f>'19 21_sz_ melléklet'!C67</f>
        <v>1113</v>
      </c>
      <c r="D138" s="284"/>
      <c r="E138" s="284"/>
      <c r="F138" s="144">
        <f t="shared" si="6"/>
        <v>1113</v>
      </c>
    </row>
    <row r="139" spans="1:6" ht="12.75">
      <c r="A139" s="1127" t="s">
        <v>467</v>
      </c>
      <c r="B139" s="1158" t="s">
        <v>880</v>
      </c>
      <c r="C139" s="25"/>
      <c r="D139" s="284"/>
      <c r="E139" s="284"/>
      <c r="F139" s="144">
        <f t="shared" si="6"/>
        <v>0</v>
      </c>
    </row>
    <row r="140" spans="1:6" ht="13.5" thickBot="1">
      <c r="A140" s="1127" t="s">
        <v>469</v>
      </c>
      <c r="B140" s="341" t="s">
        <v>881</v>
      </c>
      <c r="C140" s="25"/>
      <c r="D140" s="284"/>
      <c r="E140" s="284"/>
      <c r="F140" s="144">
        <f t="shared" si="6"/>
        <v>0</v>
      </c>
    </row>
    <row r="141" spans="1:6" ht="13.5" thickBot="1">
      <c r="A141" s="669"/>
      <c r="B141" s="342"/>
      <c r="C141" s="29"/>
      <c r="D141" s="282"/>
      <c r="E141" s="282"/>
      <c r="F141" s="146"/>
    </row>
    <row r="142" spans="1:6" ht="13.5" thickBot="1">
      <c r="A142" s="669" t="s">
        <v>470</v>
      </c>
      <c r="B142" s="297" t="s">
        <v>399</v>
      </c>
      <c r="C142" s="183">
        <f>C143+C148+C151</f>
        <v>150</v>
      </c>
      <c r="D142" s="1215">
        <f>D143+D148+D151</f>
        <v>0</v>
      </c>
      <c r="E142" s="137">
        <f>E143+E148+E151</f>
        <v>0</v>
      </c>
      <c r="F142" s="1172">
        <f>F143+F148+F151</f>
        <v>150</v>
      </c>
    </row>
    <row r="143" spans="1:6" ht="12.75">
      <c r="A143" s="852" t="s">
        <v>471</v>
      </c>
      <c r="B143" s="164" t="s">
        <v>883</v>
      </c>
      <c r="C143" s="317">
        <f>C144+C146+C147+C145</f>
        <v>0</v>
      </c>
      <c r="D143" s="856">
        <f>D144+D146+D147+D145</f>
        <v>0</v>
      </c>
      <c r="E143" s="855">
        <f>E144+E146+E147+E145</f>
        <v>0</v>
      </c>
      <c r="F143" s="855">
        <f>F144+F146+F147+F145</f>
        <v>0</v>
      </c>
    </row>
    <row r="144" spans="1:6" ht="12.75">
      <c r="A144" s="208" t="s">
        <v>472</v>
      </c>
      <c r="B144" s="161" t="s">
        <v>393</v>
      </c>
      <c r="C144" s="210">
        <f>'30_ sz_ melléklet'!F130</f>
        <v>0</v>
      </c>
      <c r="D144" s="514"/>
      <c r="E144" s="210">
        <f>'31_sz_ melléklet'!E139</f>
        <v>0</v>
      </c>
      <c r="F144" s="514">
        <f>SUM(C144:E144)</f>
        <v>0</v>
      </c>
    </row>
    <row r="145" spans="1:6" ht="12.75">
      <c r="A145" s="208" t="s">
        <v>473</v>
      </c>
      <c r="B145" s="328" t="s">
        <v>885</v>
      </c>
      <c r="C145" s="179"/>
      <c r="D145" s="171"/>
      <c r="E145" s="179"/>
      <c r="F145" s="514">
        <f>SUM(C145:E145)</f>
        <v>0</v>
      </c>
    </row>
    <row r="146" spans="1:6" ht="22.5">
      <c r="A146" s="208" t="s">
        <v>474</v>
      </c>
      <c r="B146" s="858" t="s">
        <v>886</v>
      </c>
      <c r="C146" s="176"/>
      <c r="D146" s="170"/>
      <c r="E146" s="176"/>
      <c r="F146" s="514">
        <f>SUM(C146:E146)</f>
        <v>0</v>
      </c>
    </row>
    <row r="147" spans="1:6" ht="12.75">
      <c r="A147" s="208" t="s">
        <v>475</v>
      </c>
      <c r="B147" s="328" t="s">
        <v>887</v>
      </c>
      <c r="C147" s="184">
        <f>'30_ sz_ melléklet'!F131</f>
        <v>0</v>
      </c>
      <c r="D147" s="175"/>
      <c r="E147" s="184"/>
      <c r="F147" s="514">
        <f>SUM(C147:E147)</f>
        <v>0</v>
      </c>
    </row>
    <row r="148" spans="1:6" ht="12.75">
      <c r="A148" s="208" t="s">
        <v>476</v>
      </c>
      <c r="B148" s="1163" t="s">
        <v>891</v>
      </c>
      <c r="C148" s="187">
        <f>C149+C150+C151+C152+C153+C154</f>
        <v>150</v>
      </c>
      <c r="D148" s="1216">
        <f>D149+D150+D151+D152+D153+D154</f>
        <v>0</v>
      </c>
      <c r="E148" s="187">
        <f>E149+E150+E151+E152+E153+E154</f>
        <v>0</v>
      </c>
      <c r="F148" s="187">
        <f>F149+F150+F151+F152+F153+F154</f>
        <v>150</v>
      </c>
    </row>
    <row r="149" spans="1:6" ht="12.75">
      <c r="A149" s="208" t="s">
        <v>477</v>
      </c>
      <c r="B149" s="859" t="s">
        <v>889</v>
      </c>
      <c r="C149" s="184"/>
      <c r="D149" s="175"/>
      <c r="E149" s="184"/>
      <c r="F149" s="514">
        <f aca="true" t="shared" si="7" ref="F149:F154">SUM(C149:E149)</f>
        <v>0</v>
      </c>
    </row>
    <row r="150" spans="1:6" ht="12.75">
      <c r="A150" s="208" t="s">
        <v>478</v>
      </c>
      <c r="B150" s="1162" t="s">
        <v>890</v>
      </c>
      <c r="C150" s="860"/>
      <c r="D150" s="1217"/>
      <c r="E150" s="860"/>
      <c r="F150" s="514">
        <f t="shared" si="7"/>
        <v>0</v>
      </c>
    </row>
    <row r="151" spans="1:6" ht="12.75">
      <c r="A151" s="208" t="s">
        <v>479</v>
      </c>
      <c r="B151" s="1164" t="s">
        <v>892</v>
      </c>
      <c r="C151" s="861"/>
      <c r="D151" s="1218"/>
      <c r="E151" s="861"/>
      <c r="F151" s="514">
        <f t="shared" si="7"/>
        <v>0</v>
      </c>
    </row>
    <row r="152" spans="1:6" ht="12.75">
      <c r="A152" s="208" t="s">
        <v>480</v>
      </c>
      <c r="B152" s="161" t="s">
        <v>893</v>
      </c>
      <c r="C152" s="210"/>
      <c r="D152" s="302"/>
      <c r="E152" s="209"/>
      <c r="F152" s="514">
        <f t="shared" si="7"/>
        <v>0</v>
      </c>
    </row>
    <row r="153" spans="1:6" ht="12.75">
      <c r="A153" s="208" t="s">
        <v>481</v>
      </c>
      <c r="B153" s="1164" t="s">
        <v>894</v>
      </c>
      <c r="C153" s="210"/>
      <c r="D153" s="311"/>
      <c r="E153" s="319"/>
      <c r="F153" s="514">
        <f t="shared" si="7"/>
        <v>0</v>
      </c>
    </row>
    <row r="154" spans="1:6" ht="13.5" thickBot="1">
      <c r="A154" s="208" t="s">
        <v>482</v>
      </c>
      <c r="B154" s="161" t="s">
        <v>895</v>
      </c>
      <c r="C154" s="910">
        <f>' 27 28 sz. melléklet'!C46</f>
        <v>150</v>
      </c>
      <c r="D154" s="1219"/>
      <c r="E154" s="910"/>
      <c r="F154" s="514">
        <f t="shared" si="7"/>
        <v>150</v>
      </c>
    </row>
    <row r="155" spans="1:6" ht="26.25" thickBot="1">
      <c r="A155" s="669" t="s">
        <v>483</v>
      </c>
      <c r="B155" s="166" t="s">
        <v>896</v>
      </c>
      <c r="C155" s="862">
        <f>C121+C142</f>
        <v>1278</v>
      </c>
      <c r="D155" s="862">
        <f>D121+D142</f>
        <v>0</v>
      </c>
      <c r="E155" s="862">
        <f>E121+E142</f>
        <v>0</v>
      </c>
      <c r="F155" s="862">
        <f>F121+F142</f>
        <v>1278</v>
      </c>
    </row>
    <row r="156" spans="1:6" ht="13.5" thickBot="1">
      <c r="A156" s="669"/>
      <c r="B156" s="162"/>
      <c r="C156" s="29"/>
      <c r="D156" s="348"/>
      <c r="E156" s="348"/>
      <c r="F156" s="146"/>
    </row>
    <row r="157" spans="1:6" ht="13.5" thickBot="1">
      <c r="A157" s="669" t="s">
        <v>484</v>
      </c>
      <c r="B157" s="163" t="s">
        <v>897</v>
      </c>
      <c r="C157" s="350"/>
      <c r="D157" s="350"/>
      <c r="E157" s="350"/>
      <c r="F157" s="350"/>
    </row>
    <row r="158" spans="1:6" ht="12.75">
      <c r="A158" s="852" t="s">
        <v>485</v>
      </c>
      <c r="B158" s="329" t="s">
        <v>395</v>
      </c>
      <c r="C158" s="349"/>
      <c r="D158" s="295"/>
      <c r="E158" s="295"/>
      <c r="F158" s="347"/>
    </row>
    <row r="159" spans="1:6" ht="12.75">
      <c r="A159" s="208" t="s">
        <v>486</v>
      </c>
      <c r="B159" s="764" t="s">
        <v>899</v>
      </c>
      <c r="C159" s="139">
        <v>173</v>
      </c>
      <c r="D159" s="293"/>
      <c r="E159" s="293"/>
      <c r="F159" s="1165">
        <f>C159+D159+E159</f>
        <v>173</v>
      </c>
    </row>
    <row r="160" spans="1:6" ht="12.75">
      <c r="A160" s="208" t="s">
        <v>487</v>
      </c>
      <c r="B160" s="764" t="s">
        <v>900</v>
      </c>
      <c r="C160" s="139"/>
      <c r="D160" s="293"/>
      <c r="E160" s="293"/>
      <c r="F160" s="1165">
        <f>C160+D160+E160</f>
        <v>0</v>
      </c>
    </row>
    <row r="161" spans="1:6" ht="12.75">
      <c r="A161" s="208" t="s">
        <v>488</v>
      </c>
      <c r="B161" s="764" t="s">
        <v>898</v>
      </c>
      <c r="C161" s="139">
        <f>242079+4131+2891+4277+1436+5519+891+7191-3</f>
        <v>268412</v>
      </c>
      <c r="D161" s="293"/>
      <c r="E161" s="293"/>
      <c r="F161" s="1165">
        <f>SUM(C161:E161)</f>
        <v>268412</v>
      </c>
    </row>
    <row r="162" spans="1:6" ht="12.75">
      <c r="A162" s="208" t="s">
        <v>489</v>
      </c>
      <c r="B162" s="1087" t="s">
        <v>904</v>
      </c>
      <c r="C162" s="139"/>
      <c r="D162" s="293"/>
      <c r="E162" s="293"/>
      <c r="F162" s="1165"/>
    </row>
    <row r="163" spans="1:6" ht="12.75">
      <c r="A163" s="208" t="s">
        <v>490</v>
      </c>
      <c r="B163" s="1088" t="s">
        <v>903</v>
      </c>
      <c r="C163" s="139"/>
      <c r="D163" s="293"/>
      <c r="E163" s="293"/>
      <c r="F163" s="1165"/>
    </row>
    <row r="164" spans="1:6" ht="12.75">
      <c r="A164" s="208" t="s">
        <v>491</v>
      </c>
      <c r="B164" s="1089" t="s">
        <v>901</v>
      </c>
      <c r="C164" s="139"/>
      <c r="D164" s="293"/>
      <c r="E164" s="293"/>
      <c r="F164" s="1165">
        <f>SUM(C164:E164)</f>
        <v>0</v>
      </c>
    </row>
    <row r="165" spans="1:6" ht="13.5" thickBot="1">
      <c r="A165" s="208" t="s">
        <v>492</v>
      </c>
      <c r="B165" s="1169" t="s">
        <v>902</v>
      </c>
      <c r="C165" s="1170"/>
      <c r="D165" s="866"/>
      <c r="E165" s="866"/>
      <c r="F165" s="1171">
        <f>SUM(C165:E165)</f>
        <v>0</v>
      </c>
    </row>
    <row r="166" spans="1:6" ht="13.5" thickBot="1">
      <c r="A166" s="902" t="s">
        <v>508</v>
      </c>
      <c r="B166" s="1160" t="s">
        <v>906</v>
      </c>
      <c r="C166" s="137">
        <f>SUM(C158:C165)</f>
        <v>268585</v>
      </c>
      <c r="D166" s="137">
        <f>SUM(D158:D165)</f>
        <v>0</v>
      </c>
      <c r="E166" s="137">
        <f>SUM(E158:E165)</f>
        <v>0</v>
      </c>
      <c r="F166" s="1172">
        <f>SUM(F158:F165)</f>
        <v>268585</v>
      </c>
    </row>
    <row r="167" spans="1:6" ht="13.5" thickBot="1">
      <c r="A167" s="669" t="s">
        <v>487</v>
      </c>
      <c r="B167" s="1166" t="s">
        <v>905</v>
      </c>
      <c r="C167" s="1167">
        <f>C155+C166</f>
        <v>269863</v>
      </c>
      <c r="D167" s="1167">
        <f>D155+D166</f>
        <v>0</v>
      </c>
      <c r="E167" s="1167">
        <f>E155+E166</f>
        <v>0</v>
      </c>
      <c r="F167" s="1168">
        <f>F155+F166</f>
        <v>269863</v>
      </c>
    </row>
    <row r="169" spans="1:6" ht="12.75">
      <c r="A169" s="1460">
        <v>4</v>
      </c>
      <c r="B169" s="1460"/>
      <c r="C169" s="1460"/>
      <c r="D169" s="1460"/>
      <c r="E169" s="1460"/>
      <c r="F169" s="1460"/>
    </row>
    <row r="170" spans="1:5" ht="12.75">
      <c r="A170" s="1439" t="s">
        <v>1178</v>
      </c>
      <c r="B170" s="1439"/>
      <c r="C170" s="1439"/>
      <c r="D170" s="1439"/>
      <c r="E170" s="1439"/>
    </row>
    <row r="171" spans="1:5" ht="12.75">
      <c r="A171" s="462"/>
      <c r="B171" s="462"/>
      <c r="C171" s="462"/>
      <c r="D171" s="462"/>
      <c r="E171" s="462"/>
    </row>
    <row r="172" spans="1:6" ht="14.25">
      <c r="A172" s="1582" t="s">
        <v>1016</v>
      </c>
      <c r="B172" s="1583"/>
      <c r="C172" s="1583"/>
      <c r="D172" s="1583"/>
      <c r="E172" s="1583"/>
      <c r="F172" s="1583"/>
    </row>
    <row r="173" spans="2:6" ht="9" customHeight="1">
      <c r="B173" s="22"/>
      <c r="C173" s="22"/>
      <c r="D173" s="22"/>
      <c r="E173" s="22"/>
      <c r="F173" s="191"/>
    </row>
    <row r="174" spans="2:6" ht="13.5" thickBot="1">
      <c r="B174" s="38" t="s">
        <v>671</v>
      </c>
      <c r="C174" s="1"/>
      <c r="D174" s="1"/>
      <c r="E174" s="23"/>
      <c r="F174" s="23" t="s">
        <v>4</v>
      </c>
    </row>
    <row r="175" spans="1:6" ht="48.75" thickBot="1">
      <c r="A175" s="469" t="s">
        <v>444</v>
      </c>
      <c r="B175" s="356" t="s">
        <v>47</v>
      </c>
      <c r="C175" s="465" t="s">
        <v>983</v>
      </c>
      <c r="D175" s="466" t="s">
        <v>984</v>
      </c>
      <c r="E175" s="465" t="s">
        <v>978</v>
      </c>
      <c r="F175" s="466" t="s">
        <v>977</v>
      </c>
    </row>
    <row r="176" spans="1:6" ht="13.5" thickBot="1">
      <c r="A176" s="669" t="s">
        <v>445</v>
      </c>
      <c r="B176" s="846" t="s">
        <v>446</v>
      </c>
      <c r="C176" s="847" t="s">
        <v>447</v>
      </c>
      <c r="D176" s="848" t="s">
        <v>448</v>
      </c>
      <c r="E176" s="848" t="s">
        <v>468</v>
      </c>
      <c r="F176" s="849" t="s">
        <v>493</v>
      </c>
    </row>
    <row r="177" spans="1:6" ht="13.5" thickBot="1">
      <c r="A177" s="669" t="s">
        <v>449</v>
      </c>
      <c r="B177" s="336" t="s">
        <v>882</v>
      </c>
      <c r="C177" s="73">
        <f>C178+C179+C186</f>
        <v>1943</v>
      </c>
      <c r="D177" s="73">
        <f>D178+D179+D186</f>
        <v>0</v>
      </c>
      <c r="E177" s="73">
        <f>E178+E179+E186</f>
        <v>0</v>
      </c>
      <c r="F177" s="147">
        <f>SUM(C177:E177)</f>
        <v>1943</v>
      </c>
    </row>
    <row r="178" spans="1:6" ht="13.5" thickBot="1">
      <c r="A178" s="669" t="s">
        <v>450</v>
      </c>
      <c r="B178" s="337" t="s">
        <v>397</v>
      </c>
      <c r="C178" s="36">
        <v>1248</v>
      </c>
      <c r="D178" s="850"/>
      <c r="E178" s="850"/>
      <c r="F178" s="1223">
        <f>SUM(C178:E178)</f>
        <v>1248</v>
      </c>
    </row>
    <row r="179" spans="1:6" ht="13.5" thickBot="1">
      <c r="A179" s="669" t="s">
        <v>451</v>
      </c>
      <c r="B179" s="338" t="s">
        <v>875</v>
      </c>
      <c r="C179" s="343">
        <f>C180+C181+C182+C183+C184+C185</f>
        <v>175</v>
      </c>
      <c r="D179" s="851">
        <f>D180+D181+D182+D183+D184+D185</f>
        <v>0</v>
      </c>
      <c r="E179" s="851">
        <f>E180+E181+E182+E183+E184+E185</f>
        <v>0</v>
      </c>
      <c r="F179" s="1224">
        <f>F180+F181+F182+F183+F184+F185</f>
        <v>175</v>
      </c>
    </row>
    <row r="180" spans="1:6" ht="12.75">
      <c r="A180" s="852" t="s">
        <v>452</v>
      </c>
      <c r="B180" s="1152" t="s">
        <v>854</v>
      </c>
      <c r="C180" s="771">
        <v>175</v>
      </c>
      <c r="D180" s="538"/>
      <c r="E180" s="538"/>
      <c r="F180" s="344">
        <f aca="true" t="shared" si="8" ref="F180:F185">SUM(C180:E180)</f>
        <v>175</v>
      </c>
    </row>
    <row r="181" spans="1:6" ht="12.75">
      <c r="A181" s="208" t="s">
        <v>453</v>
      </c>
      <c r="B181" s="1153" t="s">
        <v>855</v>
      </c>
      <c r="C181" s="1151"/>
      <c r="D181" s="1138"/>
      <c r="E181" s="1138"/>
      <c r="F181" s="344">
        <f t="shared" si="8"/>
        <v>0</v>
      </c>
    </row>
    <row r="182" spans="1:6" ht="12.75">
      <c r="A182" s="208" t="s">
        <v>454</v>
      </c>
      <c r="B182" s="339" t="s">
        <v>856</v>
      </c>
      <c r="C182" s="1151"/>
      <c r="D182" s="1138"/>
      <c r="E182" s="1138"/>
      <c r="F182" s="344">
        <f t="shared" si="8"/>
        <v>0</v>
      </c>
    </row>
    <row r="183" spans="1:6" ht="12.75">
      <c r="A183" s="1127" t="s">
        <v>455</v>
      </c>
      <c r="B183" s="1150" t="s">
        <v>857</v>
      </c>
      <c r="C183" s="25"/>
      <c r="D183" s="282"/>
      <c r="E183" s="282"/>
      <c r="F183" s="344">
        <f t="shared" si="8"/>
        <v>0</v>
      </c>
    </row>
    <row r="184" spans="1:6" ht="12.75">
      <c r="A184" s="208" t="s">
        <v>456</v>
      </c>
      <c r="B184" s="339" t="s">
        <v>858</v>
      </c>
      <c r="C184" s="25"/>
      <c r="D184" s="34"/>
      <c r="E184" s="34"/>
      <c r="F184" s="344">
        <f t="shared" si="8"/>
        <v>0</v>
      </c>
    </row>
    <row r="185" spans="1:6" ht="13.5" thickBot="1">
      <c r="A185" s="853" t="s">
        <v>457</v>
      </c>
      <c r="B185" s="340" t="s">
        <v>859</v>
      </c>
      <c r="C185" s="11"/>
      <c r="D185" s="286"/>
      <c r="E185" s="286"/>
      <c r="F185" s="344">
        <f t="shared" si="8"/>
        <v>0</v>
      </c>
    </row>
    <row r="186" spans="1:6" ht="13.5" thickBot="1">
      <c r="A186" s="669" t="s">
        <v>458</v>
      </c>
      <c r="B186" s="336" t="s">
        <v>398</v>
      </c>
      <c r="C186" s="854">
        <f>C187+C192+C193+C194++C195+C196</f>
        <v>520</v>
      </c>
      <c r="D186" s="854">
        <f>D187+D192+D193+D194+D195+D196</f>
        <v>0</v>
      </c>
      <c r="E186" s="854">
        <f>E187+E192+E193+E194++E195+E196</f>
        <v>0</v>
      </c>
      <c r="F186" s="854">
        <f>F187+F192+F193+F194++F195+F196</f>
        <v>520</v>
      </c>
    </row>
    <row r="187" spans="1:6" ht="12.75">
      <c r="A187" s="852" t="s">
        <v>459</v>
      </c>
      <c r="B187" s="1156" t="s">
        <v>876</v>
      </c>
      <c r="C187" s="25">
        <f>C188+C189+C190+C191</f>
        <v>0</v>
      </c>
      <c r="D187" s="25">
        <f>D188+D189+D190+D191</f>
        <v>0</v>
      </c>
      <c r="E187" s="25">
        <f>E188+E189+E190+E191</f>
        <v>0</v>
      </c>
      <c r="F187" s="25">
        <f>F188+F189+F190+F191</f>
        <v>0</v>
      </c>
    </row>
    <row r="188" spans="1:6" ht="12.75">
      <c r="A188" s="1127" t="s">
        <v>460</v>
      </c>
      <c r="B188" s="1175" t="s">
        <v>909</v>
      </c>
      <c r="C188" s="25"/>
      <c r="D188" s="1174"/>
      <c r="E188" s="138"/>
      <c r="F188" s="144">
        <f aca="true" t="shared" si="9" ref="F188:F196">SUM(C188:E188)</f>
        <v>0</v>
      </c>
    </row>
    <row r="189" spans="1:6" ht="12.75">
      <c r="A189" s="1127" t="s">
        <v>461</v>
      </c>
      <c r="B189" s="1176" t="s">
        <v>911</v>
      </c>
      <c r="C189" s="25"/>
      <c r="D189" s="293"/>
      <c r="E189" s="139"/>
      <c r="F189" s="144">
        <f t="shared" si="9"/>
        <v>0</v>
      </c>
    </row>
    <row r="190" spans="1:6" ht="12.75">
      <c r="A190" s="1127" t="s">
        <v>462</v>
      </c>
      <c r="B190" s="1176" t="s">
        <v>912</v>
      </c>
      <c r="C190" s="25"/>
      <c r="D190" s="293"/>
      <c r="E190" s="139"/>
      <c r="F190" s="144">
        <f t="shared" si="9"/>
        <v>0</v>
      </c>
    </row>
    <row r="191" spans="1:6" ht="12.75">
      <c r="A191" s="1127" t="s">
        <v>463</v>
      </c>
      <c r="B191" s="1173" t="s">
        <v>914</v>
      </c>
      <c r="C191" s="25"/>
      <c r="D191" s="282"/>
      <c r="E191" s="282"/>
      <c r="F191" s="144">
        <f t="shared" si="9"/>
        <v>0</v>
      </c>
    </row>
    <row r="192" spans="1:6" ht="12.75">
      <c r="A192" s="1127" t="s">
        <v>464</v>
      </c>
      <c r="B192" s="331" t="s">
        <v>877</v>
      </c>
      <c r="C192" s="25"/>
      <c r="D192" s="286"/>
      <c r="E192" s="138"/>
      <c r="F192" s="144">
        <f t="shared" si="9"/>
        <v>0</v>
      </c>
    </row>
    <row r="193" spans="1:6" ht="12.75">
      <c r="A193" s="1127" t="s">
        <v>465</v>
      </c>
      <c r="B193" s="1157" t="s">
        <v>878</v>
      </c>
      <c r="C193" s="9"/>
      <c r="D193" s="34"/>
      <c r="E193" s="284"/>
      <c r="F193" s="144">
        <f t="shared" si="9"/>
        <v>0</v>
      </c>
    </row>
    <row r="194" spans="1:6" ht="12.75">
      <c r="A194" s="1127" t="s">
        <v>466</v>
      </c>
      <c r="B194" s="341" t="s">
        <v>879</v>
      </c>
      <c r="C194" s="25">
        <v>520</v>
      </c>
      <c r="D194" s="284"/>
      <c r="E194" s="284"/>
      <c r="F194" s="144">
        <f t="shared" si="9"/>
        <v>520</v>
      </c>
    </row>
    <row r="195" spans="1:6" ht="12.75">
      <c r="A195" s="1127" t="s">
        <v>467</v>
      </c>
      <c r="B195" s="1158" t="s">
        <v>880</v>
      </c>
      <c r="C195" s="25"/>
      <c r="D195" s="284"/>
      <c r="E195" s="284"/>
      <c r="F195" s="144">
        <f t="shared" si="9"/>
        <v>0</v>
      </c>
    </row>
    <row r="196" spans="1:6" ht="13.5" thickBot="1">
      <c r="A196" s="1127" t="s">
        <v>469</v>
      </c>
      <c r="B196" s="341" t="s">
        <v>881</v>
      </c>
      <c r="C196" s="25"/>
      <c r="D196" s="284"/>
      <c r="E196" s="284"/>
      <c r="F196" s="144">
        <f t="shared" si="9"/>
        <v>0</v>
      </c>
    </row>
    <row r="197" spans="1:6" ht="13.5" thickBot="1">
      <c r="A197" s="669"/>
      <c r="B197" s="342"/>
      <c r="C197" s="29"/>
      <c r="D197" s="282"/>
      <c r="E197" s="282"/>
      <c r="F197" s="146"/>
    </row>
    <row r="198" spans="1:6" ht="13.5" thickBot="1">
      <c r="A198" s="669" t="s">
        <v>470</v>
      </c>
      <c r="B198" s="297" t="s">
        <v>399</v>
      </c>
      <c r="C198" s="183">
        <f>C199+C204+C207</f>
        <v>0</v>
      </c>
      <c r="D198" s="1215">
        <f>D199+D204+D207</f>
        <v>0</v>
      </c>
      <c r="E198" s="137">
        <f>E199+E204+E207</f>
        <v>0</v>
      </c>
      <c r="F198" s="1172">
        <f>F199+F204+F207</f>
        <v>0</v>
      </c>
    </row>
    <row r="199" spans="1:6" ht="12.75">
      <c r="A199" s="852" t="s">
        <v>471</v>
      </c>
      <c r="B199" s="164" t="s">
        <v>883</v>
      </c>
      <c r="C199" s="317">
        <f>C200+C202+C203+C201</f>
        <v>0</v>
      </c>
      <c r="D199" s="856">
        <f>D200+D202+D203+D201</f>
        <v>0</v>
      </c>
      <c r="E199" s="855">
        <f>E200+E202+E203+E201</f>
        <v>0</v>
      </c>
      <c r="F199" s="855">
        <f>F200+F202+F203+F201</f>
        <v>0</v>
      </c>
    </row>
    <row r="200" spans="1:6" ht="12.75">
      <c r="A200" s="208" t="s">
        <v>472</v>
      </c>
      <c r="B200" s="161" t="s">
        <v>393</v>
      </c>
      <c r="C200" s="210">
        <f>'30_ sz_ melléklet'!F185</f>
        <v>0</v>
      </c>
      <c r="D200" s="514"/>
      <c r="E200" s="210">
        <f>'31_sz_ melléklet'!E194</f>
        <v>0</v>
      </c>
      <c r="F200" s="514">
        <f>SUM(C200:E200)</f>
        <v>0</v>
      </c>
    </row>
    <row r="201" spans="1:6" ht="12.75">
      <c r="A201" s="208" t="s">
        <v>473</v>
      </c>
      <c r="B201" s="328" t="s">
        <v>885</v>
      </c>
      <c r="C201" s="179"/>
      <c r="D201" s="171"/>
      <c r="E201" s="179"/>
      <c r="F201" s="514">
        <f>SUM(C201:E201)</f>
        <v>0</v>
      </c>
    </row>
    <row r="202" spans="1:6" ht="22.5">
      <c r="A202" s="208" t="s">
        <v>474</v>
      </c>
      <c r="B202" s="858" t="s">
        <v>886</v>
      </c>
      <c r="C202" s="176"/>
      <c r="D202" s="170"/>
      <c r="E202" s="176"/>
      <c r="F202" s="514">
        <f>SUM(C202:E202)</f>
        <v>0</v>
      </c>
    </row>
    <row r="203" spans="1:6" ht="12.75">
      <c r="A203" s="208" t="s">
        <v>475</v>
      </c>
      <c r="B203" s="328" t="s">
        <v>887</v>
      </c>
      <c r="C203" s="184">
        <f>'30_ sz_ melléklet'!F186</f>
        <v>0</v>
      </c>
      <c r="D203" s="175"/>
      <c r="E203" s="184"/>
      <c r="F203" s="514">
        <f>SUM(C203:E203)</f>
        <v>0</v>
      </c>
    </row>
    <row r="204" spans="1:6" ht="12.75">
      <c r="A204" s="208" t="s">
        <v>476</v>
      </c>
      <c r="B204" s="1163" t="s">
        <v>891</v>
      </c>
      <c r="C204" s="187">
        <f>C205+C206+C207+C208+C209+C210</f>
        <v>0</v>
      </c>
      <c r="D204" s="1216">
        <f>D205+D206+D207+D208+D209+D210</f>
        <v>0</v>
      </c>
      <c r="E204" s="187">
        <f>E205+E206+E207+E208+E209+E210</f>
        <v>0</v>
      </c>
      <c r="F204" s="187">
        <f>F205+F206+F207+F208+F209+F210</f>
        <v>0</v>
      </c>
    </row>
    <row r="205" spans="1:6" ht="12.75">
      <c r="A205" s="208" t="s">
        <v>477</v>
      </c>
      <c r="B205" s="859" t="s">
        <v>889</v>
      </c>
      <c r="C205" s="184"/>
      <c r="D205" s="175"/>
      <c r="E205" s="184"/>
      <c r="F205" s="514">
        <f aca="true" t="shared" si="10" ref="F205:F210">SUM(C205:E205)</f>
        <v>0</v>
      </c>
    </row>
    <row r="206" spans="1:6" ht="12.75">
      <c r="A206" s="208" t="s">
        <v>478</v>
      </c>
      <c r="B206" s="1162" t="s">
        <v>890</v>
      </c>
      <c r="C206" s="860"/>
      <c r="D206" s="1217"/>
      <c r="E206" s="860"/>
      <c r="F206" s="514">
        <f t="shared" si="10"/>
        <v>0</v>
      </c>
    </row>
    <row r="207" spans="1:6" ht="12.75">
      <c r="A207" s="208" t="s">
        <v>479</v>
      </c>
      <c r="B207" s="1164" t="s">
        <v>892</v>
      </c>
      <c r="C207" s="861"/>
      <c r="D207" s="1218"/>
      <c r="E207" s="861"/>
      <c r="F207" s="514">
        <f t="shared" si="10"/>
        <v>0</v>
      </c>
    </row>
    <row r="208" spans="1:6" ht="12.75">
      <c r="A208" s="208" t="s">
        <v>480</v>
      </c>
      <c r="B208" s="161" t="s">
        <v>893</v>
      </c>
      <c r="C208" s="210"/>
      <c r="D208" s="302"/>
      <c r="E208" s="209"/>
      <c r="F208" s="514">
        <f t="shared" si="10"/>
        <v>0</v>
      </c>
    </row>
    <row r="209" spans="1:6" ht="12.75">
      <c r="A209" s="208" t="s">
        <v>481</v>
      </c>
      <c r="B209" s="1164" t="s">
        <v>894</v>
      </c>
      <c r="C209" s="210"/>
      <c r="D209" s="311"/>
      <c r="E209" s="319"/>
      <c r="F209" s="514">
        <f t="shared" si="10"/>
        <v>0</v>
      </c>
    </row>
    <row r="210" spans="1:6" ht="13.5" thickBot="1">
      <c r="A210" s="208" t="s">
        <v>482</v>
      </c>
      <c r="B210" s="161" t="s">
        <v>895</v>
      </c>
      <c r="C210" s="910">
        <f>' 27 28 sz. melléklet'!C213</f>
        <v>0</v>
      </c>
      <c r="D210" s="1219"/>
      <c r="E210" s="910"/>
      <c r="F210" s="514">
        <f t="shared" si="10"/>
        <v>0</v>
      </c>
    </row>
    <row r="211" spans="1:6" ht="26.25" thickBot="1">
      <c r="A211" s="669" t="s">
        <v>483</v>
      </c>
      <c r="B211" s="166" t="s">
        <v>896</v>
      </c>
      <c r="C211" s="862">
        <f>C177+C198</f>
        <v>1943</v>
      </c>
      <c r="D211" s="862">
        <f>D177+D198</f>
        <v>0</v>
      </c>
      <c r="E211" s="862">
        <f>E177+E198</f>
        <v>0</v>
      </c>
      <c r="F211" s="862">
        <f>F177+F198</f>
        <v>1943</v>
      </c>
    </row>
    <row r="212" spans="1:6" ht="13.5" thickBot="1">
      <c r="A212" s="669"/>
      <c r="B212" s="162"/>
      <c r="C212" s="29"/>
      <c r="D212" s="348"/>
      <c r="E212" s="348"/>
      <c r="F212" s="146"/>
    </row>
    <row r="213" spans="1:6" ht="13.5" thickBot="1">
      <c r="A213" s="669" t="s">
        <v>484</v>
      </c>
      <c r="B213" s="163" t="s">
        <v>897</v>
      </c>
      <c r="C213" s="350"/>
      <c r="D213" s="350"/>
      <c r="E213" s="350"/>
      <c r="F213" s="350"/>
    </row>
    <row r="214" spans="1:6" ht="12.75">
      <c r="A214" s="852" t="s">
        <v>485</v>
      </c>
      <c r="B214" s="329" t="s">
        <v>395</v>
      </c>
      <c r="C214" s="349"/>
      <c r="D214" s="295"/>
      <c r="E214" s="295"/>
      <c r="F214" s="347"/>
    </row>
    <row r="215" spans="1:6" ht="12.75">
      <c r="A215" s="208" t="s">
        <v>486</v>
      </c>
      <c r="B215" s="764" t="s">
        <v>899</v>
      </c>
      <c r="C215" s="139">
        <v>63</v>
      </c>
      <c r="D215" s="293"/>
      <c r="E215" s="293"/>
      <c r="F215" s="1165">
        <f>C215+D215+E215</f>
        <v>63</v>
      </c>
    </row>
    <row r="216" spans="1:6" ht="12.75">
      <c r="A216" s="208" t="s">
        <v>487</v>
      </c>
      <c r="B216" s="764" t="s">
        <v>900</v>
      </c>
      <c r="C216" s="139"/>
      <c r="D216" s="293"/>
      <c r="E216" s="293"/>
      <c r="F216" s="1165">
        <f>C216+D216+E216</f>
        <v>0</v>
      </c>
    </row>
    <row r="217" spans="1:6" ht="12.75">
      <c r="A217" s="208" t="s">
        <v>488</v>
      </c>
      <c r="B217" s="764" t="s">
        <v>898</v>
      </c>
      <c r="C217" s="139">
        <v>462834</v>
      </c>
      <c r="D217" s="293"/>
      <c r="E217" s="293"/>
      <c r="F217" s="1165">
        <f>SUM(C217:E217)</f>
        <v>462834</v>
      </c>
    </row>
    <row r="218" spans="1:6" ht="12.75">
      <c r="A218" s="208" t="s">
        <v>489</v>
      </c>
      <c r="B218" s="1087" t="s">
        <v>904</v>
      </c>
      <c r="C218" s="139"/>
      <c r="D218" s="293"/>
      <c r="E218" s="293"/>
      <c r="F218" s="1165"/>
    </row>
    <row r="219" spans="1:6" ht="12.75">
      <c r="A219" s="208" t="s">
        <v>490</v>
      </c>
      <c r="B219" s="1088" t="s">
        <v>903</v>
      </c>
      <c r="C219" s="139"/>
      <c r="D219" s="293"/>
      <c r="E219" s="293"/>
      <c r="F219" s="1165"/>
    </row>
    <row r="220" spans="1:6" ht="12.75">
      <c r="A220" s="208" t="s">
        <v>491</v>
      </c>
      <c r="B220" s="1089" t="s">
        <v>901</v>
      </c>
      <c r="C220" s="139"/>
      <c r="D220" s="293"/>
      <c r="E220" s="293"/>
      <c r="F220" s="1165">
        <f>SUM(C220:E220)</f>
        <v>0</v>
      </c>
    </row>
    <row r="221" spans="1:6" ht="13.5" thickBot="1">
      <c r="A221" s="208" t="s">
        <v>492</v>
      </c>
      <c r="B221" s="1169" t="s">
        <v>902</v>
      </c>
      <c r="C221" s="1170"/>
      <c r="D221" s="866"/>
      <c r="E221" s="866"/>
      <c r="F221" s="1171">
        <f>SUM(C221:E221)</f>
        <v>0</v>
      </c>
    </row>
    <row r="222" spans="1:6" ht="13.5" thickBot="1">
      <c r="A222" s="902" t="s">
        <v>508</v>
      </c>
      <c r="B222" s="1160" t="s">
        <v>906</v>
      </c>
      <c r="C222" s="137">
        <f>SUM(C214:C221)</f>
        <v>462897</v>
      </c>
      <c r="D222" s="137">
        <f>SUM(D214:D221)</f>
        <v>0</v>
      </c>
      <c r="E222" s="137">
        <f>SUM(E214:E221)</f>
        <v>0</v>
      </c>
      <c r="F222" s="1172">
        <f>SUM(F214:F221)</f>
        <v>462897</v>
      </c>
    </row>
    <row r="223" spans="1:6" ht="13.5" thickBot="1">
      <c r="A223" s="669" t="s">
        <v>487</v>
      </c>
      <c r="B223" s="1166" t="s">
        <v>905</v>
      </c>
      <c r="C223" s="1167">
        <f>C211+C222</f>
        <v>464840</v>
      </c>
      <c r="D223" s="1167">
        <f>D211+D222</f>
        <v>0</v>
      </c>
      <c r="E223" s="1167">
        <f>E211+E222</f>
        <v>0</v>
      </c>
      <c r="F223" s="1168">
        <f>F211+F222</f>
        <v>464840</v>
      </c>
    </row>
    <row r="229" ht="9.75" customHeight="1"/>
  </sheetData>
  <sheetProtection/>
  <mergeCells count="11">
    <mergeCell ref="A114:E114"/>
    <mergeCell ref="A116:F116"/>
    <mergeCell ref="A170:E170"/>
    <mergeCell ref="A172:F172"/>
    <mergeCell ref="A1:E1"/>
    <mergeCell ref="A3:F3"/>
    <mergeCell ref="A57:F57"/>
    <mergeCell ref="A113:F113"/>
    <mergeCell ref="A169:F169"/>
    <mergeCell ref="A58:E58"/>
    <mergeCell ref="A60:F60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9">
      <selection activeCell="D11" sqref="D11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439" t="s">
        <v>1179</v>
      </c>
      <c r="B1" s="1439"/>
      <c r="C1" s="1439"/>
      <c r="D1" s="1439"/>
      <c r="E1" s="1439"/>
    </row>
    <row r="2" spans="1:5" ht="12.75">
      <c r="A2" s="462"/>
      <c r="B2" s="462"/>
      <c r="C2" s="462"/>
      <c r="D2" s="462"/>
      <c r="E2" s="462"/>
    </row>
    <row r="3" spans="2:6" ht="15.75">
      <c r="B3" s="1459" t="s">
        <v>1021</v>
      </c>
      <c r="C3" s="1459"/>
      <c r="D3" s="1459"/>
      <c r="E3" s="1459"/>
      <c r="F3" s="1463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69" t="s">
        <v>444</v>
      </c>
      <c r="B5" s="356" t="s">
        <v>47</v>
      </c>
      <c r="C5" s="465" t="s">
        <v>983</v>
      </c>
      <c r="D5" s="466" t="s">
        <v>984</v>
      </c>
      <c r="E5" s="465" t="s">
        <v>978</v>
      </c>
      <c r="F5" s="466" t="s">
        <v>977</v>
      </c>
    </row>
    <row r="6" spans="1:6" ht="13.5" thickBot="1">
      <c r="A6" s="669" t="s">
        <v>445</v>
      </c>
      <c r="B6" s="846" t="s">
        <v>446</v>
      </c>
      <c r="C6" s="847" t="s">
        <v>447</v>
      </c>
      <c r="D6" s="848" t="s">
        <v>448</v>
      </c>
      <c r="E6" s="848" t="s">
        <v>468</v>
      </c>
      <c r="F6" s="849" t="s">
        <v>493</v>
      </c>
    </row>
    <row r="7" spans="1:6" ht="13.5" thickBot="1">
      <c r="A7" s="669" t="s">
        <v>449</v>
      </c>
      <c r="B7" s="336" t="s">
        <v>882</v>
      </c>
      <c r="C7" s="73">
        <f>C8+C9+C16</f>
        <v>3266066</v>
      </c>
      <c r="D7" s="73">
        <f>D8+D9+D16</f>
        <v>145</v>
      </c>
      <c r="E7" s="73">
        <f>E8+E9+E16</f>
        <v>0</v>
      </c>
      <c r="F7" s="147">
        <f aca="true" t="shared" si="0" ref="F7:F26">SUM(C7:E7)</f>
        <v>3266211</v>
      </c>
    </row>
    <row r="8" spans="1:6" ht="13.5" thickBot="1">
      <c r="A8" s="669" t="s">
        <v>450</v>
      </c>
      <c r="B8" s="337" t="s">
        <v>397</v>
      </c>
      <c r="C8" s="36">
        <v>740011</v>
      </c>
      <c r="D8" s="850">
        <v>145</v>
      </c>
      <c r="E8" s="850"/>
      <c r="F8" s="1223">
        <f t="shared" si="0"/>
        <v>740156</v>
      </c>
    </row>
    <row r="9" spans="1:6" ht="13.5" thickBot="1">
      <c r="A9" s="669" t="s">
        <v>451</v>
      </c>
      <c r="B9" s="338" t="s">
        <v>875</v>
      </c>
      <c r="C9" s="343">
        <f>SUM(C10:C15)</f>
        <v>898200</v>
      </c>
      <c r="D9" s="343">
        <f>SUM(D10:D15)</f>
        <v>0</v>
      </c>
      <c r="E9" s="343">
        <f>SUM(E10:E15)</f>
        <v>0</v>
      </c>
      <c r="F9" s="1224">
        <f>F10+F11+F12+F13+F14+F15</f>
        <v>898200</v>
      </c>
    </row>
    <row r="10" spans="1:6" ht="12.75">
      <c r="A10" s="852" t="s">
        <v>452</v>
      </c>
      <c r="B10" s="1152" t="s">
        <v>854</v>
      </c>
      <c r="C10" s="771">
        <v>900</v>
      </c>
      <c r="D10" s="538"/>
      <c r="E10" s="538"/>
      <c r="F10" s="344">
        <f t="shared" si="0"/>
        <v>900</v>
      </c>
    </row>
    <row r="11" spans="1:6" ht="12.75">
      <c r="A11" s="208" t="s">
        <v>453</v>
      </c>
      <c r="B11" s="1153" t="s">
        <v>855</v>
      </c>
      <c r="C11" s="1151"/>
      <c r="D11" s="1138"/>
      <c r="E11" s="1138"/>
      <c r="F11" s="344">
        <f t="shared" si="0"/>
        <v>0</v>
      </c>
    </row>
    <row r="12" spans="1:6" ht="12.75">
      <c r="A12" s="208" t="s">
        <v>454</v>
      </c>
      <c r="B12" s="339" t="s">
        <v>856</v>
      </c>
      <c r="C12" s="1151">
        <f>'13_sz_ melléklet'!D13</f>
        <v>40000</v>
      </c>
      <c r="D12" s="1138"/>
      <c r="E12" s="1138"/>
      <c r="F12" s="344">
        <f t="shared" si="0"/>
        <v>40000</v>
      </c>
    </row>
    <row r="13" spans="1:6" ht="12.75">
      <c r="A13" s="1127" t="s">
        <v>455</v>
      </c>
      <c r="B13" s="1150" t="s">
        <v>857</v>
      </c>
      <c r="C13" s="1151">
        <f>'13_sz_ melléklet'!D14</f>
        <v>853000</v>
      </c>
      <c r="D13" s="282"/>
      <c r="E13" s="282"/>
      <c r="F13" s="344">
        <f t="shared" si="0"/>
        <v>853000</v>
      </c>
    </row>
    <row r="14" spans="1:6" ht="12.75">
      <c r="A14" s="208" t="s">
        <v>456</v>
      </c>
      <c r="B14" s="339" t="s">
        <v>858</v>
      </c>
      <c r="C14" s="1151">
        <f>'13_sz_ melléklet'!D15</f>
        <v>4300</v>
      </c>
      <c r="D14" s="34"/>
      <c r="E14" s="34"/>
      <c r="F14" s="344">
        <f t="shared" si="0"/>
        <v>4300</v>
      </c>
    </row>
    <row r="15" spans="1:6" ht="13.5" thickBot="1">
      <c r="A15" s="853" t="s">
        <v>457</v>
      </c>
      <c r="B15" s="340" t="s">
        <v>859</v>
      </c>
      <c r="C15" s="11"/>
      <c r="D15" s="286"/>
      <c r="E15" s="286"/>
      <c r="F15" s="344">
        <f t="shared" si="0"/>
        <v>0</v>
      </c>
    </row>
    <row r="16" spans="1:6" ht="13.5" thickBot="1">
      <c r="A16" s="669" t="s">
        <v>458</v>
      </c>
      <c r="B16" s="336" t="s">
        <v>1115</v>
      </c>
      <c r="C16" s="854">
        <f>C17+C22+C23+C24++C25+C26</f>
        <v>1627855</v>
      </c>
      <c r="D16" s="854">
        <f>D17+D22+D23+D24+D25+D26</f>
        <v>0</v>
      </c>
      <c r="E16" s="854">
        <f>E17+E22+E23+E24++E25+E26</f>
        <v>0</v>
      </c>
      <c r="F16" s="854">
        <f>F17+F22+F23+F24++F25+F26</f>
        <v>1627855</v>
      </c>
    </row>
    <row r="17" spans="1:6" ht="12.75">
      <c r="A17" s="852" t="s">
        <v>459</v>
      </c>
      <c r="B17" s="1156" t="s">
        <v>876</v>
      </c>
      <c r="C17" s="25">
        <f>C18+C19+C20+C21</f>
        <v>1350884</v>
      </c>
      <c r="D17" s="25">
        <f>D18+D19+D20+D21</f>
        <v>0</v>
      </c>
      <c r="E17" s="25">
        <f>E18+E19+E20+E21</f>
        <v>0</v>
      </c>
      <c r="F17" s="25">
        <f>F18+F19+F20+F21</f>
        <v>1350884</v>
      </c>
    </row>
    <row r="18" spans="1:6" ht="12.75">
      <c r="A18" s="1127" t="s">
        <v>460</v>
      </c>
      <c r="B18" s="1175" t="s">
        <v>909</v>
      </c>
      <c r="C18" s="25">
        <f>'13_sz_ melléklet'!D19</f>
        <v>801224</v>
      </c>
      <c r="D18" s="1174"/>
      <c r="E18" s="138"/>
      <c r="F18" s="144">
        <f>SUM(C18:E18)</f>
        <v>801224</v>
      </c>
    </row>
    <row r="19" spans="1:6" ht="12.75">
      <c r="A19" s="1127" t="s">
        <v>461</v>
      </c>
      <c r="B19" s="1176" t="s">
        <v>911</v>
      </c>
      <c r="C19" s="25">
        <f>'13_sz_ melléklet'!D20</f>
        <v>459660</v>
      </c>
      <c r="D19" s="293"/>
      <c r="E19" s="139"/>
      <c r="F19" s="144">
        <f>SUM(C19:E19)</f>
        <v>459660</v>
      </c>
    </row>
    <row r="20" spans="1:6" ht="12.75">
      <c r="A20" s="1127" t="s">
        <v>462</v>
      </c>
      <c r="B20" s="1176" t="s">
        <v>912</v>
      </c>
      <c r="C20" s="25">
        <f>'13_sz_ melléklet'!D21</f>
        <v>90000</v>
      </c>
      <c r="D20" s="293"/>
      <c r="E20" s="139"/>
      <c r="F20" s="144">
        <f>SUM(C20:E20)</f>
        <v>90000</v>
      </c>
    </row>
    <row r="21" spans="1:6" ht="12.75">
      <c r="A21" s="1127" t="s">
        <v>463</v>
      </c>
      <c r="B21" s="1173" t="s">
        <v>914</v>
      </c>
      <c r="C21" s="25">
        <f>'13_sz_ melléklet'!D22</f>
        <v>0</v>
      </c>
      <c r="D21" s="282"/>
      <c r="E21" s="282"/>
      <c r="F21" s="144">
        <f>SUM(C21:E21)</f>
        <v>0</v>
      </c>
    </row>
    <row r="22" spans="1:6" ht="12.75">
      <c r="A22" s="1127" t="s">
        <v>464</v>
      </c>
      <c r="B22" s="331" t="s">
        <v>877</v>
      </c>
      <c r="C22" s="25">
        <f>'13_sz_ melléklet'!D23</f>
        <v>0</v>
      </c>
      <c r="D22" s="286"/>
      <c r="E22" s="138"/>
      <c r="F22" s="144">
        <f t="shared" si="0"/>
        <v>0</v>
      </c>
    </row>
    <row r="23" spans="1:6" ht="12.75">
      <c r="A23" s="1127" t="s">
        <v>465</v>
      </c>
      <c r="B23" s="1157" t="s">
        <v>878</v>
      </c>
      <c r="C23" s="25">
        <f>'13_sz_ melléklet'!D24</f>
        <v>0</v>
      </c>
      <c r="D23" s="34"/>
      <c r="E23" s="284"/>
      <c r="F23" s="144">
        <f t="shared" si="0"/>
        <v>0</v>
      </c>
    </row>
    <row r="24" spans="1:6" ht="13.5" customHeight="1">
      <c r="A24" s="1127" t="s">
        <v>466</v>
      </c>
      <c r="B24" s="341" t="s">
        <v>879</v>
      </c>
      <c r="C24" s="25">
        <v>204394</v>
      </c>
      <c r="D24" s="284"/>
      <c r="E24" s="284"/>
      <c r="F24" s="144">
        <f t="shared" si="0"/>
        <v>204394</v>
      </c>
    </row>
    <row r="25" spans="1:6" ht="13.5" customHeight="1">
      <c r="A25" s="1127" t="s">
        <v>467</v>
      </c>
      <c r="B25" s="1158" t="s">
        <v>880</v>
      </c>
      <c r="C25" s="25">
        <f>'13_sz_ melléklet'!D26</f>
        <v>57577</v>
      </c>
      <c r="D25" s="284"/>
      <c r="E25" s="284"/>
      <c r="F25" s="144">
        <f t="shared" si="0"/>
        <v>57577</v>
      </c>
    </row>
    <row r="26" spans="1:6" ht="15" customHeight="1" thickBot="1">
      <c r="A26" s="1127" t="s">
        <v>469</v>
      </c>
      <c r="B26" s="341" t="s">
        <v>881</v>
      </c>
      <c r="C26" s="1315">
        <v>15000</v>
      </c>
      <c r="D26" s="1316"/>
      <c r="E26" s="1316"/>
      <c r="F26" s="1317">
        <f t="shared" si="0"/>
        <v>15000</v>
      </c>
    </row>
    <row r="27" spans="1:6" ht="6.75" customHeight="1" thickBot="1">
      <c r="A27" s="669"/>
      <c r="B27" s="342"/>
      <c r="C27" s="29"/>
      <c r="D27" s="282"/>
      <c r="E27" s="282"/>
      <c r="F27" s="146"/>
    </row>
    <row r="28" spans="1:6" ht="13.5" thickBot="1">
      <c r="A28" s="669" t="s">
        <v>470</v>
      </c>
      <c r="B28" s="297" t="s">
        <v>1019</v>
      </c>
      <c r="C28" s="183">
        <f>C29+C34+C37</f>
        <v>3524873</v>
      </c>
      <c r="D28" s="1215">
        <f>D29+D34+D37</f>
        <v>226864</v>
      </c>
      <c r="E28" s="137">
        <f>E29+E34+E37</f>
        <v>0</v>
      </c>
      <c r="F28" s="1172">
        <f>F29+F34+F37</f>
        <v>3751737</v>
      </c>
    </row>
    <row r="29" spans="1:6" ht="12.75">
      <c r="A29" s="852" t="s">
        <v>471</v>
      </c>
      <c r="B29" s="164" t="s">
        <v>883</v>
      </c>
      <c r="C29" s="317">
        <f>C30+C32+C33+C31</f>
        <v>864607</v>
      </c>
      <c r="D29" s="856">
        <f>D30+D32+D33+D31</f>
        <v>215491</v>
      </c>
      <c r="E29" s="855">
        <f>E30+E32+E33+E31</f>
        <v>0</v>
      </c>
      <c r="F29" s="855">
        <f>F30+F32+F33+F31</f>
        <v>1080098</v>
      </c>
    </row>
    <row r="30" spans="1:6" ht="12.75">
      <c r="A30" s="208" t="s">
        <v>472</v>
      </c>
      <c r="B30" s="161" t="s">
        <v>393</v>
      </c>
      <c r="C30" s="210">
        <f>'30_ sz_ melléklet'!F29</f>
        <v>0</v>
      </c>
      <c r="D30" s="514"/>
      <c r="E30" s="210">
        <f>'31_sz_ melléklet'!E28</f>
        <v>0</v>
      </c>
      <c r="F30" s="514">
        <f>SUM(C30:E30)</f>
        <v>0</v>
      </c>
    </row>
    <row r="31" spans="1:6" ht="12.75">
      <c r="A31" s="208" t="s">
        <v>473</v>
      </c>
      <c r="B31" s="328" t="s">
        <v>885</v>
      </c>
      <c r="C31" s="179">
        <f>'13_sz_ melléklet'!D32</f>
        <v>647188</v>
      </c>
      <c r="D31" s="171"/>
      <c r="E31" s="179"/>
      <c r="F31" s="514">
        <f aca="true" t="shared" si="1" ref="F31:F39">SUM(C31:E31)</f>
        <v>647188</v>
      </c>
    </row>
    <row r="32" spans="1:6" ht="24" customHeight="1">
      <c r="A32" s="208" t="s">
        <v>474</v>
      </c>
      <c r="B32" s="858" t="s">
        <v>886</v>
      </c>
      <c r="C32" s="176">
        <v>217419</v>
      </c>
      <c r="D32" s="170">
        <v>113441</v>
      </c>
      <c r="E32" s="176"/>
      <c r="F32" s="514">
        <f t="shared" si="1"/>
        <v>330860</v>
      </c>
    </row>
    <row r="33" spans="1:6" ht="12.75">
      <c r="A33" s="208" t="s">
        <v>475</v>
      </c>
      <c r="B33" s="328" t="s">
        <v>887</v>
      </c>
      <c r="C33" s="184">
        <f>'30_ sz_ melléklet'!F32</f>
        <v>0</v>
      </c>
      <c r="D33" s="175">
        <f>'13_sz_ melléklet'!D34</f>
        <v>102050</v>
      </c>
      <c r="E33" s="184"/>
      <c r="F33" s="514">
        <f t="shared" si="1"/>
        <v>102050</v>
      </c>
    </row>
    <row r="34" spans="1:6" ht="12.75">
      <c r="A34" s="208" t="s">
        <v>476</v>
      </c>
      <c r="B34" s="1163" t="s">
        <v>891</v>
      </c>
      <c r="C34" s="187">
        <f>C35+C36+C37+C38+C39+C40</f>
        <v>2660266</v>
      </c>
      <c r="D34" s="1216">
        <f>D35+D36+D37+D38+D39+D40</f>
        <v>11373</v>
      </c>
      <c r="E34" s="187">
        <f>E35+E36+E37+E38+E39+E40</f>
        <v>0</v>
      </c>
      <c r="F34" s="187">
        <f>F35+F36+F37+F38+F39+F40</f>
        <v>2671639</v>
      </c>
    </row>
    <row r="35" spans="1:6" ht="12.75">
      <c r="A35" s="208" t="s">
        <v>477</v>
      </c>
      <c r="B35" s="859" t="s">
        <v>889</v>
      </c>
      <c r="C35" s="184">
        <f>'13_sz_ melléklet'!D36</f>
        <v>43746</v>
      </c>
      <c r="D35" s="175"/>
      <c r="E35" s="184"/>
      <c r="F35" s="514">
        <f t="shared" si="1"/>
        <v>43746</v>
      </c>
    </row>
    <row r="36" spans="1:6" ht="12.75">
      <c r="A36" s="208" t="s">
        <v>478</v>
      </c>
      <c r="B36" s="1162" t="s">
        <v>890</v>
      </c>
      <c r="C36" s="860">
        <f>'25 26 sz. melléklet'!C35</f>
        <v>58282</v>
      </c>
      <c r="D36" s="1217"/>
      <c r="E36" s="860"/>
      <c r="F36" s="514">
        <f t="shared" si="1"/>
        <v>58282</v>
      </c>
    </row>
    <row r="37" spans="1:6" ht="12.75">
      <c r="A37" s="208" t="s">
        <v>479</v>
      </c>
      <c r="B37" s="1164" t="s">
        <v>892</v>
      </c>
      <c r="C37" s="861"/>
      <c r="D37" s="1218"/>
      <c r="E37" s="861"/>
      <c r="F37" s="514">
        <f t="shared" si="1"/>
        <v>0</v>
      </c>
    </row>
    <row r="38" spans="1:6" ht="12.75">
      <c r="A38" s="208" t="s">
        <v>480</v>
      </c>
      <c r="B38" s="161" t="s">
        <v>893</v>
      </c>
      <c r="C38" s="210">
        <f>' 27 28 sz. melléklet'!E32-' 27 28 sz. melléklet'!E27</f>
        <v>2179244</v>
      </c>
      <c r="D38" s="302">
        <f>' 27 28 sz. melléklet'!E27</f>
        <v>4000</v>
      </c>
      <c r="E38" s="209"/>
      <c r="F38" s="514">
        <f t="shared" si="1"/>
        <v>2183244</v>
      </c>
    </row>
    <row r="39" spans="1:6" ht="12.75">
      <c r="A39" s="208" t="s">
        <v>481</v>
      </c>
      <c r="B39" s="1164" t="s">
        <v>894</v>
      </c>
      <c r="C39" s="210"/>
      <c r="D39" s="311">
        <f>'13_sz_ melléklet'!D40</f>
        <v>7373</v>
      </c>
      <c r="E39" s="319"/>
      <c r="F39" s="514">
        <f t="shared" si="1"/>
        <v>7373</v>
      </c>
    </row>
    <row r="40" spans="1:6" ht="13.5" thickBot="1">
      <c r="A40" s="208" t="s">
        <v>482</v>
      </c>
      <c r="B40" s="161" t="s">
        <v>895</v>
      </c>
      <c r="C40" s="910">
        <f>' 27 28 sz. melléklet'!E47</f>
        <v>378994</v>
      </c>
      <c r="D40" s="1219"/>
      <c r="E40" s="910"/>
      <c r="F40" s="514">
        <f>SUM(C40:E40)</f>
        <v>378994</v>
      </c>
    </row>
    <row r="41" spans="1:6" ht="27.75" customHeight="1" thickBot="1">
      <c r="A41" s="669" t="s">
        <v>483</v>
      </c>
      <c r="B41" s="166" t="s">
        <v>896</v>
      </c>
      <c r="C41" s="862">
        <f>C7+C28</f>
        <v>6790939</v>
      </c>
      <c r="D41" s="862">
        <f>D7+D28</f>
        <v>227009</v>
      </c>
      <c r="E41" s="862">
        <f>E7+E28</f>
        <v>0</v>
      </c>
      <c r="F41" s="862">
        <f>F7+F28</f>
        <v>7017948</v>
      </c>
    </row>
    <row r="42" spans="1:6" ht="7.5" customHeight="1" thickBot="1">
      <c r="A42" s="669"/>
      <c r="B42" s="162"/>
      <c r="C42" s="29"/>
      <c r="D42" s="348"/>
      <c r="E42" s="348"/>
      <c r="F42" s="146"/>
    </row>
    <row r="43" spans="1:6" ht="13.5" thickBot="1">
      <c r="A43" s="669" t="s">
        <v>484</v>
      </c>
      <c r="B43" s="163" t="s">
        <v>897</v>
      </c>
      <c r="C43" s="350"/>
      <c r="D43" s="350"/>
      <c r="E43" s="350"/>
      <c r="F43" s="350"/>
    </row>
    <row r="44" spans="1:6" ht="12.75" customHeight="1">
      <c r="A44" s="852" t="s">
        <v>485</v>
      </c>
      <c r="B44" s="329" t="s">
        <v>395</v>
      </c>
      <c r="C44" s="349"/>
      <c r="D44" s="295"/>
      <c r="E44" s="295"/>
      <c r="F44" s="347"/>
    </row>
    <row r="45" spans="1:6" ht="15.75" customHeight="1">
      <c r="A45" s="208" t="s">
        <v>486</v>
      </c>
      <c r="B45" s="764" t="s">
        <v>899</v>
      </c>
      <c r="C45" s="139">
        <v>920681</v>
      </c>
      <c r="D45" s="293">
        <v>0</v>
      </c>
      <c r="E45" s="293"/>
      <c r="F45" s="1165">
        <f>C45+D45+E45</f>
        <v>920681</v>
      </c>
    </row>
    <row r="46" spans="1:6" ht="14.25" customHeight="1">
      <c r="A46" s="208" t="s">
        <v>487</v>
      </c>
      <c r="B46" s="764" t="s">
        <v>900</v>
      </c>
      <c r="C46" s="139">
        <v>779650</v>
      </c>
      <c r="D46" s="293"/>
      <c r="E46" s="293"/>
      <c r="F46" s="1165">
        <f>C46+D46+E46</f>
        <v>779650</v>
      </c>
    </row>
    <row r="47" spans="1:6" ht="15" customHeight="1">
      <c r="A47" s="208" t="s">
        <v>488</v>
      </c>
      <c r="B47" s="764" t="s">
        <v>898</v>
      </c>
      <c r="C47" s="139"/>
      <c r="D47" s="293"/>
      <c r="E47" s="293"/>
      <c r="F47" s="1165">
        <f>SUM(C47:E47)</f>
        <v>0</v>
      </c>
    </row>
    <row r="48" spans="1:6" ht="12.75">
      <c r="A48" s="208" t="s">
        <v>489</v>
      </c>
      <c r="B48" s="1087" t="s">
        <v>904</v>
      </c>
      <c r="C48" s="139"/>
      <c r="D48" s="293"/>
      <c r="E48" s="293"/>
      <c r="F48" s="1165"/>
    </row>
    <row r="49" spans="1:6" ht="12.75">
      <c r="A49" s="208" t="s">
        <v>490</v>
      </c>
      <c r="B49" s="1088" t="s">
        <v>903</v>
      </c>
      <c r="C49" s="139"/>
      <c r="D49" s="293"/>
      <c r="E49" s="293"/>
      <c r="F49" s="1165"/>
    </row>
    <row r="50" spans="1:6" ht="12.75">
      <c r="A50" s="208" t="s">
        <v>491</v>
      </c>
      <c r="B50" s="1089" t="s">
        <v>901</v>
      </c>
      <c r="C50" s="139">
        <v>504785</v>
      </c>
      <c r="D50" s="293"/>
      <c r="E50" s="293"/>
      <c r="F50" s="1165">
        <f>SUM(C50:E50)</f>
        <v>504785</v>
      </c>
    </row>
    <row r="51" spans="1:6" ht="13.5" thickBot="1">
      <c r="A51" s="208" t="s">
        <v>492</v>
      </c>
      <c r="B51" s="1169" t="s">
        <v>902</v>
      </c>
      <c r="C51" s="1170">
        <v>40972</v>
      </c>
      <c r="D51" s="866"/>
      <c r="E51" s="866"/>
      <c r="F51" s="1171">
        <f>SUM(C51:E51)</f>
        <v>40972</v>
      </c>
    </row>
    <row r="52" spans="1:6" ht="13.5" thickBot="1">
      <c r="A52" s="902" t="s">
        <v>508</v>
      </c>
      <c r="B52" s="1160" t="s">
        <v>906</v>
      </c>
      <c r="C52" s="137">
        <f>SUM(C44:C51)</f>
        <v>2246088</v>
      </c>
      <c r="D52" s="137">
        <f>SUM(D44:D51)</f>
        <v>0</v>
      </c>
      <c r="E52" s="137">
        <f>SUM(E44:E51)</f>
        <v>0</v>
      </c>
      <c r="F52" s="1172">
        <f>SUM(F44:F51)</f>
        <v>2246088</v>
      </c>
    </row>
    <row r="53" spans="1:6" ht="13.5" thickBot="1">
      <c r="A53" s="669" t="s">
        <v>487</v>
      </c>
      <c r="B53" s="1166" t="s">
        <v>905</v>
      </c>
      <c r="C53" s="1167">
        <f>C41+C52</f>
        <v>9037027</v>
      </c>
      <c r="D53" s="1167">
        <f>D41+D52</f>
        <v>227009</v>
      </c>
      <c r="E53" s="1167">
        <f>E41+E52</f>
        <v>0</v>
      </c>
      <c r="F53" s="1168">
        <f>F41+F52</f>
        <v>9264036</v>
      </c>
    </row>
  </sheetData>
  <sheetProtection/>
  <mergeCells count="2">
    <mergeCell ref="A1:E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4">
      <selection activeCell="B6" sqref="B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62" t="s">
        <v>1180</v>
      </c>
      <c r="B1" s="191"/>
      <c r="C1" s="191"/>
      <c r="D1" s="191"/>
      <c r="E1" s="191"/>
      <c r="F1" s="191"/>
    </row>
    <row r="4" spans="1:2" ht="18">
      <c r="A4" s="1584" t="s">
        <v>287</v>
      </c>
      <c r="B4" s="1584"/>
    </row>
    <row r="7" ht="13.5" thickBot="1">
      <c r="B7" s="46" t="s">
        <v>288</v>
      </c>
    </row>
    <row r="8" spans="1:2" ht="16.5" thickBot="1">
      <c r="A8" s="716" t="s">
        <v>3</v>
      </c>
      <c r="B8" s="717" t="s">
        <v>661</v>
      </c>
    </row>
    <row r="9" spans="1:2" ht="15.75">
      <c r="A9" s="718"/>
      <c r="B9" s="719"/>
    </row>
    <row r="10" spans="1:2" ht="15.75">
      <c r="A10" s="718" t="s">
        <v>289</v>
      </c>
      <c r="B10" s="719"/>
    </row>
    <row r="11" spans="1:2" ht="15.75">
      <c r="A11" s="1204" t="s">
        <v>935</v>
      </c>
      <c r="B11" s="719">
        <v>15000</v>
      </c>
    </row>
    <row r="12" spans="1:2" ht="15.75">
      <c r="A12" s="152" t="s">
        <v>936</v>
      </c>
      <c r="B12" s="719">
        <v>1834</v>
      </c>
    </row>
    <row r="13" spans="1:2" ht="15.75">
      <c r="A13" s="152" t="s">
        <v>937</v>
      </c>
      <c r="B13" s="719">
        <v>5734</v>
      </c>
    </row>
    <row r="14" spans="1:2" ht="15.75">
      <c r="A14" s="152" t="s">
        <v>938</v>
      </c>
      <c r="B14" s="719">
        <v>17000</v>
      </c>
    </row>
    <row r="15" spans="1:2" ht="15.75">
      <c r="A15" s="1204" t="s">
        <v>939</v>
      </c>
      <c r="B15" s="719">
        <v>6400</v>
      </c>
    </row>
    <row r="16" spans="1:2" ht="15.75">
      <c r="A16" s="1204" t="s">
        <v>290</v>
      </c>
      <c r="B16" s="719">
        <v>3500</v>
      </c>
    </row>
    <row r="17" spans="1:2" ht="15.75">
      <c r="A17" s="1204" t="s">
        <v>291</v>
      </c>
      <c r="B17" s="719">
        <v>1000</v>
      </c>
    </row>
    <row r="18" spans="1:2" ht="15.75">
      <c r="A18" s="1204" t="s">
        <v>292</v>
      </c>
      <c r="B18" s="719">
        <f>SUM(B11:B17)*0.27</f>
        <v>13626.36</v>
      </c>
    </row>
    <row r="19" spans="1:2" ht="15.75">
      <c r="A19" s="1204" t="s">
        <v>293</v>
      </c>
      <c r="B19" s="719">
        <v>65</v>
      </c>
    </row>
    <row r="20" spans="1:2" ht="15.75">
      <c r="A20" s="720" t="s">
        <v>940</v>
      </c>
      <c r="B20" s="721">
        <f>SUM(B11:B19)</f>
        <v>64159.36</v>
      </c>
    </row>
    <row r="21" spans="1:2" ht="15.75">
      <c r="A21" s="718" t="s">
        <v>108</v>
      </c>
      <c r="B21" s="719">
        <f>'33_sz_ melléklet'!C71</f>
        <v>0</v>
      </c>
    </row>
    <row r="22" spans="1:2" ht="15.75">
      <c r="A22" s="718" t="s">
        <v>109</v>
      </c>
      <c r="B22" s="719">
        <f>'32_sz_ melléklet'!C27</f>
        <v>0</v>
      </c>
    </row>
    <row r="23" spans="1:2" ht="15.75">
      <c r="A23" s="720" t="s">
        <v>294</v>
      </c>
      <c r="B23" s="721">
        <f>SUM(B21:B22)</f>
        <v>0</v>
      </c>
    </row>
    <row r="24" spans="1:2" ht="15.75">
      <c r="A24" s="720"/>
      <c r="B24" s="721"/>
    </row>
    <row r="25" spans="1:2" ht="15.75">
      <c r="A25" s="722" t="s">
        <v>295</v>
      </c>
      <c r="B25" s="1254">
        <f>B20+B23</f>
        <v>64159.36</v>
      </c>
    </row>
    <row r="26" spans="1:2" ht="13.5" thickBot="1">
      <c r="A26" s="723"/>
      <c r="B26" s="724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9"/>
  <sheetViews>
    <sheetView zoomScalePageLayoutView="0" workbookViewId="0" topLeftCell="A661">
      <selection activeCell="D595" sqref="D595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439" t="s">
        <v>1125</v>
      </c>
      <c r="B1" s="1439"/>
      <c r="C1" s="1439"/>
      <c r="D1" s="1439"/>
      <c r="E1" s="1439"/>
      <c r="F1" s="20"/>
      <c r="G1" s="20"/>
    </row>
    <row r="2" spans="1:7" ht="15">
      <c r="A2" s="462"/>
      <c r="B2" s="462"/>
      <c r="C2" s="462"/>
      <c r="D2" s="462"/>
      <c r="E2" s="462"/>
      <c r="F2" s="20"/>
      <c r="G2" s="20"/>
    </row>
    <row r="3" spans="2:7" ht="15.75">
      <c r="B3" s="1459" t="s">
        <v>668</v>
      </c>
      <c r="C3" s="1459"/>
      <c r="D3" s="1459"/>
      <c r="E3" s="1459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11</v>
      </c>
    </row>
    <row r="6" spans="1:5" ht="27" thickBot="1">
      <c r="A6" s="477" t="s">
        <v>444</v>
      </c>
      <c r="B6" s="772" t="s">
        <v>16</v>
      </c>
      <c r="C6" s="445" t="s">
        <v>18</v>
      </c>
      <c r="D6" s="470" t="s">
        <v>591</v>
      </c>
      <c r="E6" s="469" t="s">
        <v>502</v>
      </c>
    </row>
    <row r="7" spans="1:5" ht="12.75">
      <c r="A7" s="773" t="s">
        <v>445</v>
      </c>
      <c r="B7" s="774" t="s">
        <v>446</v>
      </c>
      <c r="C7" s="783" t="s">
        <v>447</v>
      </c>
      <c r="D7" s="784" t="s">
        <v>448</v>
      </c>
      <c r="E7" s="784" t="s">
        <v>468</v>
      </c>
    </row>
    <row r="8" spans="1:5" ht="12.75">
      <c r="A8" s="450" t="s">
        <v>449</v>
      </c>
      <c r="B8" s="457" t="s">
        <v>321</v>
      </c>
      <c r="C8" s="405"/>
      <c r="D8" s="176"/>
      <c r="E8" s="176"/>
    </row>
    <row r="9" spans="1:5" ht="12.75">
      <c r="A9" s="449" t="s">
        <v>450</v>
      </c>
      <c r="B9" s="230" t="s">
        <v>6</v>
      </c>
      <c r="C9" s="1043">
        <v>29609</v>
      </c>
      <c r="D9" s="176"/>
      <c r="E9" s="176"/>
    </row>
    <row r="10" spans="1:5" ht="12.75">
      <c r="A10" s="449" t="s">
        <v>451</v>
      </c>
      <c r="B10" s="265" t="s">
        <v>7</v>
      </c>
      <c r="C10" s="1043">
        <v>8396</v>
      </c>
      <c r="D10" s="176"/>
      <c r="E10" s="176"/>
    </row>
    <row r="11" spans="1:5" ht="12.75">
      <c r="A11" s="449" t="s">
        <v>452</v>
      </c>
      <c r="B11" s="265" t="s">
        <v>8</v>
      </c>
      <c r="C11" s="405">
        <v>1326</v>
      </c>
      <c r="D11" s="176"/>
      <c r="E11" s="176"/>
    </row>
    <row r="12" spans="1:5" ht="12.75">
      <c r="A12" s="449" t="s">
        <v>453</v>
      </c>
      <c r="B12" s="265" t="s">
        <v>556</v>
      </c>
      <c r="C12" s="405"/>
      <c r="D12" s="176"/>
      <c r="E12" s="176"/>
    </row>
    <row r="13" spans="1:5" ht="12.75">
      <c r="A13" s="449" t="s">
        <v>454</v>
      </c>
      <c r="B13" s="265" t="s">
        <v>555</v>
      </c>
      <c r="C13" s="405"/>
      <c r="D13" s="176"/>
      <c r="E13" s="176"/>
    </row>
    <row r="14" spans="1:5" ht="12.75">
      <c r="A14" s="449" t="s">
        <v>455</v>
      </c>
      <c r="B14" s="265" t="s">
        <v>770</v>
      </c>
      <c r="C14" s="405">
        <f>C15+C16+C17+C18+C19+C20</f>
        <v>0</v>
      </c>
      <c r="D14" s="405">
        <f>D15+D16+D17+D18+D19+D20</f>
        <v>0</v>
      </c>
      <c r="E14" s="176">
        <f>E15+E16+E17+E18+E19+E20</f>
        <v>34731</v>
      </c>
    </row>
    <row r="15" spans="1:5" ht="12.75">
      <c r="A15" s="449" t="s">
        <v>456</v>
      </c>
      <c r="B15" s="265" t="s">
        <v>771</v>
      </c>
      <c r="C15" s="405"/>
      <c r="D15" s="176"/>
      <c r="E15" s="176"/>
    </row>
    <row r="16" spans="1:5" s="18" customFormat="1" ht="12.75">
      <c r="A16" s="449" t="s">
        <v>457</v>
      </c>
      <c r="B16" s="265" t="s">
        <v>772</v>
      </c>
      <c r="C16" s="405"/>
      <c r="D16" s="176"/>
      <c r="E16" s="1045"/>
    </row>
    <row r="17" spans="1:5" ht="12.75">
      <c r="A17" s="449" t="s">
        <v>458</v>
      </c>
      <c r="B17" s="265" t="s">
        <v>773</v>
      </c>
      <c r="C17" s="405"/>
      <c r="D17" s="176"/>
      <c r="E17" s="176"/>
    </row>
    <row r="18" spans="1:5" ht="11.25" customHeight="1">
      <c r="A18" s="449" t="s">
        <v>459</v>
      </c>
      <c r="B18" s="458" t="s">
        <v>774</v>
      </c>
      <c r="C18" s="304"/>
      <c r="D18" s="180"/>
      <c r="E18" s="176">
        <f>'6 7_sz_melléklet'!E22+'6 7_sz_melléklet'!E23+'6 7_sz_melléklet'!E29+'6 7_sz_melléklet'!E35+'6 7_sz_melléklet'!E36+'6 7_sz_melléklet'!E40</f>
        <v>34731</v>
      </c>
    </row>
    <row r="19" spans="1:5" ht="11.25" customHeight="1">
      <c r="A19" s="449" t="s">
        <v>460</v>
      </c>
      <c r="B19" s="1085" t="s">
        <v>789</v>
      </c>
      <c r="C19" s="408"/>
      <c r="D19" s="177"/>
      <c r="E19" s="176"/>
    </row>
    <row r="20" spans="1:5" ht="11.25" customHeight="1">
      <c r="A20" s="449" t="s">
        <v>461</v>
      </c>
      <c r="B20" s="1086" t="s">
        <v>782</v>
      </c>
      <c r="C20" s="408"/>
      <c r="D20" s="177"/>
      <c r="E20" s="176"/>
    </row>
    <row r="21" spans="1:5" ht="13.5" thickBot="1">
      <c r="A21" s="449" t="s">
        <v>462</v>
      </c>
      <c r="B21" s="267" t="s">
        <v>317</v>
      </c>
      <c r="C21" s="406"/>
      <c r="D21" s="181"/>
      <c r="E21" s="176"/>
    </row>
    <row r="22" spans="1:5" ht="13.5" thickBot="1">
      <c r="A22" s="777" t="s">
        <v>463</v>
      </c>
      <c r="B22" s="778" t="s">
        <v>9</v>
      </c>
      <c r="C22" s="792">
        <f>C9+C10+C11+C12+C14+C21</f>
        <v>39331</v>
      </c>
      <c r="D22" s="792">
        <f>D9+D10+D11+D12+D14+D21</f>
        <v>0</v>
      </c>
      <c r="E22" s="793">
        <f>E9+E10+E11+E12+E14+E21</f>
        <v>34731</v>
      </c>
    </row>
    <row r="23" spans="1:5" ht="13.5" thickTop="1">
      <c r="A23" s="766"/>
      <c r="B23" s="457"/>
      <c r="C23" s="303"/>
      <c r="D23" s="303"/>
      <c r="E23" s="1117"/>
    </row>
    <row r="24" spans="1:5" ht="12.75">
      <c r="A24" s="450" t="s">
        <v>464</v>
      </c>
      <c r="B24" s="459" t="s">
        <v>322</v>
      </c>
      <c r="C24" s="407"/>
      <c r="D24" s="407"/>
      <c r="E24" s="179"/>
    </row>
    <row r="25" spans="1:5" ht="12.75">
      <c r="A25" s="449" t="s">
        <v>465</v>
      </c>
      <c r="B25" s="265" t="s">
        <v>557</v>
      </c>
      <c r="C25" s="405"/>
      <c r="D25" s="176"/>
      <c r="E25" s="176"/>
    </row>
    <row r="26" spans="1:5" ht="12.75">
      <c r="A26" s="449" t="s">
        <v>464</v>
      </c>
      <c r="B26" s="265" t="s">
        <v>558</v>
      </c>
      <c r="C26" s="405"/>
      <c r="D26" s="176"/>
      <c r="E26" s="176"/>
    </row>
    <row r="27" spans="1:5" ht="12.75">
      <c r="A27" s="449" t="s">
        <v>465</v>
      </c>
      <c r="B27" s="265" t="s">
        <v>318</v>
      </c>
      <c r="C27" s="304">
        <f>C28+C29+C30+C31+C32+C33+C34</f>
        <v>0</v>
      </c>
      <c r="D27" s="304">
        <f>D28+D29+D30+D31+D32+D33+D34</f>
        <v>0</v>
      </c>
      <c r="E27" s="180">
        <f>E28+E29+E30+E31+E32+E33+E34</f>
        <v>26500</v>
      </c>
    </row>
    <row r="28" spans="1:5" ht="12.75">
      <c r="A28" s="449" t="s">
        <v>466</v>
      </c>
      <c r="B28" s="458" t="s">
        <v>775</v>
      </c>
      <c r="C28" s="405"/>
      <c r="D28" s="176"/>
      <c r="E28" s="176"/>
    </row>
    <row r="29" spans="1:5" ht="12.75">
      <c r="A29" s="449" t="s">
        <v>467</v>
      </c>
      <c r="B29" s="458" t="s">
        <v>777</v>
      </c>
      <c r="C29" s="405"/>
      <c r="D29" s="176"/>
      <c r="E29" s="176"/>
    </row>
    <row r="30" spans="1:5" ht="12.75">
      <c r="A30" s="449" t="s">
        <v>469</v>
      </c>
      <c r="B30" s="458" t="s">
        <v>776</v>
      </c>
      <c r="C30" s="405"/>
      <c r="D30" s="176"/>
      <c r="E30" s="176"/>
    </row>
    <row r="31" spans="1:5" ht="12.75">
      <c r="A31" s="449" t="s">
        <v>470</v>
      </c>
      <c r="B31" s="458" t="s">
        <v>778</v>
      </c>
      <c r="C31" s="405"/>
      <c r="D31" s="176"/>
      <c r="E31" s="176">
        <f>' 8 10 sz. melléklet'!E53+' 8 10 sz. melléklet'!E55</f>
        <v>26500</v>
      </c>
    </row>
    <row r="32" spans="1:5" ht="12.75">
      <c r="A32" s="449" t="s">
        <v>471</v>
      </c>
      <c r="B32" s="1085" t="s">
        <v>779</v>
      </c>
      <c r="C32" s="405"/>
      <c r="D32" s="176"/>
      <c r="E32" s="176"/>
    </row>
    <row r="33" spans="1:5" ht="12.75">
      <c r="A33" s="449" t="s">
        <v>472</v>
      </c>
      <c r="B33" s="370" t="s">
        <v>780</v>
      </c>
      <c r="C33" s="405"/>
      <c r="D33" s="176"/>
      <c r="E33" s="176"/>
    </row>
    <row r="34" spans="1:5" ht="12.75">
      <c r="A34" s="449" t="s">
        <v>473</v>
      </c>
      <c r="B34" s="1086" t="s">
        <v>797</v>
      </c>
      <c r="C34" s="405"/>
      <c r="D34" s="176"/>
      <c r="E34" s="176"/>
    </row>
    <row r="35" spans="1:5" ht="12.75">
      <c r="A35" s="449" t="s">
        <v>474</v>
      </c>
      <c r="B35" s="265" t="s">
        <v>783</v>
      </c>
      <c r="C35" s="405"/>
      <c r="D35" s="176"/>
      <c r="E35" s="176"/>
    </row>
    <row r="36" spans="1:5" ht="13.5" customHeight="1" thickBot="1">
      <c r="A36" s="449" t="s">
        <v>475</v>
      </c>
      <c r="B36" s="267" t="s">
        <v>320</v>
      </c>
      <c r="C36" s="408">
        <f>-C12</f>
        <v>0</v>
      </c>
      <c r="D36" s="408">
        <f>-D12</f>
        <v>0</v>
      </c>
      <c r="E36" s="177">
        <f>-E12</f>
        <v>0</v>
      </c>
    </row>
    <row r="37" spans="1:5" ht="13.5" thickBot="1">
      <c r="A37" s="777" t="s">
        <v>476</v>
      </c>
      <c r="B37" s="1110" t="s">
        <v>10</v>
      </c>
      <c r="C37" s="1135">
        <f>C25+C26+C27+C35+C36</f>
        <v>0</v>
      </c>
      <c r="D37" s="1135">
        <f>D25+D26+D27+D35+D36</f>
        <v>0</v>
      </c>
      <c r="E37" s="1135">
        <f>E25+E26+E27+E35+E36</f>
        <v>26500</v>
      </c>
    </row>
    <row r="38" spans="1:5" ht="27" thickBot="1" thickTop="1">
      <c r="A38" s="777" t="s">
        <v>477</v>
      </c>
      <c r="B38" s="1094" t="s">
        <v>784</v>
      </c>
      <c r="C38" s="1134">
        <f>C22+C37</f>
        <v>39331</v>
      </c>
      <c r="D38" s="1134">
        <f>D22+D37</f>
        <v>0</v>
      </c>
      <c r="E38" s="1134">
        <f>E22+E37</f>
        <v>61231</v>
      </c>
    </row>
    <row r="39" spans="1:5" ht="13.5" thickTop="1">
      <c r="A39" s="766"/>
      <c r="B39" s="1101"/>
      <c r="C39" s="184"/>
      <c r="D39" s="31"/>
      <c r="E39" s="184"/>
    </row>
    <row r="40" spans="1:5" ht="12.75">
      <c r="A40" s="450" t="s">
        <v>552</v>
      </c>
      <c r="B40" s="579" t="s">
        <v>786</v>
      </c>
      <c r="C40" s="179"/>
      <c r="D40" s="185"/>
      <c r="E40" s="179"/>
    </row>
    <row r="41" spans="1:5" ht="12.75">
      <c r="A41" s="449" t="s">
        <v>479</v>
      </c>
      <c r="B41" s="266" t="s">
        <v>785</v>
      </c>
      <c r="C41" s="176"/>
      <c r="D41" s="140"/>
      <c r="E41" s="176"/>
    </row>
    <row r="42" spans="1:5" ht="12.75">
      <c r="A42" s="449" t="s">
        <v>480</v>
      </c>
      <c r="B42" s="867" t="s">
        <v>790</v>
      </c>
      <c r="C42" s="176"/>
      <c r="D42" s="140"/>
      <c r="E42" s="176"/>
    </row>
    <row r="43" spans="1:5" ht="12.75">
      <c r="A43" s="449" t="s">
        <v>481</v>
      </c>
      <c r="B43" s="867" t="s">
        <v>791</v>
      </c>
      <c r="C43" s="176"/>
      <c r="D43" s="140"/>
      <c r="E43" s="176"/>
    </row>
    <row r="44" spans="1:5" ht="12.75">
      <c r="A44" s="449" t="s">
        <v>482</v>
      </c>
      <c r="B44" s="867" t="s">
        <v>792</v>
      </c>
      <c r="C44" s="176"/>
      <c r="D44" s="140"/>
      <c r="E44" s="176"/>
    </row>
    <row r="45" spans="1:5" ht="12.75">
      <c r="A45" s="449" t="s">
        <v>483</v>
      </c>
      <c r="B45" s="1095" t="s">
        <v>793</v>
      </c>
      <c r="C45" s="176"/>
      <c r="D45" s="140"/>
      <c r="E45" s="176"/>
    </row>
    <row r="46" spans="1:5" ht="12.75">
      <c r="A46" s="449" t="s">
        <v>484</v>
      </c>
      <c r="B46" s="1096" t="s">
        <v>794</v>
      </c>
      <c r="C46" s="176"/>
      <c r="D46" s="140">
        <v>30678</v>
      </c>
      <c r="E46" s="176"/>
    </row>
    <row r="47" spans="1:5" ht="12.75">
      <c r="A47" s="449" t="s">
        <v>485</v>
      </c>
      <c r="B47" s="1097" t="s">
        <v>795</v>
      </c>
      <c r="C47" s="176"/>
      <c r="D47" s="140">
        <v>404261</v>
      </c>
      <c r="E47" s="176"/>
    </row>
    <row r="48" spans="1:5" ht="13.5" thickBot="1">
      <c r="A48" s="449" t="s">
        <v>486</v>
      </c>
      <c r="B48" s="1098" t="s">
        <v>796</v>
      </c>
      <c r="C48" s="181"/>
      <c r="D48" s="141">
        <v>236431</v>
      </c>
      <c r="E48" s="181"/>
    </row>
    <row r="49" spans="1:5" ht="13.5" thickBot="1">
      <c r="A49" s="473" t="s">
        <v>487</v>
      </c>
      <c r="B49" s="380" t="s">
        <v>787</v>
      </c>
      <c r="C49" s="183">
        <f>C41+C42+C43+C44+C45+C46+C47+C48</f>
        <v>0</v>
      </c>
      <c r="D49" s="183">
        <f>D41+D42+D43+D44+D45+D46+D47+D48</f>
        <v>671370</v>
      </c>
      <c r="E49" s="183">
        <f>E41+E42+E43+E44+E45+E46+E47+E48</f>
        <v>0</v>
      </c>
    </row>
    <row r="50" spans="1:5" ht="12.75">
      <c r="A50" s="766"/>
      <c r="B50" s="45"/>
      <c r="C50" s="184"/>
      <c r="D50" s="31"/>
      <c r="E50" s="184"/>
    </row>
    <row r="51" spans="1:5" ht="13.5" thickBot="1">
      <c r="A51" s="541" t="s">
        <v>488</v>
      </c>
      <c r="B51" s="1312" t="s">
        <v>788</v>
      </c>
      <c r="C51" s="411">
        <f>C38+C49</f>
        <v>39331</v>
      </c>
      <c r="D51" s="411">
        <f>D38+D49</f>
        <v>671370</v>
      </c>
      <c r="E51" s="411">
        <f>E38+E49</f>
        <v>61231</v>
      </c>
    </row>
    <row r="52" spans="1:5" ht="12.75">
      <c r="A52" s="471"/>
      <c r="B52" s="45"/>
      <c r="C52" s="31"/>
      <c r="D52" s="31"/>
      <c r="E52" s="31"/>
    </row>
    <row r="53" spans="1:5" ht="12.75">
      <c r="A53" s="471"/>
      <c r="B53" s="45"/>
      <c r="C53" s="31"/>
      <c r="D53" s="31"/>
      <c r="E53" s="31"/>
    </row>
    <row r="54" spans="1:5" ht="12.75">
      <c r="A54" s="471"/>
      <c r="B54" s="45"/>
      <c r="C54" s="31"/>
      <c r="D54" s="31"/>
      <c r="E54" s="31"/>
    </row>
    <row r="55" spans="1:5" ht="12.75">
      <c r="A55" s="471"/>
      <c r="B55" s="45"/>
      <c r="C55" s="31"/>
      <c r="D55" s="31"/>
      <c r="E55" s="31"/>
    </row>
    <row r="56" spans="1:5" ht="12.75">
      <c r="A56" s="471"/>
      <c r="B56" s="45"/>
      <c r="C56" s="31"/>
      <c r="D56" s="31"/>
      <c r="E56" s="31"/>
    </row>
    <row r="57" spans="1:5" ht="12.75">
      <c r="A57" s="471"/>
      <c r="B57" s="45"/>
      <c r="C57" s="31"/>
      <c r="D57" s="31"/>
      <c r="E57" s="31"/>
    </row>
    <row r="58" spans="1:5" ht="12.75">
      <c r="A58" s="471"/>
      <c r="B58" s="45"/>
      <c r="C58" s="31"/>
      <c r="D58" s="31"/>
      <c r="E58" s="31"/>
    </row>
    <row r="59" spans="1:5" ht="12.75">
      <c r="A59" s="471"/>
      <c r="B59" s="45"/>
      <c r="C59" s="31"/>
      <c r="D59" s="31"/>
      <c r="E59" s="31"/>
    </row>
    <row r="60" spans="1:5" ht="12.75">
      <c r="A60" s="471"/>
      <c r="B60" s="45"/>
      <c r="C60" s="31"/>
      <c r="D60" s="31"/>
      <c r="E60" s="31"/>
    </row>
    <row r="61" spans="1:5" ht="14.25" customHeight="1">
      <c r="A61" s="1461">
        <v>2</v>
      </c>
      <c r="B61" s="1460"/>
      <c r="C61" s="1460"/>
      <c r="D61" s="1460"/>
      <c r="E61" s="1460"/>
    </row>
    <row r="62" spans="1:5" ht="12.75">
      <c r="A62" s="1439" t="s">
        <v>1126</v>
      </c>
      <c r="B62" s="1439"/>
      <c r="C62" s="1439"/>
      <c r="D62" s="1439"/>
      <c r="E62" s="1439"/>
    </row>
    <row r="63" spans="1:5" ht="12.75">
      <c r="A63" s="462"/>
      <c r="B63" s="462"/>
      <c r="C63" s="462"/>
      <c r="D63" s="462"/>
      <c r="E63" s="462"/>
    </row>
    <row r="64" spans="2:5" ht="15.75">
      <c r="B64" s="1459" t="s">
        <v>668</v>
      </c>
      <c r="C64" s="1459"/>
      <c r="D64" s="1459"/>
      <c r="E64" s="1459"/>
    </row>
    <row r="65" spans="2:5" ht="15.75">
      <c r="B65" s="22"/>
      <c r="C65" s="22"/>
      <c r="D65" s="22"/>
      <c r="E65" s="22"/>
    </row>
    <row r="66" spans="2:5" ht="13.5" thickBot="1">
      <c r="B66" s="1"/>
      <c r="C66" s="1"/>
      <c r="D66" s="1"/>
      <c r="E66" s="23" t="s">
        <v>11</v>
      </c>
    </row>
    <row r="67" spans="1:5" ht="27" thickBot="1">
      <c r="A67" s="477" t="s">
        <v>444</v>
      </c>
      <c r="B67" s="772" t="s">
        <v>16</v>
      </c>
      <c r="C67" s="446" t="s">
        <v>21</v>
      </c>
      <c r="D67" s="1044" t="s">
        <v>19</v>
      </c>
      <c r="E67" s="1069" t="s">
        <v>20</v>
      </c>
    </row>
    <row r="68" spans="1:5" ht="12.75" customHeight="1">
      <c r="A68" s="773" t="s">
        <v>445</v>
      </c>
      <c r="B68" s="774" t="s">
        <v>446</v>
      </c>
      <c r="C68" s="783" t="s">
        <v>447</v>
      </c>
      <c r="D68" s="784" t="s">
        <v>448</v>
      </c>
      <c r="E68" s="785" t="s">
        <v>468</v>
      </c>
    </row>
    <row r="69" spans="1:5" ht="11.25" customHeight="1">
      <c r="A69" s="450" t="s">
        <v>449</v>
      </c>
      <c r="B69" s="457" t="s">
        <v>321</v>
      </c>
      <c r="C69" s="405"/>
      <c r="D69" s="176"/>
      <c r="E69" s="170"/>
    </row>
    <row r="70" spans="1:5" ht="12.75">
      <c r="A70" s="449" t="s">
        <v>450</v>
      </c>
      <c r="B70" s="230" t="s">
        <v>6</v>
      </c>
      <c r="C70" s="405"/>
      <c r="D70" s="176"/>
      <c r="E70" s="170"/>
    </row>
    <row r="71" spans="1:5" ht="12.75">
      <c r="A71" s="449" t="s">
        <v>451</v>
      </c>
      <c r="B71" s="265" t="s">
        <v>7</v>
      </c>
      <c r="C71" s="405"/>
      <c r="D71" s="176"/>
      <c r="E71" s="170"/>
    </row>
    <row r="72" spans="1:5" ht="12.75">
      <c r="A72" s="449" t="s">
        <v>452</v>
      </c>
      <c r="B72" s="265" t="s">
        <v>8</v>
      </c>
      <c r="C72" s="405">
        <v>68480</v>
      </c>
      <c r="D72" s="176"/>
      <c r="E72" s="170"/>
    </row>
    <row r="73" spans="1:5" ht="12.75">
      <c r="A73" s="449" t="s">
        <v>453</v>
      </c>
      <c r="B73" s="265" t="s">
        <v>556</v>
      </c>
      <c r="C73" s="405">
        <v>-51033</v>
      </c>
      <c r="D73" s="176"/>
      <c r="E73" s="170"/>
    </row>
    <row r="74" spans="1:5" ht="12.75">
      <c r="A74" s="449" t="s">
        <v>454</v>
      </c>
      <c r="B74" s="265" t="s">
        <v>555</v>
      </c>
      <c r="C74" s="405"/>
      <c r="D74" s="176"/>
      <c r="E74" s="170"/>
    </row>
    <row r="75" spans="1:5" ht="12.75">
      <c r="A75" s="449" t="s">
        <v>455</v>
      </c>
      <c r="B75" s="265" t="s">
        <v>770</v>
      </c>
      <c r="C75" s="405">
        <f>C76+C77+C78+C79+C80+C81</f>
        <v>164169</v>
      </c>
      <c r="D75" s="405">
        <f>D76+D77+D78+D79+D80+D81</f>
        <v>0</v>
      </c>
      <c r="E75" s="176">
        <f>E76+E77+E78+E79+E80+E81</f>
        <v>13000</v>
      </c>
    </row>
    <row r="76" spans="1:5" ht="12.75">
      <c r="A76" s="449" t="s">
        <v>456</v>
      </c>
      <c r="B76" s="265" t="s">
        <v>771</v>
      </c>
      <c r="C76" s="1043">
        <f>'6 7_sz_melléklet'!E7+'6 7_sz_melléklet'!E8+'6 7_sz_melléklet'!E9+'6 7_sz_melléklet'!E10</f>
        <v>164169</v>
      </c>
      <c r="D76" s="176"/>
      <c r="E76" s="170"/>
    </row>
    <row r="77" spans="1:5" ht="12.75">
      <c r="A77" s="449" t="s">
        <v>457</v>
      </c>
      <c r="B77" s="265" t="s">
        <v>772</v>
      </c>
      <c r="C77" s="405"/>
      <c r="D77" s="176"/>
      <c r="E77" s="170"/>
    </row>
    <row r="78" spans="1:5" ht="12.75">
      <c r="A78" s="449" t="s">
        <v>458</v>
      </c>
      <c r="B78" s="265" t="s">
        <v>773</v>
      </c>
      <c r="C78" s="405"/>
      <c r="D78" s="176"/>
      <c r="E78" s="170"/>
    </row>
    <row r="79" spans="1:5" ht="13.5" customHeight="1">
      <c r="A79" s="449" t="s">
        <v>459</v>
      </c>
      <c r="B79" s="458" t="s">
        <v>774</v>
      </c>
      <c r="C79" s="304"/>
      <c r="D79" s="180"/>
      <c r="E79" s="170">
        <f>'6 7_sz_melléklet'!E30+'6 7_sz_melléklet'!E31</f>
        <v>13000</v>
      </c>
    </row>
    <row r="80" spans="1:5" ht="13.5" customHeight="1">
      <c r="A80" s="449" t="s">
        <v>460</v>
      </c>
      <c r="B80" s="1085" t="s">
        <v>789</v>
      </c>
      <c r="C80" s="408"/>
      <c r="D80" s="177"/>
      <c r="E80" s="170"/>
    </row>
    <row r="81" spans="1:5" ht="13.5" customHeight="1">
      <c r="A81" s="449" t="s">
        <v>461</v>
      </c>
      <c r="B81" s="1086" t="s">
        <v>782</v>
      </c>
      <c r="C81" s="408"/>
      <c r="D81" s="177"/>
      <c r="E81" s="170"/>
    </row>
    <row r="82" spans="1:5" s="18" customFormat="1" ht="13.5" thickBot="1">
      <c r="A82" s="449" t="s">
        <v>462</v>
      </c>
      <c r="B82" s="267" t="s">
        <v>317</v>
      </c>
      <c r="C82" s="406"/>
      <c r="D82" s="181"/>
      <c r="E82" s="170"/>
    </row>
    <row r="83" spans="1:5" ht="18" customHeight="1" thickBot="1">
      <c r="A83" s="777" t="s">
        <v>463</v>
      </c>
      <c r="B83" s="778" t="s">
        <v>9</v>
      </c>
      <c r="C83" s="792">
        <f>C70+C71+C72+C73+C75+C82</f>
        <v>181616</v>
      </c>
      <c r="D83" s="792">
        <f>D70+D71+D72+D73+D75+D82</f>
        <v>0</v>
      </c>
      <c r="E83" s="793">
        <f>E70+E71+E72+E73+E75+E82</f>
        <v>13000</v>
      </c>
    </row>
    <row r="84" spans="1:5" ht="11.25" customHeight="1" thickTop="1">
      <c r="A84" s="766"/>
      <c r="B84" s="457"/>
      <c r="C84" s="303"/>
      <c r="D84" s="303"/>
      <c r="E84" s="184"/>
    </row>
    <row r="85" spans="1:5" ht="13.5" customHeight="1">
      <c r="A85" s="450" t="s">
        <v>464</v>
      </c>
      <c r="B85" s="459" t="s">
        <v>322</v>
      </c>
      <c r="C85" s="407"/>
      <c r="D85" s="407"/>
      <c r="E85" s="179"/>
    </row>
    <row r="86" spans="1:5" ht="12.75">
      <c r="A86" s="449" t="s">
        <v>465</v>
      </c>
      <c r="B86" s="265" t="s">
        <v>557</v>
      </c>
      <c r="C86" s="405">
        <f>'33_sz_ melléklet'!C44</f>
        <v>24240</v>
      </c>
      <c r="D86" s="405"/>
      <c r="E86" s="176"/>
    </row>
    <row r="87" spans="1:5" ht="12.75">
      <c r="A87" s="449" t="s">
        <v>464</v>
      </c>
      <c r="B87" s="265" t="s">
        <v>558</v>
      </c>
      <c r="C87" s="405">
        <f>'32_sz_ melléklet'!C36</f>
        <v>1404</v>
      </c>
      <c r="D87" s="405"/>
      <c r="E87" s="176"/>
    </row>
    <row r="88" spans="1:5" ht="12.75">
      <c r="A88" s="449" t="s">
        <v>465</v>
      </c>
      <c r="B88" s="265" t="s">
        <v>318</v>
      </c>
      <c r="C88" s="304">
        <f>C89+C90+C91+C92+C93+C94+C95</f>
        <v>0</v>
      </c>
      <c r="D88" s="405">
        <f>D89+D90+D91+D92+D93+D94+D95</f>
        <v>10023</v>
      </c>
      <c r="E88" s="180">
        <f>E89+E90+E91+E92+E93+E94+E95</f>
        <v>0</v>
      </c>
    </row>
    <row r="89" spans="1:5" ht="12.75">
      <c r="A89" s="449" t="s">
        <v>466</v>
      </c>
      <c r="B89" s="458" t="s">
        <v>775</v>
      </c>
      <c r="C89" s="405"/>
      <c r="D89" s="405"/>
      <c r="E89" s="176"/>
    </row>
    <row r="90" spans="1:5" ht="12.75">
      <c r="A90" s="449" t="s">
        <v>467</v>
      </c>
      <c r="B90" s="458" t="s">
        <v>777</v>
      </c>
      <c r="C90" s="405"/>
      <c r="D90" s="405"/>
      <c r="E90" s="176"/>
    </row>
    <row r="91" spans="1:5" s="18" customFormat="1" ht="12.75">
      <c r="A91" s="449" t="s">
        <v>469</v>
      </c>
      <c r="B91" s="458" t="s">
        <v>776</v>
      </c>
      <c r="C91" s="405"/>
      <c r="D91" s="405"/>
      <c r="E91" s="176"/>
    </row>
    <row r="92" spans="1:5" s="18" customFormat="1" ht="12.75">
      <c r="A92" s="449" t="s">
        <v>470</v>
      </c>
      <c r="B92" s="458" t="s">
        <v>778</v>
      </c>
      <c r="C92" s="405"/>
      <c r="D92" s="405">
        <f>' 8 10 sz. melléklet'!E51</f>
        <v>5000</v>
      </c>
      <c r="E92" s="176"/>
    </row>
    <row r="93" spans="1:5" s="18" customFormat="1" ht="12.75">
      <c r="A93" s="449" t="s">
        <v>471</v>
      </c>
      <c r="B93" s="1085" t="s">
        <v>779</v>
      </c>
      <c r="C93" s="405"/>
      <c r="D93" s="405">
        <f>'11 12 sz_melléklet'!C43+'11 12 sz_melléklet'!C45</f>
        <v>5023</v>
      </c>
      <c r="E93" s="176"/>
    </row>
    <row r="94" spans="1:5" s="18" customFormat="1" ht="12.75">
      <c r="A94" s="449" t="s">
        <v>472</v>
      </c>
      <c r="B94" s="370" t="s">
        <v>780</v>
      </c>
      <c r="C94" s="405"/>
      <c r="D94" s="405"/>
      <c r="E94" s="176"/>
    </row>
    <row r="95" spans="1:5" s="18" customFormat="1" ht="12.75">
      <c r="A95" s="449" t="s">
        <v>473</v>
      </c>
      <c r="B95" s="1086" t="s">
        <v>797</v>
      </c>
      <c r="C95" s="405"/>
      <c r="D95" s="405"/>
      <c r="E95" s="176"/>
    </row>
    <row r="96" spans="1:5" ht="12.75">
      <c r="A96" s="449" t="s">
        <v>474</v>
      </c>
      <c r="B96" s="265" t="s">
        <v>783</v>
      </c>
      <c r="C96" s="405">
        <f>'11 12 sz_melléklet'!C13+'11 12 sz_melléklet'!C16</f>
        <v>1278</v>
      </c>
      <c r="D96" s="405"/>
      <c r="E96" s="176"/>
    </row>
    <row r="97" spans="1:5" ht="13.5" thickBot="1">
      <c r="A97" s="449" t="s">
        <v>475</v>
      </c>
      <c r="B97" s="267" t="s">
        <v>320</v>
      </c>
      <c r="C97" s="406">
        <f>-C73</f>
        <v>51033</v>
      </c>
      <c r="D97" s="408">
        <f>-D73</f>
        <v>0</v>
      </c>
      <c r="E97" s="807">
        <f>-E73</f>
        <v>0</v>
      </c>
    </row>
    <row r="98" spans="1:5" ht="18.75" customHeight="1" thickBot="1">
      <c r="A98" s="777" t="s">
        <v>476</v>
      </c>
      <c r="B98" s="778" t="s">
        <v>10</v>
      </c>
      <c r="C98" s="792">
        <f>C86+C87+C88+C96+C97</f>
        <v>77955</v>
      </c>
      <c r="D98" s="792">
        <f>D86+D87+D88+D96+D97</f>
        <v>10023</v>
      </c>
      <c r="E98" s="793">
        <f>E86+E87+E88+E96+E97</f>
        <v>0</v>
      </c>
    </row>
    <row r="99" spans="1:5" ht="27" thickBot="1" thickTop="1">
      <c r="A99" s="777" t="s">
        <v>477</v>
      </c>
      <c r="B99" s="782" t="s">
        <v>784</v>
      </c>
      <c r="C99" s="781">
        <f>C83+C98</f>
        <v>259571</v>
      </c>
      <c r="D99" s="781">
        <f>D83+D98</f>
        <v>10023</v>
      </c>
      <c r="E99" s="1276">
        <f>E83+E98</f>
        <v>13000</v>
      </c>
    </row>
    <row r="100" spans="1:5" ht="13.5" thickTop="1">
      <c r="A100" s="766"/>
      <c r="B100" s="1101"/>
      <c r="C100" s="1102"/>
      <c r="D100" s="865"/>
      <c r="E100" s="864"/>
    </row>
    <row r="101" spans="1:5" ht="12.75">
      <c r="A101" s="450" t="s">
        <v>552</v>
      </c>
      <c r="B101" s="579" t="s">
        <v>786</v>
      </c>
      <c r="C101" s="25"/>
      <c r="D101" s="30"/>
      <c r="E101" s="317"/>
    </row>
    <row r="102" spans="1:5" ht="12.75">
      <c r="A102" s="449" t="s">
        <v>479</v>
      </c>
      <c r="B102" s="266" t="s">
        <v>785</v>
      </c>
      <c r="C102" s="25"/>
      <c r="D102" s="32"/>
      <c r="E102" s="209"/>
    </row>
    <row r="103" spans="1:5" ht="12.75">
      <c r="A103" s="449" t="s">
        <v>480</v>
      </c>
      <c r="B103" s="867" t="s">
        <v>790</v>
      </c>
      <c r="C103" s="349"/>
      <c r="D103" s="857"/>
      <c r="E103" s="210"/>
    </row>
    <row r="104" spans="1:5" ht="12.75">
      <c r="A104" s="449" t="s">
        <v>481</v>
      </c>
      <c r="B104" s="867" t="s">
        <v>791</v>
      </c>
      <c r="C104" s="349"/>
      <c r="D104" s="185"/>
      <c r="E104" s="210"/>
    </row>
    <row r="105" spans="1:5" ht="12.75">
      <c r="A105" s="449" t="s">
        <v>482</v>
      </c>
      <c r="B105" s="867" t="s">
        <v>792</v>
      </c>
      <c r="C105" s="349"/>
      <c r="D105" s="185"/>
      <c r="E105" s="179"/>
    </row>
    <row r="106" spans="1:5" ht="12.75">
      <c r="A106" s="449" t="s">
        <v>483</v>
      </c>
      <c r="B106" s="1087" t="s">
        <v>793</v>
      </c>
      <c r="C106" s="771"/>
      <c r="D106" s="30"/>
      <c r="E106" s="317"/>
    </row>
    <row r="107" spans="1:5" ht="12.75">
      <c r="A107" s="449" t="s">
        <v>484</v>
      </c>
      <c r="B107" s="1088" t="s">
        <v>794</v>
      </c>
      <c r="C107" s="771"/>
      <c r="D107" s="857"/>
      <c r="E107" s="210"/>
    </row>
    <row r="108" spans="1:5" ht="12.75">
      <c r="A108" s="449" t="s">
        <v>485</v>
      </c>
      <c r="B108" s="1089" t="s">
        <v>795</v>
      </c>
      <c r="C108" s="139"/>
      <c r="D108" s="140"/>
      <c r="E108" s="176"/>
    </row>
    <row r="109" spans="1:5" ht="13.5" thickBot="1">
      <c r="A109" s="449" t="s">
        <v>486</v>
      </c>
      <c r="B109" s="460" t="s">
        <v>796</v>
      </c>
      <c r="C109" s="29"/>
      <c r="D109" s="31"/>
      <c r="E109" s="184"/>
    </row>
    <row r="110" spans="1:5" ht="13.5" thickBot="1">
      <c r="A110" s="473" t="s">
        <v>487</v>
      </c>
      <c r="B110" s="380" t="s">
        <v>787</v>
      </c>
      <c r="C110" s="137">
        <f>SUM(C102:C109)</f>
        <v>0</v>
      </c>
      <c r="D110" s="137">
        <f>SUM(D102:D109)</f>
        <v>0</v>
      </c>
      <c r="E110" s="1172">
        <f>SUM(E102:E109)</f>
        <v>0</v>
      </c>
    </row>
    <row r="111" spans="1:5" ht="12.75">
      <c r="A111" s="766"/>
      <c r="B111" s="45"/>
      <c r="C111" s="1100"/>
      <c r="D111" s="285"/>
      <c r="E111" s="321"/>
    </row>
    <row r="112" spans="1:5" ht="13.5" thickBot="1">
      <c r="A112" s="794" t="s">
        <v>488</v>
      </c>
      <c r="B112" s="1099" t="s">
        <v>788</v>
      </c>
      <c r="C112" s="1091">
        <f>C99+C110</f>
        <v>259571</v>
      </c>
      <c r="D112" s="1103">
        <f>D99+D110</f>
        <v>10023</v>
      </c>
      <c r="E112" s="1106">
        <f>E99+E110</f>
        <v>13000</v>
      </c>
    </row>
    <row r="113" spans="1:5" ht="13.5" thickTop="1">
      <c r="A113" s="471"/>
      <c r="B113" s="45"/>
      <c r="C113" s="31"/>
      <c r="D113" s="31"/>
      <c r="E113" s="31"/>
    </row>
    <row r="114" spans="1:5" ht="12.75">
      <c r="A114" s="471"/>
      <c r="B114" s="45"/>
      <c r="C114" s="31"/>
      <c r="D114" s="31"/>
      <c r="E114" s="31"/>
    </row>
    <row r="115" spans="1:5" ht="12.75">
      <c r="A115" s="471"/>
      <c r="B115" s="45"/>
      <c r="C115" s="31"/>
      <c r="D115" s="31"/>
      <c r="E115" s="31"/>
    </row>
    <row r="116" spans="1:5" ht="12.75">
      <c r="A116" s="471"/>
      <c r="B116" s="45"/>
      <c r="C116" s="31"/>
      <c r="D116" s="31"/>
      <c r="E116" s="31"/>
    </row>
    <row r="117" spans="1:5" ht="12.75">
      <c r="A117" s="471"/>
      <c r="B117" s="45"/>
      <c r="C117" s="31"/>
      <c r="D117" s="31"/>
      <c r="E117" s="31"/>
    </row>
    <row r="118" spans="1:5" ht="12.75">
      <c r="A118" s="471"/>
      <c r="B118" s="45"/>
      <c r="C118" s="31"/>
      <c r="D118" s="31"/>
      <c r="E118" s="31"/>
    </row>
    <row r="119" spans="1:5" ht="12.75">
      <c r="A119" s="471"/>
      <c r="B119" s="45"/>
      <c r="C119" s="31"/>
      <c r="D119" s="31"/>
      <c r="E119" s="31"/>
    </row>
    <row r="120" spans="1:5" ht="12.75">
      <c r="A120" s="471"/>
      <c r="B120" s="45"/>
      <c r="C120" s="31"/>
      <c r="D120" s="31"/>
      <c r="E120" s="31"/>
    </row>
    <row r="121" spans="1:5" ht="12.75">
      <c r="A121" s="471"/>
      <c r="B121" s="45"/>
      <c r="C121" s="31"/>
      <c r="D121" s="31"/>
      <c r="E121" s="31"/>
    </row>
    <row r="122" spans="1:5" ht="12.75">
      <c r="A122" s="1461">
        <v>3</v>
      </c>
      <c r="B122" s="1460"/>
      <c r="C122" s="1460"/>
      <c r="D122" s="1460"/>
      <c r="E122" s="1460"/>
    </row>
    <row r="123" spans="1:5" ht="13.5" customHeight="1">
      <c r="A123" s="1439" t="s">
        <v>1126</v>
      </c>
      <c r="B123" s="1439"/>
      <c r="C123" s="1439"/>
      <c r="D123" s="1439"/>
      <c r="E123" s="1439"/>
    </row>
    <row r="124" spans="1:5" ht="13.5" customHeight="1">
      <c r="A124" s="462"/>
      <c r="B124" s="462"/>
      <c r="C124" s="462"/>
      <c r="D124" s="462"/>
      <c r="E124" s="462"/>
    </row>
    <row r="125" spans="2:5" ht="15.75">
      <c r="B125" s="1459" t="s">
        <v>668</v>
      </c>
      <c r="C125" s="1459"/>
      <c r="D125" s="1459"/>
      <c r="E125" s="1459"/>
    </row>
    <row r="126" spans="2:5" ht="15.75">
      <c r="B126" s="22"/>
      <c r="C126" s="22"/>
      <c r="D126" s="22"/>
      <c r="E126" s="22"/>
    </row>
    <row r="127" spans="2:5" ht="13.5" thickBot="1">
      <c r="B127" s="1"/>
      <c r="C127" s="1"/>
      <c r="D127" s="1"/>
      <c r="E127" s="23" t="s">
        <v>11</v>
      </c>
    </row>
    <row r="128" spans="1:5" ht="27" thickBot="1">
      <c r="A128" s="477" t="s">
        <v>444</v>
      </c>
      <c r="B128" s="772" t="s">
        <v>16</v>
      </c>
      <c r="C128" s="472" t="s">
        <v>628</v>
      </c>
      <c r="D128" s="445" t="s">
        <v>324</v>
      </c>
      <c r="E128" s="446" t="s">
        <v>22</v>
      </c>
    </row>
    <row r="129" spans="1:5" ht="12.75">
      <c r="A129" s="773" t="s">
        <v>445</v>
      </c>
      <c r="B129" s="774" t="s">
        <v>446</v>
      </c>
      <c r="C129" s="783" t="s">
        <v>447</v>
      </c>
      <c r="D129" s="784" t="s">
        <v>448</v>
      </c>
      <c r="E129" s="785" t="s">
        <v>468</v>
      </c>
    </row>
    <row r="130" spans="1:5" ht="12.75">
      <c r="A130" s="450" t="s">
        <v>449</v>
      </c>
      <c r="B130" s="457" t="s">
        <v>321</v>
      </c>
      <c r="C130" s="405"/>
      <c r="D130" s="176"/>
      <c r="E130" s="170"/>
    </row>
    <row r="131" spans="1:5" ht="12" customHeight="1">
      <c r="A131" s="449" t="s">
        <v>450</v>
      </c>
      <c r="B131" s="230" t="s">
        <v>6</v>
      </c>
      <c r="C131" s="405">
        <v>71170</v>
      </c>
      <c r="D131" s="1045">
        <v>5449</v>
      </c>
      <c r="E131" s="170"/>
    </row>
    <row r="132" spans="1:5" ht="12.75">
      <c r="A132" s="449" t="s">
        <v>451</v>
      </c>
      <c r="B132" s="265" t="s">
        <v>7</v>
      </c>
      <c r="C132" s="405">
        <v>11299</v>
      </c>
      <c r="D132" s="1045">
        <v>1463</v>
      </c>
      <c r="E132" s="170"/>
    </row>
    <row r="133" spans="1:5" ht="12.75">
      <c r="A133" s="449" t="s">
        <v>452</v>
      </c>
      <c r="B133" s="265" t="s">
        <v>8</v>
      </c>
      <c r="C133" s="405">
        <v>11336</v>
      </c>
      <c r="D133" s="176">
        <v>421</v>
      </c>
      <c r="E133" s="170">
        <v>82936</v>
      </c>
    </row>
    <row r="134" spans="1:5" ht="12.75">
      <c r="A134" s="449" t="s">
        <v>453</v>
      </c>
      <c r="B134" s="265" t="s">
        <v>556</v>
      </c>
      <c r="C134" s="405"/>
      <c r="D134" s="176"/>
      <c r="E134" s="170"/>
    </row>
    <row r="135" spans="1:5" ht="12.75">
      <c r="A135" s="449" t="s">
        <v>454</v>
      </c>
      <c r="B135" s="265" t="s">
        <v>555</v>
      </c>
      <c r="C135" s="405"/>
      <c r="D135" s="176"/>
      <c r="E135" s="170"/>
    </row>
    <row r="136" spans="1:5" ht="12.75">
      <c r="A136" s="449" t="s">
        <v>455</v>
      </c>
      <c r="B136" s="265" t="s">
        <v>770</v>
      </c>
      <c r="C136" s="405">
        <f>C137+C138+C139+C140+C141+C142</f>
        <v>0</v>
      </c>
      <c r="D136" s="405">
        <f>D137+D138+D139+D140+D141+D142</f>
        <v>0</v>
      </c>
      <c r="E136" s="176">
        <f>E137+E138+E139+E140+E141+E142</f>
        <v>0</v>
      </c>
    </row>
    <row r="137" spans="1:5" ht="12.75">
      <c r="A137" s="449" t="s">
        <v>456</v>
      </c>
      <c r="B137" s="265" t="s">
        <v>771</v>
      </c>
      <c r="C137" s="405"/>
      <c r="D137" s="176"/>
      <c r="E137" s="170"/>
    </row>
    <row r="138" spans="1:5" ht="12" customHeight="1">
      <c r="A138" s="449" t="s">
        <v>457</v>
      </c>
      <c r="B138" s="265" t="s">
        <v>772</v>
      </c>
      <c r="C138" s="405"/>
      <c r="D138" s="176"/>
      <c r="E138" s="170"/>
    </row>
    <row r="139" spans="1:5" ht="12.75">
      <c r="A139" s="449" t="s">
        <v>458</v>
      </c>
      <c r="B139" s="265" t="s">
        <v>773</v>
      </c>
      <c r="C139" s="405"/>
      <c r="D139" s="176"/>
      <c r="E139" s="170"/>
    </row>
    <row r="140" spans="1:5" ht="14.25" customHeight="1">
      <c r="A140" s="449" t="s">
        <v>459</v>
      </c>
      <c r="B140" s="458" t="s">
        <v>774</v>
      </c>
      <c r="C140" s="304"/>
      <c r="D140" s="180"/>
      <c r="E140" s="170"/>
    </row>
    <row r="141" spans="1:5" ht="14.25" customHeight="1">
      <c r="A141" s="449" t="s">
        <v>460</v>
      </c>
      <c r="B141" s="1085" t="s">
        <v>789</v>
      </c>
      <c r="C141" s="408"/>
      <c r="D141" s="177"/>
      <c r="E141" s="170"/>
    </row>
    <row r="142" spans="1:5" ht="14.25" customHeight="1">
      <c r="A142" s="449" t="s">
        <v>461</v>
      </c>
      <c r="B142" s="1086" t="s">
        <v>782</v>
      </c>
      <c r="C142" s="408"/>
      <c r="D142" s="177"/>
      <c r="E142" s="170"/>
    </row>
    <row r="143" spans="1:5" ht="13.5" customHeight="1" thickBot="1">
      <c r="A143" s="449" t="s">
        <v>462</v>
      </c>
      <c r="B143" s="267" t="s">
        <v>317</v>
      </c>
      <c r="C143" s="406"/>
      <c r="D143" s="181"/>
      <c r="E143" s="170"/>
    </row>
    <row r="144" spans="1:6" s="18" customFormat="1" ht="13.5" thickBot="1">
      <c r="A144" s="777" t="s">
        <v>463</v>
      </c>
      <c r="B144" s="778" t="s">
        <v>9</v>
      </c>
      <c r="C144" s="792">
        <f>C131+C132+C133+C134+C136+C143</f>
        <v>93805</v>
      </c>
      <c r="D144" s="792">
        <f>D131+D132+D133+D134+D136+D143</f>
        <v>7333</v>
      </c>
      <c r="E144" s="793">
        <f>E131+E132+E133+E134+E136+E143</f>
        <v>82936</v>
      </c>
      <c r="F144"/>
    </row>
    <row r="145" spans="1:6" s="18" customFormat="1" ht="13.5" thickTop="1">
      <c r="A145" s="766"/>
      <c r="B145" s="457"/>
      <c r="C145" s="303"/>
      <c r="D145" s="303"/>
      <c r="E145" s="184"/>
      <c r="F145"/>
    </row>
    <row r="146" spans="1:5" ht="14.25" customHeight="1">
      <c r="A146" s="450" t="s">
        <v>464</v>
      </c>
      <c r="B146" s="459" t="s">
        <v>322</v>
      </c>
      <c r="C146" s="407"/>
      <c r="D146" s="407"/>
      <c r="E146" s="179"/>
    </row>
    <row r="147" spans="1:5" ht="12.75">
      <c r="A147" s="449" t="s">
        <v>465</v>
      </c>
      <c r="B147" s="265" t="s">
        <v>557</v>
      </c>
      <c r="C147" s="405"/>
      <c r="D147" s="405"/>
      <c r="E147" s="176"/>
    </row>
    <row r="148" spans="1:5" ht="14.25" customHeight="1">
      <c r="A148" s="449" t="s">
        <v>464</v>
      </c>
      <c r="B148" s="265" t="s">
        <v>558</v>
      </c>
      <c r="C148" s="405"/>
      <c r="D148" s="405"/>
      <c r="E148" s="176"/>
    </row>
    <row r="149" spans="1:6" s="18" customFormat="1" ht="14.25" customHeight="1">
      <c r="A149" s="449" t="s">
        <v>465</v>
      </c>
      <c r="B149" s="265" t="s">
        <v>318</v>
      </c>
      <c r="C149" s="304">
        <f>C150+C151+C152+C153+C154+C155+C156</f>
        <v>0</v>
      </c>
      <c r="D149" s="304">
        <f>D150+D151+D152+D153+D154+D155+D156</f>
        <v>0</v>
      </c>
      <c r="E149" s="180">
        <f>E150+E151+E152+E153+E154+E155+E156</f>
        <v>0</v>
      </c>
      <c r="F149"/>
    </row>
    <row r="150" spans="1:5" ht="12.75">
      <c r="A150" s="449" t="s">
        <v>466</v>
      </c>
      <c r="B150" s="458" t="s">
        <v>775</v>
      </c>
      <c r="C150" s="405"/>
      <c r="D150" s="405"/>
      <c r="E150" s="176"/>
    </row>
    <row r="151" spans="1:5" ht="12.75">
      <c r="A151" s="449" t="s">
        <v>467</v>
      </c>
      <c r="B151" s="458" t="s">
        <v>777</v>
      </c>
      <c r="C151" s="405"/>
      <c r="D151" s="405"/>
      <c r="E151" s="176"/>
    </row>
    <row r="152" spans="1:5" ht="12.75" customHeight="1">
      <c r="A152" s="449" t="s">
        <v>469</v>
      </c>
      <c r="B152" s="458" t="s">
        <v>776</v>
      </c>
      <c r="C152" s="405"/>
      <c r="D152" s="405"/>
      <c r="E152" s="176"/>
    </row>
    <row r="153" spans="1:5" ht="12.75" customHeight="1">
      <c r="A153" s="449" t="s">
        <v>470</v>
      </c>
      <c r="B153" s="458" t="s">
        <v>778</v>
      </c>
      <c r="C153" s="405"/>
      <c r="D153" s="405"/>
      <c r="E153" s="176"/>
    </row>
    <row r="154" spans="1:5" ht="12.75" customHeight="1">
      <c r="A154" s="449" t="s">
        <v>471</v>
      </c>
      <c r="B154" s="1085" t="s">
        <v>779</v>
      </c>
      <c r="C154" s="405"/>
      <c r="D154" s="405"/>
      <c r="E154" s="176"/>
    </row>
    <row r="155" spans="1:5" ht="12.75" customHeight="1">
      <c r="A155" s="449" t="s">
        <v>472</v>
      </c>
      <c r="B155" s="370" t="s">
        <v>780</v>
      </c>
      <c r="C155" s="405"/>
      <c r="D155" s="405"/>
      <c r="E155" s="176"/>
    </row>
    <row r="156" spans="1:5" ht="12.75" customHeight="1">
      <c r="A156" s="449" t="s">
        <v>473</v>
      </c>
      <c r="B156" s="1086" t="s">
        <v>797</v>
      </c>
      <c r="C156" s="405"/>
      <c r="D156" s="405"/>
      <c r="E156" s="176"/>
    </row>
    <row r="157" spans="1:5" ht="12.75">
      <c r="A157" s="449" t="s">
        <v>474</v>
      </c>
      <c r="B157" s="265" t="s">
        <v>783</v>
      </c>
      <c r="C157" s="405"/>
      <c r="D157" s="405"/>
      <c r="E157" s="176"/>
    </row>
    <row r="158" spans="1:5" ht="13.5" thickBot="1">
      <c r="A158" s="449" t="s">
        <v>475</v>
      </c>
      <c r="B158" s="267" t="s">
        <v>320</v>
      </c>
      <c r="C158" s="408">
        <f>-C134</f>
        <v>0</v>
      </c>
      <c r="D158" s="408">
        <f>-D134</f>
        <v>0</v>
      </c>
      <c r="E158" s="807">
        <f>-E134</f>
        <v>0</v>
      </c>
    </row>
    <row r="159" spans="1:5" ht="13.5" thickBot="1">
      <c r="A159" s="777" t="s">
        <v>476</v>
      </c>
      <c r="B159" s="778" t="s">
        <v>10</v>
      </c>
      <c r="C159" s="792">
        <f>C147+C148+C149+C157+C158</f>
        <v>0</v>
      </c>
      <c r="D159" s="792">
        <f>D147+D148+D149+D157+D158</f>
        <v>0</v>
      </c>
      <c r="E159" s="793">
        <f>E147+E148+E149+E157+E158</f>
        <v>0</v>
      </c>
    </row>
    <row r="160" spans="1:5" ht="27" thickBot="1" thickTop="1">
      <c r="A160" s="777" t="s">
        <v>477</v>
      </c>
      <c r="B160" s="782" t="s">
        <v>784</v>
      </c>
      <c r="C160" s="1136">
        <f>C144+C159</f>
        <v>93805</v>
      </c>
      <c r="D160" s="1136">
        <f>D144+D159</f>
        <v>7333</v>
      </c>
      <c r="E160" s="1275">
        <f>E144+E159</f>
        <v>82936</v>
      </c>
    </row>
    <row r="161" spans="1:5" ht="13.5" thickTop="1">
      <c r="A161" s="766"/>
      <c r="B161" s="1101"/>
      <c r="C161" s="1123"/>
      <c r="D161" s="1123"/>
      <c r="E161" s="1123"/>
    </row>
    <row r="162" spans="1:5" ht="12.75">
      <c r="A162" s="450" t="s">
        <v>552</v>
      </c>
      <c r="B162" s="579" t="s">
        <v>786</v>
      </c>
      <c r="C162" s="409"/>
      <c r="D162" s="182"/>
      <c r="E162" s="171"/>
    </row>
    <row r="163" spans="1:5" ht="12.75">
      <c r="A163" s="449" t="s">
        <v>479</v>
      </c>
      <c r="B163" s="266" t="s">
        <v>785</v>
      </c>
      <c r="C163" s="405"/>
      <c r="D163" s="176"/>
      <c r="E163" s="170"/>
    </row>
    <row r="164" spans="1:5" ht="12.75">
      <c r="A164" s="449" t="s">
        <v>480</v>
      </c>
      <c r="B164" s="867" t="s">
        <v>790</v>
      </c>
      <c r="C164" s="405"/>
      <c r="D164" s="405"/>
      <c r="E164" s="176"/>
    </row>
    <row r="165" spans="1:5" ht="12.75">
      <c r="A165" s="449" t="s">
        <v>481</v>
      </c>
      <c r="B165" s="867" t="s">
        <v>791</v>
      </c>
      <c r="C165" s="407"/>
      <c r="D165" s="179"/>
      <c r="E165" s="171"/>
    </row>
    <row r="166" spans="1:5" ht="12.75">
      <c r="A166" s="449" t="s">
        <v>482</v>
      </c>
      <c r="B166" s="867" t="s">
        <v>792</v>
      </c>
      <c r="C166" s="304"/>
      <c r="D166" s="180"/>
      <c r="E166" s="172"/>
    </row>
    <row r="167" spans="1:5" ht="12.75">
      <c r="A167" s="449" t="s">
        <v>483</v>
      </c>
      <c r="B167" s="1087" t="s">
        <v>793</v>
      </c>
      <c r="C167" s="405"/>
      <c r="D167" s="176"/>
      <c r="E167" s="172"/>
    </row>
    <row r="168" spans="1:5" ht="12.75">
      <c r="A168" s="449" t="s">
        <v>484</v>
      </c>
      <c r="B168" s="1088" t="s">
        <v>794</v>
      </c>
      <c r="C168" s="405"/>
      <c r="D168" s="176"/>
      <c r="E168" s="172"/>
    </row>
    <row r="169" spans="1:5" ht="12.75">
      <c r="A169" s="449" t="s">
        <v>485</v>
      </c>
      <c r="B169" s="1089" t="s">
        <v>795</v>
      </c>
      <c r="C169" s="293"/>
      <c r="D169" s="176"/>
      <c r="E169" s="172"/>
    </row>
    <row r="170" spans="1:5" ht="13.5" thickBot="1">
      <c r="A170" s="449" t="s">
        <v>486</v>
      </c>
      <c r="B170" s="460" t="s">
        <v>796</v>
      </c>
      <c r="C170" s="303"/>
      <c r="D170" s="303"/>
      <c r="E170" s="184"/>
    </row>
    <row r="171" spans="1:5" ht="13.5" thickBot="1">
      <c r="A171" s="473" t="s">
        <v>487</v>
      </c>
      <c r="B171" s="380" t="s">
        <v>787</v>
      </c>
      <c r="C171" s="308">
        <f>SUM(C163:C170)</f>
        <v>0</v>
      </c>
      <c r="D171" s="308">
        <f>SUM(D163:D170)</f>
        <v>0</v>
      </c>
      <c r="E171" s="183">
        <f>SUM(E163:E170)</f>
        <v>0</v>
      </c>
    </row>
    <row r="172" spans="1:5" ht="12.75">
      <c r="A172" s="766"/>
      <c r="B172" s="45"/>
      <c r="C172" s="1107"/>
      <c r="D172" s="1047"/>
      <c r="E172" s="1047"/>
    </row>
    <row r="173" spans="1:5" ht="13.5" thickBot="1">
      <c r="A173" s="794" t="s">
        <v>488</v>
      </c>
      <c r="B173" s="1099" t="s">
        <v>788</v>
      </c>
      <c r="C173" s="1106">
        <f>C160+C171</f>
        <v>93805</v>
      </c>
      <c r="D173" s="1106">
        <f>D160+D171</f>
        <v>7333</v>
      </c>
      <c r="E173" s="1106">
        <f>E160+E171</f>
        <v>82936</v>
      </c>
    </row>
    <row r="174" spans="1:5" ht="13.5" thickTop="1">
      <c r="A174" s="471"/>
      <c r="B174" s="1064"/>
      <c r="C174" s="352"/>
      <c r="D174" s="31"/>
      <c r="E174" s="31"/>
    </row>
    <row r="175" spans="1:5" ht="12.75">
      <c r="A175" s="471"/>
      <c r="B175" s="1064"/>
      <c r="C175" s="352"/>
      <c r="D175" s="31"/>
      <c r="E175" s="31"/>
    </row>
    <row r="176" spans="1:5" ht="12.75">
      <c r="A176" s="471"/>
      <c r="B176" s="1064"/>
      <c r="C176" s="352"/>
      <c r="D176" s="31"/>
      <c r="E176" s="31"/>
    </row>
    <row r="177" spans="1:5" ht="12.75">
      <c r="A177" s="471"/>
      <c r="B177" s="1064"/>
      <c r="C177" s="352"/>
      <c r="D177" s="31"/>
      <c r="E177" s="31"/>
    </row>
    <row r="178" spans="1:5" ht="12.75">
      <c r="A178" s="471"/>
      <c r="B178" s="1064"/>
      <c r="C178" s="352"/>
      <c r="D178" s="31"/>
      <c r="E178" s="31"/>
    </row>
    <row r="180" spans="1:5" ht="12.75">
      <c r="A180" s="1461">
        <v>4</v>
      </c>
      <c r="B180" s="1460"/>
      <c r="C180" s="1460"/>
      <c r="D180" s="1460"/>
      <c r="E180" s="1460"/>
    </row>
    <row r="181" spans="1:5" ht="12.75">
      <c r="A181" s="1439" t="s">
        <v>1126</v>
      </c>
      <c r="B181" s="1439"/>
      <c r="C181" s="1439"/>
      <c r="D181" s="1439"/>
      <c r="E181" s="1439"/>
    </row>
    <row r="182" spans="1:5" ht="12.75">
      <c r="A182" s="462"/>
      <c r="B182" s="462"/>
      <c r="C182" s="462"/>
      <c r="D182" s="462"/>
      <c r="E182" s="462"/>
    </row>
    <row r="183" spans="2:5" ht="15.75">
      <c r="B183" s="1459" t="s">
        <v>668</v>
      </c>
      <c r="C183" s="1459"/>
      <c r="D183" s="1459"/>
      <c r="E183" s="1459"/>
    </row>
    <row r="184" spans="2:5" ht="15.75">
      <c r="B184" s="22"/>
      <c r="C184" s="22"/>
      <c r="D184" s="22"/>
      <c r="E184" s="22"/>
    </row>
    <row r="185" spans="2:5" ht="13.5" thickBot="1">
      <c r="B185" s="1"/>
      <c r="C185" s="1"/>
      <c r="D185" s="1"/>
      <c r="E185" s="23" t="s">
        <v>11</v>
      </c>
    </row>
    <row r="186" spans="1:5" ht="27" thickBot="1">
      <c r="A186" s="477" t="s">
        <v>444</v>
      </c>
      <c r="B186" s="772" t="s">
        <v>16</v>
      </c>
      <c r="C186" s="472" t="s">
        <v>23</v>
      </c>
      <c r="D186" s="467" t="s">
        <v>326</v>
      </c>
      <c r="E186" s="446" t="s">
        <v>752</v>
      </c>
    </row>
    <row r="187" spans="1:5" ht="12.75">
      <c r="A187" s="773" t="s">
        <v>445</v>
      </c>
      <c r="B187" s="774" t="s">
        <v>446</v>
      </c>
      <c r="C187" s="799" t="s">
        <v>447</v>
      </c>
      <c r="D187" s="784" t="s">
        <v>448</v>
      </c>
      <c r="E187" s="785" t="s">
        <v>468</v>
      </c>
    </row>
    <row r="188" spans="1:5" ht="12.75">
      <c r="A188" s="450" t="s">
        <v>449</v>
      </c>
      <c r="B188" s="457" t="s">
        <v>321</v>
      </c>
      <c r="C188" s="405"/>
      <c r="D188" s="176"/>
      <c r="E188" s="170"/>
    </row>
    <row r="189" spans="1:5" ht="12.75">
      <c r="A189" s="449" t="s">
        <v>450</v>
      </c>
      <c r="B189" s="230" t="s">
        <v>6</v>
      </c>
      <c r="C189" s="405"/>
      <c r="D189" s="176"/>
      <c r="E189" s="170"/>
    </row>
    <row r="190" spans="1:5" ht="12.75">
      <c r="A190" s="449" t="s">
        <v>451</v>
      </c>
      <c r="B190" s="265" t="s">
        <v>7</v>
      </c>
      <c r="C190" s="405"/>
      <c r="D190" s="176"/>
      <c r="E190" s="170"/>
    </row>
    <row r="191" spans="1:5" ht="12.75">
      <c r="A191" s="449" t="s">
        <v>452</v>
      </c>
      <c r="B191" s="265" t="s">
        <v>8</v>
      </c>
      <c r="C191" s="405">
        <v>1524</v>
      </c>
      <c r="D191" s="176">
        <v>271704</v>
      </c>
      <c r="E191" s="170">
        <v>50429</v>
      </c>
    </row>
    <row r="192" spans="1:5" ht="12.75">
      <c r="A192" s="449" t="s">
        <v>453</v>
      </c>
      <c r="B192" s="265" t="s">
        <v>556</v>
      </c>
      <c r="C192" s="405"/>
      <c r="D192" s="176">
        <v>-10737</v>
      </c>
      <c r="E192" s="170"/>
    </row>
    <row r="193" spans="1:5" ht="12.75">
      <c r="A193" s="449" t="s">
        <v>454</v>
      </c>
      <c r="B193" s="265" t="s">
        <v>555</v>
      </c>
      <c r="C193" s="405"/>
      <c r="D193" s="176"/>
      <c r="E193" s="170"/>
    </row>
    <row r="194" spans="1:5" ht="12.75">
      <c r="A194" s="449" t="s">
        <v>455</v>
      </c>
      <c r="B194" s="265" t="s">
        <v>770</v>
      </c>
      <c r="C194" s="405">
        <f>C195+C196+C197+C198+C199+C200</f>
        <v>39188</v>
      </c>
      <c r="D194" s="405">
        <f>D195+D196+D197+D198+D199+D200</f>
        <v>0</v>
      </c>
      <c r="E194" s="176">
        <f>E195+E196+E197+E198+E199+E200</f>
        <v>0</v>
      </c>
    </row>
    <row r="195" spans="1:5" ht="12.75">
      <c r="A195" s="449" t="s">
        <v>456</v>
      </c>
      <c r="B195" s="265" t="s">
        <v>771</v>
      </c>
      <c r="C195" s="405"/>
      <c r="D195" s="176"/>
      <c r="E195" s="170"/>
    </row>
    <row r="196" spans="1:5" ht="12.75">
      <c r="A196" s="449" t="s">
        <v>457</v>
      </c>
      <c r="B196" s="265" t="s">
        <v>772</v>
      </c>
      <c r="C196" s="405"/>
      <c r="D196" s="176"/>
      <c r="E196" s="170"/>
    </row>
    <row r="197" spans="1:5" ht="12.75">
      <c r="A197" s="449" t="s">
        <v>458</v>
      </c>
      <c r="B197" s="265" t="s">
        <v>773</v>
      </c>
      <c r="C197" s="405"/>
      <c r="D197" s="176"/>
      <c r="E197" s="170"/>
    </row>
    <row r="198" spans="1:5" ht="12.75">
      <c r="A198" s="449" t="s">
        <v>459</v>
      </c>
      <c r="B198" s="458" t="s">
        <v>774</v>
      </c>
      <c r="C198" s="405">
        <f>'6 7_sz_melléklet'!E37</f>
        <v>39188</v>
      </c>
      <c r="D198" s="180"/>
      <c r="E198" s="170"/>
    </row>
    <row r="199" spans="1:5" ht="12.75">
      <c r="A199" s="449" t="s">
        <v>460</v>
      </c>
      <c r="B199" s="1085" t="s">
        <v>789</v>
      </c>
      <c r="C199" s="408"/>
      <c r="D199" s="177"/>
      <c r="E199" s="170"/>
    </row>
    <row r="200" spans="1:5" ht="12.75">
      <c r="A200" s="449" t="s">
        <v>461</v>
      </c>
      <c r="B200" s="1086" t="s">
        <v>782</v>
      </c>
      <c r="C200" s="408"/>
      <c r="D200" s="177"/>
      <c r="E200" s="170"/>
    </row>
    <row r="201" spans="1:5" ht="13.5" thickBot="1">
      <c r="A201" s="449" t="s">
        <v>462</v>
      </c>
      <c r="B201" s="267" t="s">
        <v>317</v>
      </c>
      <c r="C201" s="406"/>
      <c r="D201" s="181"/>
      <c r="E201" s="170"/>
    </row>
    <row r="202" spans="1:5" ht="13.5" thickBot="1">
      <c r="A202" s="777" t="s">
        <v>463</v>
      </c>
      <c r="B202" s="778" t="s">
        <v>9</v>
      </c>
      <c r="C202" s="792">
        <f>C189+C190+C191+C192+C194+C201</f>
        <v>40712</v>
      </c>
      <c r="D202" s="792">
        <f>D189+D190+D191+D192+D194+D201</f>
        <v>260967</v>
      </c>
      <c r="E202" s="793">
        <f>E189+E190+E191+E192+E194+E201</f>
        <v>50429</v>
      </c>
    </row>
    <row r="203" spans="1:5" ht="13.5" thickTop="1">
      <c r="A203" s="766"/>
      <c r="B203" s="457"/>
      <c r="C203" s="1121"/>
      <c r="D203" s="1121"/>
      <c r="E203" s="1122"/>
    </row>
    <row r="204" spans="1:5" ht="12.75">
      <c r="A204" s="450" t="s">
        <v>464</v>
      </c>
      <c r="B204" s="459" t="s">
        <v>322</v>
      </c>
      <c r="C204" s="407"/>
      <c r="D204" s="179"/>
      <c r="E204" s="171"/>
    </row>
    <row r="205" spans="1:5" ht="12.75">
      <c r="A205" s="449" t="s">
        <v>465</v>
      </c>
      <c r="B205" s="265" t="s">
        <v>557</v>
      </c>
      <c r="C205" s="405"/>
      <c r="D205" s="176">
        <f>'33_sz_ melléklet'!C68</f>
        <v>2760102</v>
      </c>
      <c r="E205" s="170">
        <f>'33_sz_ melléklet'!C47</f>
        <v>1534</v>
      </c>
    </row>
    <row r="206" spans="1:5" ht="12.75">
      <c r="A206" s="449" t="s">
        <v>464</v>
      </c>
      <c r="B206" s="265" t="s">
        <v>558</v>
      </c>
      <c r="C206" s="405">
        <f>'32_sz_ melléklet'!C33</f>
        <v>40000</v>
      </c>
      <c r="D206" s="405"/>
      <c r="E206" s="176"/>
    </row>
    <row r="207" spans="1:5" ht="12.75">
      <c r="A207" s="449" t="s">
        <v>465</v>
      </c>
      <c r="B207" s="265" t="s">
        <v>318</v>
      </c>
      <c r="C207" s="176">
        <f>C208+C209+C210+C211+C212+C213+C214</f>
        <v>0</v>
      </c>
      <c r="D207" s="176">
        <f>D208+D209+D210+D211+D212+D213+D214</f>
        <v>35000</v>
      </c>
      <c r="E207" s="176">
        <f>E208+E209+E210+E211+E212+E213+E214</f>
        <v>0</v>
      </c>
    </row>
    <row r="208" spans="1:5" ht="12.75">
      <c r="A208" s="449" t="s">
        <v>466</v>
      </c>
      <c r="B208" s="458" t="s">
        <v>775</v>
      </c>
      <c r="C208" s="405"/>
      <c r="D208" s="176"/>
      <c r="E208" s="170"/>
    </row>
    <row r="209" spans="1:5" ht="12.75">
      <c r="A209" s="449" t="s">
        <v>467</v>
      </c>
      <c r="B209" s="458" t="s">
        <v>777</v>
      </c>
      <c r="C209" s="405"/>
      <c r="D209" s="176"/>
      <c r="E209" s="170"/>
    </row>
    <row r="210" spans="1:5" ht="12.75">
      <c r="A210" s="449" t="s">
        <v>469</v>
      </c>
      <c r="B210" s="458" t="s">
        <v>776</v>
      </c>
      <c r="C210" s="405"/>
      <c r="D210" s="176"/>
      <c r="E210" s="170"/>
    </row>
    <row r="211" spans="1:5" ht="12.75">
      <c r="A211" s="449" t="s">
        <v>470</v>
      </c>
      <c r="B211" s="458" t="s">
        <v>778</v>
      </c>
      <c r="C211" s="405"/>
      <c r="D211" s="176">
        <f>' 8 10 sz. melléklet'!E50</f>
        <v>35000</v>
      </c>
      <c r="E211" s="170"/>
    </row>
    <row r="212" spans="1:5" ht="12.75">
      <c r="A212" s="449" t="s">
        <v>471</v>
      </c>
      <c r="B212" s="1085" t="s">
        <v>779</v>
      </c>
      <c r="C212" s="405"/>
      <c r="D212" s="176"/>
      <c r="E212" s="170"/>
    </row>
    <row r="213" spans="1:5" ht="12.75">
      <c r="A213" s="449" t="s">
        <v>472</v>
      </c>
      <c r="B213" s="370" t="s">
        <v>780</v>
      </c>
      <c r="C213" s="405"/>
      <c r="D213" s="176"/>
      <c r="E213" s="170"/>
    </row>
    <row r="214" spans="1:5" ht="12.75">
      <c r="A214" s="449" t="s">
        <v>473</v>
      </c>
      <c r="B214" s="1086" t="s">
        <v>797</v>
      </c>
      <c r="C214" s="405"/>
      <c r="D214" s="176"/>
      <c r="E214" s="170"/>
    </row>
    <row r="215" spans="1:5" ht="12.75">
      <c r="A215" s="449" t="s">
        <v>474</v>
      </c>
      <c r="B215" s="265" t="s">
        <v>783</v>
      </c>
      <c r="C215" s="292"/>
      <c r="D215" s="405"/>
      <c r="E215" s="180"/>
    </row>
    <row r="216" spans="1:5" ht="13.5" thickBot="1">
      <c r="A216" s="449" t="s">
        <v>475</v>
      </c>
      <c r="B216" s="267" t="s">
        <v>320</v>
      </c>
      <c r="C216" s="303">
        <f>-C192</f>
        <v>0</v>
      </c>
      <c r="D216" s="303">
        <f>-D192</f>
        <v>10737</v>
      </c>
      <c r="E216" s="184">
        <f>-E192</f>
        <v>0</v>
      </c>
    </row>
    <row r="217" spans="1:5" ht="13.5" thickBot="1">
      <c r="A217" s="777" t="s">
        <v>476</v>
      </c>
      <c r="B217" s="778" t="s">
        <v>10</v>
      </c>
      <c r="C217" s="1116">
        <f>C205+C206+C207+C215+C216</f>
        <v>40000</v>
      </c>
      <c r="D217" s="1116">
        <f>D205+D206+D207+D215+D216</f>
        <v>2805839</v>
      </c>
      <c r="E217" s="1149">
        <f>E205+E206+E207+E215+E216</f>
        <v>1534</v>
      </c>
    </row>
    <row r="218" spans="1:5" ht="27" thickBot="1" thickTop="1">
      <c r="A218" s="777" t="s">
        <v>477</v>
      </c>
      <c r="B218" s="782" t="s">
        <v>784</v>
      </c>
      <c r="C218" s="314">
        <f>C217+C202</f>
        <v>80712</v>
      </c>
      <c r="D218" s="314">
        <f>D217+D202</f>
        <v>3066806</v>
      </c>
      <c r="E218" s="321">
        <f>E217+E202</f>
        <v>51963</v>
      </c>
    </row>
    <row r="219" spans="1:5" ht="13.5" thickTop="1">
      <c r="A219" s="766"/>
      <c r="B219" s="1101"/>
      <c r="C219" s="1112"/>
      <c r="D219" s="1112"/>
      <c r="E219" s="1117"/>
    </row>
    <row r="220" spans="1:5" ht="12.75">
      <c r="A220" s="450" t="s">
        <v>552</v>
      </c>
      <c r="B220" s="579" t="s">
        <v>786</v>
      </c>
      <c r="C220" s="407"/>
      <c r="D220" s="179"/>
      <c r="E220" s="171"/>
    </row>
    <row r="221" spans="1:5" ht="12.75">
      <c r="A221" s="449" t="s">
        <v>479</v>
      </c>
      <c r="B221" s="266" t="s">
        <v>785</v>
      </c>
      <c r="C221" s="405"/>
      <c r="D221" s="405"/>
      <c r="E221" s="176"/>
    </row>
    <row r="222" spans="1:5" ht="12.75">
      <c r="A222" s="449" t="s">
        <v>480</v>
      </c>
      <c r="B222" s="867" t="s">
        <v>790</v>
      </c>
      <c r="C222" s="407"/>
      <c r="D222" s="179"/>
      <c r="E222" s="171"/>
    </row>
    <row r="223" spans="1:5" ht="12.75">
      <c r="A223" s="449" t="s">
        <v>481</v>
      </c>
      <c r="B223" s="867" t="s">
        <v>791</v>
      </c>
      <c r="C223" s="304"/>
      <c r="D223" s="180"/>
      <c r="E223" s="172"/>
    </row>
    <row r="224" spans="1:5" ht="12.75">
      <c r="A224" s="449" t="s">
        <v>482</v>
      </c>
      <c r="B224" s="867" t="s">
        <v>792</v>
      </c>
      <c r="C224" s="405"/>
      <c r="D224" s="176"/>
      <c r="E224" s="172"/>
    </row>
    <row r="225" spans="1:5" ht="12.75">
      <c r="A225" s="449" t="s">
        <v>483</v>
      </c>
      <c r="B225" s="1087" t="s">
        <v>793</v>
      </c>
      <c r="C225" s="293"/>
      <c r="D225" s="176"/>
      <c r="E225" s="172"/>
    </row>
    <row r="226" spans="1:5" ht="12.75">
      <c r="A226" s="449" t="s">
        <v>484</v>
      </c>
      <c r="B226" s="1088" t="s">
        <v>794</v>
      </c>
      <c r="C226" s="293"/>
      <c r="D226" s="176"/>
      <c r="E226" s="172"/>
    </row>
    <row r="227" spans="1:5" ht="12.75">
      <c r="A227" s="449" t="s">
        <v>485</v>
      </c>
      <c r="B227" s="1089" t="s">
        <v>795</v>
      </c>
      <c r="C227" s="293"/>
      <c r="D227" s="405"/>
      <c r="E227" s="176"/>
    </row>
    <row r="228" spans="1:5" ht="13.5" thickBot="1">
      <c r="A228" s="449" t="s">
        <v>486</v>
      </c>
      <c r="B228" s="460" t="s">
        <v>796</v>
      </c>
      <c r="C228" s="314"/>
      <c r="D228" s="314"/>
      <c r="E228" s="321"/>
    </row>
    <row r="229" spans="1:5" ht="13.5" thickBot="1">
      <c r="A229" s="473" t="s">
        <v>487</v>
      </c>
      <c r="B229" s="380" t="s">
        <v>787</v>
      </c>
      <c r="C229" s="1093">
        <f>SUM(C221:C228)</f>
        <v>0</v>
      </c>
      <c r="D229" s="1093">
        <f>SUM(D221:D228)</f>
        <v>0</v>
      </c>
      <c r="E229" s="1224">
        <f>SUM(E221:E228)</f>
        <v>0</v>
      </c>
    </row>
    <row r="230" spans="1:5" ht="12.75">
      <c r="A230" s="766"/>
      <c r="B230" s="45"/>
      <c r="C230" s="1107"/>
      <c r="D230" s="1047"/>
      <c r="E230" s="1047"/>
    </row>
    <row r="231" spans="1:5" ht="13.5" thickBot="1">
      <c r="A231" s="794" t="s">
        <v>488</v>
      </c>
      <c r="B231" s="1099" t="s">
        <v>788</v>
      </c>
      <c r="C231" s="1118">
        <f>C218+C229</f>
        <v>80712</v>
      </c>
      <c r="D231" s="1118">
        <f>D218+D229</f>
        <v>3066806</v>
      </c>
      <c r="E231" s="1119">
        <f>E218+E229</f>
        <v>51963</v>
      </c>
    </row>
    <row r="232" spans="1:5" ht="13.5" thickTop="1">
      <c r="A232" s="471"/>
      <c r="B232" s="1064"/>
      <c r="C232" s="31"/>
      <c r="D232" s="31"/>
      <c r="E232" s="31"/>
    </row>
    <row r="233" spans="1:5" ht="12.75">
      <c r="A233" s="471"/>
      <c r="B233" s="1064"/>
      <c r="C233" s="31"/>
      <c r="D233" s="31"/>
      <c r="E233" s="31"/>
    </row>
    <row r="234" spans="1:5" ht="12.75">
      <c r="A234" s="471"/>
      <c r="B234" s="1064"/>
      <c r="C234" s="31"/>
      <c r="D234" s="31"/>
      <c r="E234" s="31"/>
    </row>
    <row r="235" spans="1:5" ht="12.75">
      <c r="A235" s="471"/>
      <c r="B235" s="1064"/>
      <c r="C235" s="31"/>
      <c r="D235" s="31"/>
      <c r="E235" s="31"/>
    </row>
    <row r="236" spans="1:5" ht="12.75">
      <c r="A236" s="471"/>
      <c r="B236" s="1064"/>
      <c r="C236" s="31"/>
      <c r="D236" s="31"/>
      <c r="E236" s="31"/>
    </row>
    <row r="237" spans="1:5" ht="12.75">
      <c r="A237" s="471"/>
      <c r="B237" s="1064"/>
      <c r="C237" s="31"/>
      <c r="D237" s="31"/>
      <c r="E237" s="31"/>
    </row>
    <row r="238" ht="12.75" customHeight="1"/>
    <row r="239" spans="1:5" ht="12.75">
      <c r="A239" s="1461">
        <v>5</v>
      </c>
      <c r="B239" s="1460"/>
      <c r="C239" s="1460"/>
      <c r="D239" s="1460"/>
      <c r="E239" s="1460"/>
    </row>
    <row r="240" spans="1:5" ht="12.75">
      <c r="A240" s="1439" t="s">
        <v>1126</v>
      </c>
      <c r="B240" s="1439"/>
      <c r="C240" s="1439"/>
      <c r="D240" s="1439"/>
      <c r="E240" s="1439"/>
    </row>
    <row r="241" spans="1:5" ht="12.75">
      <c r="A241" s="462"/>
      <c r="B241" s="462"/>
      <c r="C241" s="462"/>
      <c r="D241" s="462"/>
      <c r="E241" s="462"/>
    </row>
    <row r="242" spans="2:5" ht="15.75">
      <c r="B242" s="1459" t="s">
        <v>668</v>
      </c>
      <c r="C242" s="1459"/>
      <c r="D242" s="1459"/>
      <c r="E242" s="1459"/>
    </row>
    <row r="243" spans="2:5" ht="15.75">
      <c r="B243" s="22"/>
      <c r="C243" s="22"/>
      <c r="D243" s="22"/>
      <c r="E243" s="22"/>
    </row>
    <row r="244" spans="2:5" ht="13.5" thickBot="1">
      <c r="B244" s="1"/>
      <c r="C244" s="1"/>
      <c r="D244" s="1"/>
      <c r="E244" s="23" t="s">
        <v>11</v>
      </c>
    </row>
    <row r="245" spans="1:5" ht="27" thickBot="1">
      <c r="A245" s="477" t="s">
        <v>444</v>
      </c>
      <c r="B245" s="772" t="s">
        <v>16</v>
      </c>
      <c r="C245" s="195" t="s">
        <v>751</v>
      </c>
      <c r="D245" s="194" t="s">
        <v>325</v>
      </c>
      <c r="E245" s="467" t="s">
        <v>25</v>
      </c>
    </row>
    <row r="246" spans="1:5" ht="12.75">
      <c r="A246" s="773" t="s">
        <v>445</v>
      </c>
      <c r="B246" s="774" t="s">
        <v>446</v>
      </c>
      <c r="C246" s="783" t="s">
        <v>447</v>
      </c>
      <c r="D246" s="784" t="s">
        <v>448</v>
      </c>
      <c r="E246" s="785" t="s">
        <v>468</v>
      </c>
    </row>
    <row r="247" spans="1:5" ht="12.75">
      <c r="A247" s="450" t="s">
        <v>449</v>
      </c>
      <c r="B247" s="457" t="s">
        <v>321</v>
      </c>
      <c r="C247" s="405"/>
      <c r="D247" s="176"/>
      <c r="E247" s="170"/>
    </row>
    <row r="248" spans="1:5" ht="12.75">
      <c r="A248" s="449" t="s">
        <v>450</v>
      </c>
      <c r="B248" s="230" t="s">
        <v>6</v>
      </c>
      <c r="C248" s="405"/>
      <c r="D248" s="176"/>
      <c r="E248" s="170">
        <v>2236</v>
      </c>
    </row>
    <row r="249" spans="1:5" ht="12.75">
      <c r="A249" s="449" t="s">
        <v>451</v>
      </c>
      <c r="B249" s="265" t="s">
        <v>7</v>
      </c>
      <c r="C249" s="405"/>
      <c r="D249" s="176"/>
      <c r="E249" s="170">
        <v>1723</v>
      </c>
    </row>
    <row r="250" spans="1:5" ht="12.75">
      <c r="A250" s="449" t="s">
        <v>452</v>
      </c>
      <c r="B250" s="265" t="s">
        <v>8</v>
      </c>
      <c r="C250" s="405">
        <v>64159</v>
      </c>
      <c r="D250" s="176">
        <v>3055</v>
      </c>
      <c r="E250" s="170">
        <v>6370</v>
      </c>
    </row>
    <row r="251" spans="1:5" ht="12.75">
      <c r="A251" s="449" t="s">
        <v>453</v>
      </c>
      <c r="B251" s="265" t="s">
        <v>556</v>
      </c>
      <c r="C251" s="405"/>
      <c r="D251" s="176"/>
      <c r="E251" s="170"/>
    </row>
    <row r="252" spans="1:5" ht="12.75">
      <c r="A252" s="449" t="s">
        <v>454</v>
      </c>
      <c r="B252" s="265" t="s">
        <v>555</v>
      </c>
      <c r="C252" s="405"/>
      <c r="D252" s="176"/>
      <c r="E252" s="170"/>
    </row>
    <row r="253" spans="1:5" ht="12.75">
      <c r="A253" s="449" t="s">
        <v>455</v>
      </c>
      <c r="B253" s="265" t="s">
        <v>770</v>
      </c>
      <c r="C253" s="405">
        <f>C254+C255+C256+C257+C258+C259</f>
        <v>0</v>
      </c>
      <c r="D253" s="405">
        <f>D254+D255+D256+D257+D258+D259</f>
        <v>0</v>
      </c>
      <c r="E253" s="176">
        <f>E254+E255+E256+E257+E258+E259</f>
        <v>66149</v>
      </c>
    </row>
    <row r="254" spans="1:5" ht="12.75">
      <c r="A254" s="449" t="s">
        <v>456</v>
      </c>
      <c r="B254" s="265" t="s">
        <v>771</v>
      </c>
      <c r="C254" s="405"/>
      <c r="D254" s="176"/>
      <c r="E254" s="170"/>
    </row>
    <row r="255" spans="1:5" ht="12.75">
      <c r="A255" s="449" t="s">
        <v>457</v>
      </c>
      <c r="B255" s="265" t="s">
        <v>772</v>
      </c>
      <c r="C255" s="405"/>
      <c r="D255" s="176"/>
      <c r="E255" s="170"/>
    </row>
    <row r="256" spans="1:5" ht="12.75">
      <c r="A256" s="449" t="s">
        <v>458</v>
      </c>
      <c r="B256" s="265" t="s">
        <v>773</v>
      </c>
      <c r="C256" s="405"/>
      <c r="D256" s="176"/>
      <c r="E256" s="170"/>
    </row>
    <row r="257" spans="1:5" ht="12.75">
      <c r="A257" s="449" t="s">
        <v>459</v>
      </c>
      <c r="B257" s="458" t="s">
        <v>774</v>
      </c>
      <c r="C257" s="304"/>
      <c r="D257" s="180"/>
      <c r="E257" s="170">
        <f>'6 7_sz_melléklet'!E27+'6 7_sz_melléklet'!E28+'6 7_sz_melléklet'!E24</f>
        <v>66149</v>
      </c>
    </row>
    <row r="258" spans="1:5" ht="12.75">
      <c r="A258" s="449" t="s">
        <v>460</v>
      </c>
      <c r="B258" s="1085" t="s">
        <v>789</v>
      </c>
      <c r="C258" s="293"/>
      <c r="D258" s="176"/>
      <c r="E258" s="170"/>
    </row>
    <row r="259" spans="1:5" ht="12.75">
      <c r="A259" s="449" t="s">
        <v>461</v>
      </c>
      <c r="B259" s="1086" t="s">
        <v>782</v>
      </c>
      <c r="C259" s="293"/>
      <c r="D259" s="405"/>
      <c r="E259" s="176"/>
    </row>
    <row r="260" spans="1:5" ht="13.5" thickBot="1">
      <c r="A260" s="449" t="s">
        <v>462</v>
      </c>
      <c r="B260" s="267" t="s">
        <v>317</v>
      </c>
      <c r="C260" s="303"/>
      <c r="D260" s="184"/>
      <c r="E260" s="175"/>
    </row>
    <row r="261" spans="1:5" ht="13.5" thickBot="1">
      <c r="A261" s="777" t="s">
        <v>463</v>
      </c>
      <c r="B261" s="778" t="s">
        <v>9</v>
      </c>
      <c r="C261" s="1137">
        <f>C248+C249+C250+C251+C253+C260</f>
        <v>64159</v>
      </c>
      <c r="D261" s="1137">
        <f>D248+D249+D250+D251+D253+D260</f>
        <v>3055</v>
      </c>
      <c r="E261" s="1149">
        <f>E248+E249+E250+E251+E253+E260</f>
        <v>76478</v>
      </c>
    </row>
    <row r="262" spans="1:5" ht="13.5" thickTop="1">
      <c r="A262" s="766"/>
      <c r="B262" s="457"/>
      <c r="C262" s="1114"/>
      <c r="D262" s="1114"/>
      <c r="E262" s="1115"/>
    </row>
    <row r="263" spans="1:5" ht="12.75">
      <c r="A263" s="450" t="s">
        <v>464</v>
      </c>
      <c r="B263" s="459" t="s">
        <v>322</v>
      </c>
      <c r="C263" s="409"/>
      <c r="D263" s="409"/>
      <c r="E263" s="182"/>
    </row>
    <row r="264" spans="1:5" ht="12.75">
      <c r="A264" s="449" t="s">
        <v>465</v>
      </c>
      <c r="B264" s="265" t="s">
        <v>557</v>
      </c>
      <c r="C264" s="405"/>
      <c r="D264" s="176"/>
      <c r="E264" s="170"/>
    </row>
    <row r="265" spans="1:5" ht="12.75">
      <c r="A265" s="449" t="s">
        <v>464</v>
      </c>
      <c r="B265" s="265" t="s">
        <v>558</v>
      </c>
      <c r="C265" s="405"/>
      <c r="D265" s="176"/>
      <c r="E265" s="170"/>
    </row>
    <row r="266" spans="1:5" ht="12.75">
      <c r="A266" s="449" t="s">
        <v>465</v>
      </c>
      <c r="B266" s="265" t="s">
        <v>318</v>
      </c>
      <c r="C266" s="405">
        <f>C267+C268+C269+C270+C271+C272+C273</f>
        <v>0</v>
      </c>
      <c r="D266" s="405">
        <f>D267+D268+D269+D270+D271+D272+D273</f>
        <v>0</v>
      </c>
      <c r="E266" s="176">
        <f>E267+E268+E269+E270+E271+E272+E273</f>
        <v>0</v>
      </c>
    </row>
    <row r="267" spans="1:5" ht="12.75">
      <c r="A267" s="449" t="s">
        <v>466</v>
      </c>
      <c r="B267" s="458" t="s">
        <v>775</v>
      </c>
      <c r="C267" s="405"/>
      <c r="D267" s="176"/>
      <c r="E267" s="170"/>
    </row>
    <row r="268" spans="1:5" ht="12.75">
      <c r="A268" s="449" t="s">
        <v>467</v>
      </c>
      <c r="B268" s="458" t="s">
        <v>777</v>
      </c>
      <c r="C268" s="405"/>
      <c r="D268" s="176"/>
      <c r="E268" s="170"/>
    </row>
    <row r="269" spans="1:5" ht="12.75">
      <c r="A269" s="449" t="s">
        <v>469</v>
      </c>
      <c r="B269" s="458" t="s">
        <v>776</v>
      </c>
      <c r="C269" s="405"/>
      <c r="D269" s="176"/>
      <c r="E269" s="170"/>
    </row>
    <row r="270" spans="1:5" ht="12.75">
      <c r="A270" s="449" t="s">
        <v>470</v>
      </c>
      <c r="B270" s="458" t="s">
        <v>778</v>
      </c>
      <c r="C270" s="405"/>
      <c r="D270" s="176"/>
      <c r="E270" s="170"/>
    </row>
    <row r="271" spans="1:5" ht="12.75">
      <c r="A271" s="449" t="s">
        <v>471</v>
      </c>
      <c r="B271" s="1085" t="s">
        <v>779</v>
      </c>
      <c r="C271" s="405"/>
      <c r="D271" s="176"/>
      <c r="E271" s="170"/>
    </row>
    <row r="272" spans="1:5" ht="12.75">
      <c r="A272" s="449" t="s">
        <v>472</v>
      </c>
      <c r="B272" s="370" t="s">
        <v>780</v>
      </c>
      <c r="C272" s="292"/>
      <c r="D272" s="304"/>
      <c r="E272" s="180"/>
    </row>
    <row r="273" spans="1:5" ht="12.75">
      <c r="A273" s="449" t="s">
        <v>473</v>
      </c>
      <c r="B273" s="1086" t="s">
        <v>797</v>
      </c>
      <c r="C273" s="293"/>
      <c r="D273" s="405"/>
      <c r="E273" s="176"/>
    </row>
    <row r="274" spans="1:5" ht="12.75">
      <c r="A274" s="449" t="s">
        <v>474</v>
      </c>
      <c r="B274" s="265" t="s">
        <v>783</v>
      </c>
      <c r="C274" s="407"/>
      <c r="D274" s="179"/>
      <c r="E274" s="171">
        <f>'11 12 sz_melléklet'!C14</f>
        <v>0</v>
      </c>
    </row>
    <row r="275" spans="1:5" ht="13.5" thickBot="1">
      <c r="A275" s="449" t="s">
        <v>475</v>
      </c>
      <c r="B275" s="267" t="s">
        <v>320</v>
      </c>
      <c r="C275" s="406"/>
      <c r="D275" s="181"/>
      <c r="E275" s="173"/>
    </row>
    <row r="276" spans="1:5" ht="13.5" thickBot="1">
      <c r="A276" s="777" t="s">
        <v>476</v>
      </c>
      <c r="B276" s="778" t="s">
        <v>10</v>
      </c>
      <c r="C276" s="1116">
        <f>C264+C265+C266+C274+C275</f>
        <v>0</v>
      </c>
      <c r="D276" s="1116">
        <f>D264+D265+D266+D274+D275</f>
        <v>0</v>
      </c>
      <c r="E276" s="1149">
        <f>E264+E265+E266+E274+E275</f>
        <v>0</v>
      </c>
    </row>
    <row r="277" spans="1:5" ht="27" thickBot="1" thickTop="1">
      <c r="A277" s="777" t="s">
        <v>477</v>
      </c>
      <c r="B277" s="782" t="s">
        <v>784</v>
      </c>
      <c r="C277" s="314">
        <f>C261+C276</f>
        <v>64159</v>
      </c>
      <c r="D277" s="314">
        <f>D261+D276</f>
        <v>3055</v>
      </c>
      <c r="E277" s="321">
        <f>E261+E276</f>
        <v>76478</v>
      </c>
    </row>
    <row r="278" spans="1:5" ht="13.5" thickTop="1">
      <c r="A278" s="766"/>
      <c r="B278" s="1101"/>
      <c r="C278" s="1117"/>
      <c r="D278" s="1117"/>
      <c r="E278" s="1117"/>
    </row>
    <row r="279" spans="1:5" ht="12.75">
      <c r="A279" s="450" t="s">
        <v>552</v>
      </c>
      <c r="B279" s="579" t="s">
        <v>786</v>
      </c>
      <c r="C279" s="407"/>
      <c r="D279" s="179"/>
      <c r="E279" s="171"/>
    </row>
    <row r="280" spans="1:5" ht="12.75">
      <c r="A280" s="449" t="s">
        <v>479</v>
      </c>
      <c r="B280" s="266" t="s">
        <v>785</v>
      </c>
      <c r="C280" s="304"/>
      <c r="D280" s="180"/>
      <c r="E280" s="172"/>
    </row>
    <row r="281" spans="1:5" ht="12.75">
      <c r="A281" s="449" t="s">
        <v>480</v>
      </c>
      <c r="B281" s="867" t="s">
        <v>790</v>
      </c>
      <c r="C281" s="405"/>
      <c r="D281" s="176"/>
      <c r="E281" s="172"/>
    </row>
    <row r="282" spans="1:5" ht="12.75">
      <c r="A282" s="449" t="s">
        <v>481</v>
      </c>
      <c r="B282" s="867" t="s">
        <v>791</v>
      </c>
      <c r="C282" s="405"/>
      <c r="D282" s="176"/>
      <c r="E282" s="172"/>
    </row>
    <row r="283" spans="1:5" ht="12.75">
      <c r="A283" s="449" t="s">
        <v>482</v>
      </c>
      <c r="B283" s="867" t="s">
        <v>792</v>
      </c>
      <c r="C283" s="405"/>
      <c r="D283" s="176"/>
      <c r="E283" s="172"/>
    </row>
    <row r="284" spans="1:5" ht="12.75">
      <c r="A284" s="449" t="s">
        <v>483</v>
      </c>
      <c r="B284" s="1087" t="s">
        <v>793</v>
      </c>
      <c r="C284" s="293"/>
      <c r="D284" s="405"/>
      <c r="E284" s="176"/>
    </row>
    <row r="285" spans="1:5" ht="12.75">
      <c r="A285" s="449" t="s">
        <v>484</v>
      </c>
      <c r="B285" s="1088" t="s">
        <v>794</v>
      </c>
      <c r="C285" s="292"/>
      <c r="D285" s="304"/>
      <c r="E285" s="180"/>
    </row>
    <row r="286" spans="1:5" ht="12.75">
      <c r="A286" s="449" t="s">
        <v>485</v>
      </c>
      <c r="B286" s="1089" t="s">
        <v>795</v>
      </c>
      <c r="C286" s="1138"/>
      <c r="D286" s="176"/>
      <c r="E286" s="170"/>
    </row>
    <row r="287" spans="1:5" ht="13.5" thickBot="1">
      <c r="A287" s="449" t="s">
        <v>486</v>
      </c>
      <c r="B287" s="1098" t="s">
        <v>796</v>
      </c>
      <c r="C287" s="299"/>
      <c r="D287" s="184"/>
      <c r="E287" s="175"/>
    </row>
    <row r="288" spans="1:5" ht="13.5" thickBot="1">
      <c r="A288" s="473" t="s">
        <v>487</v>
      </c>
      <c r="B288" s="380" t="s">
        <v>787</v>
      </c>
      <c r="C288" s="308">
        <f>C280+C281+C282+C283+C284+C285+C286+C287</f>
        <v>0</v>
      </c>
      <c r="D288" s="308">
        <f>D280+D281+D282+D283+D284+D285+D286+D287</f>
        <v>0</v>
      </c>
      <c r="E288" s="183">
        <f>E280+E281+E282+E283+E284+E285+E286+E287</f>
        <v>0</v>
      </c>
    </row>
    <row r="289" spans="1:5" ht="12.75">
      <c r="A289" s="766"/>
      <c r="B289" s="45"/>
      <c r="C289" s="1047"/>
      <c r="D289" s="1047"/>
      <c r="E289" s="1047"/>
    </row>
    <row r="290" spans="1:5" ht="13.5" thickBot="1">
      <c r="A290" s="794" t="s">
        <v>488</v>
      </c>
      <c r="B290" s="1099" t="s">
        <v>788</v>
      </c>
      <c r="C290" s="1118">
        <f>C277+C288</f>
        <v>64159</v>
      </c>
      <c r="D290" s="1118">
        <f>D277+D288</f>
        <v>3055</v>
      </c>
      <c r="E290" s="1119">
        <f>E277+E288</f>
        <v>76478</v>
      </c>
    </row>
    <row r="291" spans="1:5" ht="13.5" thickTop="1">
      <c r="A291" s="471"/>
      <c r="B291" s="1064"/>
      <c r="C291" s="1065"/>
      <c r="D291" s="1065"/>
      <c r="E291" s="1065"/>
    </row>
    <row r="292" spans="1:5" ht="12.75">
      <c r="A292" s="471"/>
      <c r="B292" s="1064"/>
      <c r="C292" s="1065"/>
      <c r="D292" s="1065"/>
      <c r="E292" s="1065"/>
    </row>
    <row r="293" spans="1:5" ht="12.75">
      <c r="A293" s="471"/>
      <c r="B293" s="1064"/>
      <c r="C293" s="1065"/>
      <c r="D293" s="1065"/>
      <c r="E293" s="1065"/>
    </row>
    <row r="294" spans="1:5" ht="12.75">
      <c r="A294" s="471"/>
      <c r="B294" s="1064"/>
      <c r="C294" s="1065"/>
      <c r="D294" s="1065"/>
      <c r="E294" s="1065"/>
    </row>
    <row r="295" spans="1:5" ht="12.75">
      <c r="A295" s="471"/>
      <c r="B295" s="1064"/>
      <c r="C295" s="1065"/>
      <c r="D295" s="1065"/>
      <c r="E295" s="1065"/>
    </row>
    <row r="296" spans="1:5" ht="12.75">
      <c r="A296" s="471"/>
      <c r="B296" s="1064"/>
      <c r="C296" s="1065"/>
      <c r="D296" s="1065"/>
      <c r="E296" s="1065"/>
    </row>
    <row r="297" spans="1:5" ht="12.75">
      <c r="A297" s="471"/>
      <c r="B297" s="1064"/>
      <c r="C297" s="1065"/>
      <c r="D297" s="1065"/>
      <c r="E297" s="1065"/>
    </row>
    <row r="298" spans="1:5" ht="12.75">
      <c r="A298" s="471"/>
      <c r="B298" s="968"/>
      <c r="C298" s="31"/>
      <c r="D298" s="31"/>
      <c r="E298" s="31"/>
    </row>
    <row r="299" spans="1:5" ht="12.75">
      <c r="A299" s="1461">
        <v>6</v>
      </c>
      <c r="B299" s="1460"/>
      <c r="C299" s="1460"/>
      <c r="D299" s="1460"/>
      <c r="E299" s="1460"/>
    </row>
    <row r="300" spans="1:5" ht="12.75">
      <c r="A300" s="1084"/>
      <c r="B300" s="14"/>
      <c r="C300" s="14"/>
      <c r="D300" s="14"/>
      <c r="E300" s="14"/>
    </row>
    <row r="301" spans="1:5" ht="12.75">
      <c r="A301" s="1439" t="s">
        <v>1126</v>
      </c>
      <c r="B301" s="1439"/>
      <c r="C301" s="1439"/>
      <c r="D301" s="1439"/>
      <c r="E301" s="1439"/>
    </row>
    <row r="302" spans="1:5" ht="12.75">
      <c r="A302" s="462"/>
      <c r="B302" s="462"/>
      <c r="C302" s="462"/>
      <c r="D302" s="462"/>
      <c r="E302" s="462"/>
    </row>
    <row r="303" spans="2:5" ht="15.75">
      <c r="B303" s="1459" t="s">
        <v>668</v>
      </c>
      <c r="C303" s="1459"/>
      <c r="D303" s="1459"/>
      <c r="E303" s="1459"/>
    </row>
    <row r="304" spans="2:5" ht="13.5" thickBot="1">
      <c r="B304" s="1"/>
      <c r="C304" s="1"/>
      <c r="D304" s="1"/>
      <c r="E304" s="23" t="s">
        <v>11</v>
      </c>
    </row>
    <row r="305" spans="1:5" ht="27" thickBot="1">
      <c r="A305" s="468" t="s">
        <v>444</v>
      </c>
      <c r="B305" s="772" t="s">
        <v>16</v>
      </c>
      <c r="C305" s="1120" t="s">
        <v>24</v>
      </c>
      <c r="D305" s="802" t="s">
        <v>26</v>
      </c>
      <c r="E305" s="188" t="s">
        <v>1118</v>
      </c>
    </row>
    <row r="306" spans="1:5" ht="12.75">
      <c r="A306" s="773" t="s">
        <v>445</v>
      </c>
      <c r="B306" s="774" t="s">
        <v>446</v>
      </c>
      <c r="C306" s="799" t="s">
        <v>447</v>
      </c>
      <c r="D306" s="800" t="s">
        <v>448</v>
      </c>
      <c r="E306" s="801" t="s">
        <v>468</v>
      </c>
    </row>
    <row r="307" spans="1:5" ht="12.75">
      <c r="A307" s="450" t="s">
        <v>449</v>
      </c>
      <c r="B307" s="457" t="s">
        <v>321</v>
      </c>
      <c r="C307" s="405"/>
      <c r="D307" s="176"/>
      <c r="E307" s="170"/>
    </row>
    <row r="308" spans="1:5" ht="12.75">
      <c r="A308" s="449" t="s">
        <v>450</v>
      </c>
      <c r="B308" s="230" t="s">
        <v>6</v>
      </c>
      <c r="C308" s="405"/>
      <c r="D308" s="176"/>
      <c r="E308" s="170"/>
    </row>
    <row r="309" spans="1:5" ht="12.75">
      <c r="A309" s="449" t="s">
        <v>451</v>
      </c>
      <c r="B309" s="265" t="s">
        <v>7</v>
      </c>
      <c r="C309" s="405"/>
      <c r="D309" s="176"/>
      <c r="E309" s="170"/>
    </row>
    <row r="310" spans="1:5" ht="12.75">
      <c r="A310" s="449" t="s">
        <v>452</v>
      </c>
      <c r="B310" s="265" t="s">
        <v>8</v>
      </c>
      <c r="C310" s="405">
        <v>5852</v>
      </c>
      <c r="D310" s="176">
        <f>6350+2938</f>
        <v>9288</v>
      </c>
      <c r="E310" s="170">
        <v>2127</v>
      </c>
    </row>
    <row r="311" spans="1:5" ht="12.75">
      <c r="A311" s="449" t="s">
        <v>453</v>
      </c>
      <c r="B311" s="265" t="s">
        <v>556</v>
      </c>
      <c r="C311" s="405"/>
      <c r="D311" s="176">
        <f>-2938</f>
        <v>-2938</v>
      </c>
      <c r="E311" s="170">
        <v>-2083</v>
      </c>
    </row>
    <row r="312" spans="1:5" ht="12.75">
      <c r="A312" s="449" t="s">
        <v>454</v>
      </c>
      <c r="B312" s="265" t="s">
        <v>555</v>
      </c>
      <c r="C312" s="405"/>
      <c r="D312" s="176"/>
      <c r="E312" s="170"/>
    </row>
    <row r="313" spans="1:5" ht="12.75">
      <c r="A313" s="449" t="s">
        <v>455</v>
      </c>
      <c r="B313" s="265" t="s">
        <v>770</v>
      </c>
      <c r="C313" s="405">
        <f>C314+C315+C316+C317+C318+C319</f>
        <v>0</v>
      </c>
      <c r="D313" s="405">
        <f>D314+D315+D316+D317+D318+D319</f>
        <v>0</v>
      </c>
      <c r="E313" s="176">
        <f>E314+E315+E316+E317+E318+E319</f>
        <v>0</v>
      </c>
    </row>
    <row r="314" spans="1:5" ht="12.75">
      <c r="A314" s="449" t="s">
        <v>456</v>
      </c>
      <c r="B314" s="265" t="s">
        <v>771</v>
      </c>
      <c r="C314" s="405"/>
      <c r="D314" s="176"/>
      <c r="E314" s="170"/>
    </row>
    <row r="315" spans="1:5" ht="12.75">
      <c r="A315" s="449" t="s">
        <v>457</v>
      </c>
      <c r="B315" s="265" t="s">
        <v>772</v>
      </c>
      <c r="C315" s="405"/>
      <c r="D315" s="176"/>
      <c r="E315" s="170"/>
    </row>
    <row r="316" spans="1:5" ht="12.75">
      <c r="A316" s="449" t="s">
        <v>458</v>
      </c>
      <c r="B316" s="265" t="s">
        <v>773</v>
      </c>
      <c r="C316" s="405"/>
      <c r="D316" s="176"/>
      <c r="E316" s="170"/>
    </row>
    <row r="317" spans="1:5" ht="12.75">
      <c r="A317" s="449" t="s">
        <v>459</v>
      </c>
      <c r="B317" s="458" t="s">
        <v>774</v>
      </c>
      <c r="C317" s="304"/>
      <c r="D317" s="180"/>
      <c r="E317" s="170">
        <f>'6 7_sz_melléklet'!E38</f>
        <v>0</v>
      </c>
    </row>
    <row r="318" spans="1:5" ht="12.75">
      <c r="A318" s="449" t="s">
        <v>460</v>
      </c>
      <c r="B318" s="1085" t="s">
        <v>789</v>
      </c>
      <c r="C318" s="408"/>
      <c r="D318" s="177"/>
      <c r="E318" s="170"/>
    </row>
    <row r="319" spans="1:5" ht="12.75">
      <c r="A319" s="449" t="s">
        <v>461</v>
      </c>
      <c r="B319" s="1086" t="s">
        <v>782</v>
      </c>
      <c r="C319" s="408"/>
      <c r="D319" s="177"/>
      <c r="E319" s="170"/>
    </row>
    <row r="320" spans="1:5" ht="13.5" thickBot="1">
      <c r="A320" s="449" t="s">
        <v>462</v>
      </c>
      <c r="B320" s="267" t="s">
        <v>317</v>
      </c>
      <c r="C320" s="406">
        <f>' 8 10 sz. melléklet'!E33</f>
        <v>80689</v>
      </c>
      <c r="D320" s="181"/>
      <c r="E320" s="170"/>
    </row>
    <row r="321" spans="1:5" ht="13.5" thickBot="1">
      <c r="A321" s="777" t="s">
        <v>463</v>
      </c>
      <c r="B321" s="778" t="s">
        <v>9</v>
      </c>
      <c r="C321" s="1139">
        <f>C308+C309+C310+C311+C313+C320</f>
        <v>86541</v>
      </c>
      <c r="D321" s="1139">
        <f>D308+D309+D310+D311+D313+D320</f>
        <v>6350</v>
      </c>
      <c r="E321" s="909">
        <f>E308+E309+E310+E311+E313+E320</f>
        <v>44</v>
      </c>
    </row>
    <row r="322" spans="1:5" ht="13.5" thickTop="1">
      <c r="A322" s="766"/>
      <c r="B322" s="457"/>
      <c r="C322" s="1114"/>
      <c r="D322" s="1114"/>
      <c r="E322" s="1115"/>
    </row>
    <row r="323" spans="1:5" ht="12.75">
      <c r="A323" s="450" t="s">
        <v>464</v>
      </c>
      <c r="B323" s="459" t="s">
        <v>322</v>
      </c>
      <c r="C323" s="407"/>
      <c r="D323" s="179"/>
      <c r="E323" s="171"/>
    </row>
    <row r="324" spans="1:5" ht="12.75">
      <c r="A324" s="449" t="s">
        <v>465</v>
      </c>
      <c r="B324" s="265" t="s">
        <v>557</v>
      </c>
      <c r="C324" s="405"/>
      <c r="D324" s="176"/>
      <c r="E324" s="170">
        <f>'33_sz_ melléklet'!C55</f>
        <v>317953</v>
      </c>
    </row>
    <row r="325" spans="1:5" ht="12.75">
      <c r="A325" s="449" t="s">
        <v>464</v>
      </c>
      <c r="B325" s="265" t="s">
        <v>558</v>
      </c>
      <c r="C325" s="304"/>
      <c r="D325" s="304"/>
      <c r="E325" s="180"/>
    </row>
    <row r="326" spans="1:5" ht="12.75">
      <c r="A326" s="449" t="s">
        <v>465</v>
      </c>
      <c r="B326" s="265" t="s">
        <v>318</v>
      </c>
      <c r="C326" s="405">
        <f>C327+C328+C329+C330+C331+C332+C333</f>
        <v>0</v>
      </c>
      <c r="D326" s="405">
        <f>D327+D328+D329+D330+D331+D332+D333</f>
        <v>0</v>
      </c>
      <c r="E326" s="176">
        <f>E327+E328+E329+E330+E331+E332+E333</f>
        <v>1000</v>
      </c>
    </row>
    <row r="327" spans="1:5" ht="12.75">
      <c r="A327" s="449" t="s">
        <v>466</v>
      </c>
      <c r="B327" s="458" t="s">
        <v>775</v>
      </c>
      <c r="C327" s="405"/>
      <c r="D327" s="176"/>
      <c r="E327" s="170"/>
    </row>
    <row r="328" spans="1:5" ht="12.75">
      <c r="A328" s="449" t="s">
        <v>467</v>
      </c>
      <c r="B328" s="458" t="s">
        <v>777</v>
      </c>
      <c r="C328" s="405"/>
      <c r="D328" s="176"/>
      <c r="E328" s="170"/>
    </row>
    <row r="329" spans="1:5" ht="12.75">
      <c r="A329" s="449" t="s">
        <v>469</v>
      </c>
      <c r="B329" s="458" t="s">
        <v>776</v>
      </c>
      <c r="C329" s="405"/>
      <c r="D329" s="176"/>
      <c r="E329" s="170"/>
    </row>
    <row r="330" spans="1:5" ht="12.75">
      <c r="A330" s="449" t="s">
        <v>470</v>
      </c>
      <c r="B330" s="458" t="s">
        <v>778</v>
      </c>
      <c r="C330" s="405"/>
      <c r="D330" s="176"/>
      <c r="E330" s="170">
        <f>' 8 10 sz. melléklet'!E54</f>
        <v>1000</v>
      </c>
    </row>
    <row r="331" spans="1:5" ht="12.75">
      <c r="A331" s="449" t="s">
        <v>471</v>
      </c>
      <c r="B331" s="1085" t="s">
        <v>779</v>
      </c>
      <c r="C331" s="405"/>
      <c r="D331" s="176"/>
      <c r="E331" s="170"/>
    </row>
    <row r="332" spans="1:5" ht="12.75">
      <c r="A332" s="449" t="s">
        <v>472</v>
      </c>
      <c r="B332" s="370" t="s">
        <v>780</v>
      </c>
      <c r="C332" s="405"/>
      <c r="D332" s="176"/>
      <c r="E332" s="170"/>
    </row>
    <row r="333" spans="1:5" ht="12.75">
      <c r="A333" s="449" t="s">
        <v>473</v>
      </c>
      <c r="B333" s="1086" t="s">
        <v>797</v>
      </c>
      <c r="C333" s="405"/>
      <c r="D333" s="176"/>
      <c r="E333" s="170"/>
    </row>
    <row r="334" spans="1:5" ht="12.75">
      <c r="A334" s="449" t="s">
        <v>474</v>
      </c>
      <c r="B334" s="265" t="s">
        <v>783</v>
      </c>
      <c r="C334" s="292"/>
      <c r="D334" s="405"/>
      <c r="E334" s="180"/>
    </row>
    <row r="335" spans="1:5" ht="13.5" thickBot="1">
      <c r="A335" s="449" t="s">
        <v>475</v>
      </c>
      <c r="B335" s="267" t="s">
        <v>320</v>
      </c>
      <c r="C335" s="303">
        <f>-C311</f>
        <v>0</v>
      </c>
      <c r="D335" s="303">
        <f>-D311</f>
        <v>2938</v>
      </c>
      <c r="E335" s="184">
        <f>-E311</f>
        <v>2083</v>
      </c>
    </row>
    <row r="336" spans="1:5" ht="13.5" thickBot="1">
      <c r="A336" s="777" t="s">
        <v>476</v>
      </c>
      <c r="B336" s="1110" t="s">
        <v>10</v>
      </c>
      <c r="C336" s="1139">
        <f>C324+C325+C326+C334+C335</f>
        <v>0</v>
      </c>
      <c r="D336" s="1139">
        <f>D324+D325+D326+D334+D335</f>
        <v>2938</v>
      </c>
      <c r="E336" s="909">
        <f>E324+E325+E326+E334+E335</f>
        <v>321036</v>
      </c>
    </row>
    <row r="337" spans="1:5" ht="27" thickBot="1" thickTop="1">
      <c r="A337" s="777" t="s">
        <v>477</v>
      </c>
      <c r="B337" s="782" t="s">
        <v>784</v>
      </c>
      <c r="C337" s="1140">
        <f>C321+C336</f>
        <v>86541</v>
      </c>
      <c r="D337" s="1140">
        <f>D321+D336</f>
        <v>9288</v>
      </c>
      <c r="E337" s="1274">
        <f>E321+E336</f>
        <v>321080</v>
      </c>
    </row>
    <row r="338" spans="1:5" ht="13.5" thickTop="1">
      <c r="A338" s="766"/>
      <c r="B338" s="1101"/>
      <c r="C338" s="1112"/>
      <c r="D338" s="1112"/>
      <c r="E338" s="1117"/>
    </row>
    <row r="339" spans="1:5" ht="12.75">
      <c r="A339" s="450" t="s">
        <v>552</v>
      </c>
      <c r="B339" s="579" t="s">
        <v>786</v>
      </c>
      <c r="C339" s="407"/>
      <c r="D339" s="179"/>
      <c r="E339" s="171"/>
    </row>
    <row r="340" spans="1:5" ht="12.75">
      <c r="A340" s="449" t="s">
        <v>479</v>
      </c>
      <c r="B340" s="266" t="s">
        <v>785</v>
      </c>
      <c r="C340" s="405"/>
      <c r="D340" s="405"/>
      <c r="E340" s="176"/>
    </row>
    <row r="341" spans="1:5" ht="12.75">
      <c r="A341" s="449" t="s">
        <v>480</v>
      </c>
      <c r="B341" s="867" t="s">
        <v>790</v>
      </c>
      <c r="C341" s="407"/>
      <c r="D341" s="179"/>
      <c r="E341" s="171"/>
    </row>
    <row r="342" spans="1:5" ht="12.75">
      <c r="A342" s="449" t="s">
        <v>481</v>
      </c>
      <c r="B342" s="867" t="s">
        <v>791</v>
      </c>
      <c r="C342" s="304"/>
      <c r="D342" s="180"/>
      <c r="E342" s="172"/>
    </row>
    <row r="343" spans="1:5" ht="12.75">
      <c r="A343" s="449" t="s">
        <v>482</v>
      </c>
      <c r="B343" s="867" t="s">
        <v>792</v>
      </c>
      <c r="C343" s="405"/>
      <c r="D343" s="176"/>
      <c r="E343" s="172"/>
    </row>
    <row r="344" spans="1:5" ht="12.75">
      <c r="A344" s="449" t="s">
        <v>483</v>
      </c>
      <c r="B344" s="1087" t="s">
        <v>793</v>
      </c>
      <c r="C344" s="405"/>
      <c r="D344" s="176"/>
      <c r="E344" s="172"/>
    </row>
    <row r="345" spans="1:5" ht="12.75">
      <c r="A345" s="449" t="s">
        <v>484</v>
      </c>
      <c r="B345" s="1088" t="s">
        <v>794</v>
      </c>
      <c r="C345" s="293"/>
      <c r="D345" s="176"/>
      <c r="E345" s="172"/>
    </row>
    <row r="346" spans="1:5" ht="12.75">
      <c r="A346" s="449" t="s">
        <v>485</v>
      </c>
      <c r="B346" s="1089" t="s">
        <v>795</v>
      </c>
      <c r="C346" s="295"/>
      <c r="D346" s="407"/>
      <c r="E346" s="179"/>
    </row>
    <row r="347" spans="1:5" ht="13.5" thickBot="1">
      <c r="A347" s="449" t="s">
        <v>486</v>
      </c>
      <c r="B347" s="1098" t="s">
        <v>796</v>
      </c>
      <c r="C347" s="314"/>
      <c r="D347" s="314"/>
      <c r="E347" s="321"/>
    </row>
    <row r="348" spans="1:5" ht="13.5" thickBot="1">
      <c r="A348" s="473" t="s">
        <v>487</v>
      </c>
      <c r="B348" s="380" t="s">
        <v>787</v>
      </c>
      <c r="C348" s="1141">
        <f>SUM(C340:C347)</f>
        <v>0</v>
      </c>
      <c r="D348" s="1141">
        <f>SUM(D340:D347)</f>
        <v>0</v>
      </c>
      <c r="E348" s="862">
        <f>SUM(E340:E347)</f>
        <v>0</v>
      </c>
    </row>
    <row r="349" spans="1:5" ht="12.75">
      <c r="A349" s="766"/>
      <c r="B349" s="45"/>
      <c r="C349" s="1107"/>
      <c r="D349" s="1047"/>
      <c r="E349" s="1047"/>
    </row>
    <row r="350" spans="1:5" ht="13.5" thickBot="1">
      <c r="A350" s="794" t="s">
        <v>488</v>
      </c>
      <c r="B350" s="1099" t="s">
        <v>788</v>
      </c>
      <c r="C350" s="1118">
        <f>C348+C337</f>
        <v>86541</v>
      </c>
      <c r="D350" s="1118">
        <f>D348+D337</f>
        <v>9288</v>
      </c>
      <c r="E350" s="1119">
        <f>E348+E337</f>
        <v>321080</v>
      </c>
    </row>
    <row r="351" spans="1:5" ht="13.5" thickTop="1">
      <c r="A351" s="471"/>
      <c r="B351" s="1064"/>
      <c r="C351" s="31"/>
      <c r="D351" s="31"/>
      <c r="E351" s="31"/>
    </row>
    <row r="352" spans="1:5" ht="12.75">
      <c r="A352" s="471"/>
      <c r="B352" s="1064"/>
      <c r="C352" s="31"/>
      <c r="D352" s="31"/>
      <c r="E352" s="31"/>
    </row>
    <row r="353" spans="1:5" ht="12.75">
      <c r="A353" s="471"/>
      <c r="B353" s="1064"/>
      <c r="C353" s="31"/>
      <c r="D353" s="31"/>
      <c r="E353" s="31"/>
    </row>
    <row r="354" spans="1:5" ht="12.75">
      <c r="A354" s="471"/>
      <c r="B354" s="1064"/>
      <c r="C354" s="31"/>
      <c r="D354" s="31"/>
      <c r="E354" s="31"/>
    </row>
    <row r="355" spans="1:5" ht="12.75">
      <c r="A355" s="471"/>
      <c r="B355" s="1064"/>
      <c r="C355" s="31"/>
      <c r="D355" s="31"/>
      <c r="E355" s="31"/>
    </row>
    <row r="356" spans="1:5" ht="12.75">
      <c r="A356" s="471"/>
      <c r="B356" s="1064"/>
      <c r="C356" s="31"/>
      <c r="D356" s="31"/>
      <c r="E356" s="31"/>
    </row>
    <row r="357" spans="1:5" ht="12.75">
      <c r="A357" s="471"/>
      <c r="B357" s="1064"/>
      <c r="C357" s="31"/>
      <c r="D357" s="31"/>
      <c r="E357" s="31"/>
    </row>
    <row r="359" spans="1:5" ht="12.75">
      <c r="A359" s="1461">
        <v>7</v>
      </c>
      <c r="B359" s="1461"/>
      <c r="C359" s="1461"/>
      <c r="D359" s="1461"/>
      <c r="E359" s="1461"/>
    </row>
    <row r="360" spans="1:5" ht="12.75">
      <c r="A360" s="1084"/>
      <c r="B360" s="1084"/>
      <c r="C360" s="1084"/>
      <c r="D360" s="1084"/>
      <c r="E360" s="1084"/>
    </row>
    <row r="361" spans="1:5" ht="12.75">
      <c r="A361" s="1439" t="s">
        <v>1126</v>
      </c>
      <c r="B361" s="1439"/>
      <c r="C361" s="1439"/>
      <c r="D361" s="1439"/>
      <c r="E361" s="1439"/>
    </row>
    <row r="362" spans="1:5" ht="12.75">
      <c r="A362" s="462"/>
      <c r="B362" s="462"/>
      <c r="C362" s="462"/>
      <c r="D362" s="462"/>
      <c r="E362" s="462"/>
    </row>
    <row r="363" spans="2:5" ht="15.75">
      <c r="B363" s="1459" t="s">
        <v>668</v>
      </c>
      <c r="C363" s="1459"/>
      <c r="D363" s="1459"/>
      <c r="E363" s="1459"/>
    </row>
    <row r="364" spans="2:5" ht="13.5" thickBot="1">
      <c r="B364" s="1"/>
      <c r="C364" s="1"/>
      <c r="D364" s="1"/>
      <c r="E364" s="23" t="s">
        <v>11</v>
      </c>
    </row>
    <row r="365" spans="1:5" ht="39.75" thickBot="1">
      <c r="A365" s="477" t="s">
        <v>444</v>
      </c>
      <c r="B365" s="772" t="s">
        <v>16</v>
      </c>
      <c r="C365" s="1044" t="s">
        <v>753</v>
      </c>
      <c r="D365" s="1069" t="s">
        <v>327</v>
      </c>
      <c r="E365" s="469" t="s">
        <v>1056</v>
      </c>
    </row>
    <row r="366" spans="1:5" ht="12.75">
      <c r="A366" s="773" t="s">
        <v>445</v>
      </c>
      <c r="B366" s="774" t="s">
        <v>446</v>
      </c>
      <c r="C366" s="799" t="s">
        <v>447</v>
      </c>
      <c r="D366" s="799" t="s">
        <v>448</v>
      </c>
      <c r="E366" s="804" t="s">
        <v>448</v>
      </c>
    </row>
    <row r="367" spans="1:5" ht="12.75">
      <c r="A367" s="450" t="s">
        <v>449</v>
      </c>
      <c r="B367" s="457" t="s">
        <v>321</v>
      </c>
      <c r="C367" s="405"/>
      <c r="D367" s="405"/>
      <c r="E367" s="176"/>
    </row>
    <row r="368" spans="1:5" ht="12.75">
      <c r="A368" s="449" t="s">
        <v>450</v>
      </c>
      <c r="B368" s="230" t="s">
        <v>6</v>
      </c>
      <c r="C368" s="405"/>
      <c r="D368" s="405"/>
      <c r="E368" s="176"/>
    </row>
    <row r="369" spans="1:5" ht="12.75">
      <c r="A369" s="449" t="s">
        <v>451</v>
      </c>
      <c r="B369" s="265" t="s">
        <v>7</v>
      </c>
      <c r="C369" s="405"/>
      <c r="D369" s="405"/>
      <c r="E369" s="176"/>
    </row>
    <row r="370" spans="1:5" ht="12.75">
      <c r="A370" s="449" t="s">
        <v>452</v>
      </c>
      <c r="B370" s="265" t="s">
        <v>8</v>
      </c>
      <c r="C370" s="405">
        <v>17291</v>
      </c>
      <c r="D370" s="405">
        <v>37973</v>
      </c>
      <c r="E370" s="176"/>
    </row>
    <row r="371" spans="1:5" ht="12.75">
      <c r="A371" s="449" t="s">
        <v>453</v>
      </c>
      <c r="B371" s="265" t="s">
        <v>556</v>
      </c>
      <c r="C371" s="405"/>
      <c r="D371" s="405"/>
      <c r="E371" s="176"/>
    </row>
    <row r="372" spans="1:5" ht="12.75">
      <c r="A372" s="449" t="s">
        <v>454</v>
      </c>
      <c r="B372" s="265" t="s">
        <v>555</v>
      </c>
      <c r="C372" s="405"/>
      <c r="D372" s="405"/>
      <c r="E372" s="176"/>
    </row>
    <row r="373" spans="1:5" ht="12.75">
      <c r="A373" s="449" t="s">
        <v>455</v>
      </c>
      <c r="B373" s="265" t="s">
        <v>770</v>
      </c>
      <c r="C373" s="405">
        <f>C374+C375+C376+C377+C378+C379</f>
        <v>0</v>
      </c>
      <c r="D373" s="405">
        <f>D374+D375+D376+D377+D378+D379</f>
        <v>117000</v>
      </c>
      <c r="E373" s="176">
        <f>E374+E375+E376+E377+E378+E379</f>
        <v>600</v>
      </c>
    </row>
    <row r="374" spans="1:5" ht="12.75">
      <c r="A374" s="449" t="s">
        <v>456</v>
      </c>
      <c r="B374" s="265" t="s">
        <v>771</v>
      </c>
      <c r="C374" s="405"/>
      <c r="D374" s="405"/>
      <c r="E374" s="176"/>
    </row>
    <row r="375" spans="1:5" ht="12.75">
      <c r="A375" s="449" t="s">
        <v>457</v>
      </c>
      <c r="B375" s="265" t="s">
        <v>772</v>
      </c>
      <c r="C375" s="405"/>
      <c r="D375" s="405"/>
      <c r="E375" s="176"/>
    </row>
    <row r="376" spans="1:5" ht="12.75">
      <c r="A376" s="449" t="s">
        <v>458</v>
      </c>
      <c r="B376" s="265" t="s">
        <v>773</v>
      </c>
      <c r="C376" s="405"/>
      <c r="D376" s="405"/>
      <c r="E376" s="176"/>
    </row>
    <row r="377" spans="1:5" ht="12.75">
      <c r="A377" s="449" t="s">
        <v>459</v>
      </c>
      <c r="B377" s="458" t="s">
        <v>774</v>
      </c>
      <c r="C377" s="304"/>
      <c r="D377" s="405">
        <f>'6 7_sz_melléklet'!E32+'6 7_sz_melléklet'!E33+'6 7_sz_melléklet'!E34</f>
        <v>117000</v>
      </c>
      <c r="E377" s="176">
        <f>'6 7_sz_melléklet'!E39</f>
        <v>600</v>
      </c>
    </row>
    <row r="378" spans="1:5" ht="12.75">
      <c r="A378" s="449" t="s">
        <v>460</v>
      </c>
      <c r="B378" s="1085" t="s">
        <v>789</v>
      </c>
      <c r="C378" s="408"/>
      <c r="D378" s="408"/>
      <c r="E378" s="181"/>
    </row>
    <row r="379" spans="1:5" ht="12.75">
      <c r="A379" s="449" t="s">
        <v>461</v>
      </c>
      <c r="B379" s="1086" t="s">
        <v>782</v>
      </c>
      <c r="C379" s="408"/>
      <c r="D379" s="408"/>
      <c r="E379" s="181"/>
    </row>
    <row r="380" spans="1:5" ht="13.5" thickBot="1">
      <c r="A380" s="449" t="s">
        <v>462</v>
      </c>
      <c r="B380" s="267" t="s">
        <v>317</v>
      </c>
      <c r="C380" s="406"/>
      <c r="D380" s="406"/>
      <c r="E380" s="403"/>
    </row>
    <row r="381" spans="1:5" ht="13.5" thickBot="1">
      <c r="A381" s="777" t="s">
        <v>463</v>
      </c>
      <c r="B381" s="778" t="s">
        <v>9</v>
      </c>
      <c r="C381" s="1139">
        <f>C368+C369+C370+C371+C373+C380</f>
        <v>17291</v>
      </c>
      <c r="D381" s="1139">
        <f>D368+D369+D370+D371+D373+D380</f>
        <v>154973</v>
      </c>
      <c r="E381" s="909">
        <f>E368+E369+E370+E371+E373+E380</f>
        <v>600</v>
      </c>
    </row>
    <row r="382" spans="1:5" ht="13.5" thickTop="1">
      <c r="A382" s="766"/>
      <c r="B382" s="457"/>
      <c r="C382" s="1114"/>
      <c r="D382" s="1114"/>
      <c r="E382" s="1115"/>
    </row>
    <row r="383" spans="1:5" ht="12.75">
      <c r="A383" s="450" t="s">
        <v>464</v>
      </c>
      <c r="B383" s="459" t="s">
        <v>322</v>
      </c>
      <c r="C383" s="407"/>
      <c r="D383" s="179"/>
      <c r="E383" s="179"/>
    </row>
    <row r="384" spans="1:5" ht="12.75">
      <c r="A384" s="449" t="s">
        <v>465</v>
      </c>
      <c r="B384" s="265" t="s">
        <v>557</v>
      </c>
      <c r="C384" s="405"/>
      <c r="D384" s="176">
        <f>'33_sz_ melléklet'!C81</f>
        <v>299606</v>
      </c>
      <c r="E384" s="176">
        <f>'33_sz_ melléklet'!C88</f>
        <v>0</v>
      </c>
    </row>
    <row r="385" spans="1:5" ht="12.75">
      <c r="A385" s="449" t="s">
        <v>464</v>
      </c>
      <c r="B385" s="265" t="s">
        <v>558</v>
      </c>
      <c r="C385" s="304"/>
      <c r="D385" s="304"/>
      <c r="E385" s="176"/>
    </row>
    <row r="386" spans="1:5" ht="12.75">
      <c r="A386" s="449" t="s">
        <v>465</v>
      </c>
      <c r="B386" s="265" t="s">
        <v>318</v>
      </c>
      <c r="C386" s="405">
        <f>C387+C388+C389+C390+C391+C392+C393</f>
        <v>0</v>
      </c>
      <c r="D386" s="405">
        <f>D387+D388+D389+D390+D391+D392+D393</f>
        <v>274776</v>
      </c>
      <c r="E386" s="176">
        <f>E387+E388+E389+E390+E391+E392+E393</f>
        <v>0</v>
      </c>
    </row>
    <row r="387" spans="1:5" ht="12.75">
      <c r="A387" s="449" t="s">
        <v>466</v>
      </c>
      <c r="B387" s="458" t="s">
        <v>775</v>
      </c>
      <c r="C387" s="405"/>
      <c r="D387" s="176"/>
      <c r="E387" s="176"/>
    </row>
    <row r="388" spans="1:5" ht="12.75">
      <c r="A388" s="449" t="s">
        <v>467</v>
      </c>
      <c r="B388" s="458" t="s">
        <v>777</v>
      </c>
      <c r="C388" s="405"/>
      <c r="D388" s="176"/>
      <c r="E388" s="176"/>
    </row>
    <row r="389" spans="1:5" ht="12.75">
      <c r="A389" s="449" t="s">
        <v>469</v>
      </c>
      <c r="B389" s="458" t="s">
        <v>776</v>
      </c>
      <c r="C389" s="405"/>
      <c r="D389" s="176"/>
      <c r="E389" s="176"/>
    </row>
    <row r="390" spans="1:5" ht="12.75">
      <c r="A390" s="449" t="s">
        <v>470</v>
      </c>
      <c r="B390" s="458" t="s">
        <v>778</v>
      </c>
      <c r="C390" s="405"/>
      <c r="D390" s="176">
        <f>' 8 10 sz. melléklet'!E49+' 8 10 sz. melléklet'!E52</f>
        <v>274776</v>
      </c>
      <c r="E390" s="176"/>
    </row>
    <row r="391" spans="1:5" ht="12.75">
      <c r="A391" s="449" t="s">
        <v>471</v>
      </c>
      <c r="B391" s="1085" t="s">
        <v>779</v>
      </c>
      <c r="C391" s="405"/>
      <c r="D391" s="176"/>
      <c r="E391" s="176"/>
    </row>
    <row r="392" spans="1:5" ht="12.75">
      <c r="A392" s="449" t="s">
        <v>472</v>
      </c>
      <c r="B392" s="370" t="s">
        <v>780</v>
      </c>
      <c r="C392" s="405"/>
      <c r="D392" s="176"/>
      <c r="E392" s="176"/>
    </row>
    <row r="393" spans="1:5" ht="12.75">
      <c r="A393" s="449" t="s">
        <v>473</v>
      </c>
      <c r="B393" s="1086" t="s">
        <v>797</v>
      </c>
      <c r="C393" s="405"/>
      <c r="D393" s="176"/>
      <c r="E393" s="176"/>
    </row>
    <row r="394" spans="1:5" ht="12.75">
      <c r="A394" s="449" t="s">
        <v>474</v>
      </c>
      <c r="B394" s="265" t="s">
        <v>783</v>
      </c>
      <c r="C394" s="292"/>
      <c r="D394" s="304"/>
      <c r="E394" s="180"/>
    </row>
    <row r="395" spans="1:5" ht="13.5" thickBot="1">
      <c r="A395" s="449" t="s">
        <v>475</v>
      </c>
      <c r="B395" s="267" t="s">
        <v>320</v>
      </c>
      <c r="C395" s="1113"/>
      <c r="D395" s="1113"/>
      <c r="E395" s="1111"/>
    </row>
    <row r="396" spans="1:5" ht="14.25" thickBot="1" thickTop="1">
      <c r="A396" s="777" t="s">
        <v>476</v>
      </c>
      <c r="B396" s="1110" t="s">
        <v>10</v>
      </c>
      <c r="C396" s="314">
        <f>C384+C385+C386+C394+C395</f>
        <v>0</v>
      </c>
      <c r="D396" s="314">
        <f>D384+D385+D386+D394+D395</f>
        <v>574382</v>
      </c>
      <c r="E396" s="321">
        <f>E384+E385+E386+E394+E395</f>
        <v>0</v>
      </c>
    </row>
    <row r="397" spans="1:5" ht="27" thickBot="1" thickTop="1">
      <c r="A397" s="777" t="s">
        <v>477</v>
      </c>
      <c r="B397" s="782" t="s">
        <v>784</v>
      </c>
      <c r="C397" s="1142">
        <f>C381+C396</f>
        <v>17291</v>
      </c>
      <c r="D397" s="1142">
        <f>D381+D396</f>
        <v>729355</v>
      </c>
      <c r="E397" s="1143">
        <f>E381+E396</f>
        <v>600</v>
      </c>
    </row>
    <row r="398" spans="1:5" ht="13.5" thickTop="1">
      <c r="A398" s="766"/>
      <c r="B398" s="1101"/>
      <c r="C398" s="1112"/>
      <c r="D398" s="1112"/>
      <c r="E398" s="1117"/>
    </row>
    <row r="399" spans="1:5" ht="12.75">
      <c r="A399" s="450" t="s">
        <v>552</v>
      </c>
      <c r="B399" s="579" t="s">
        <v>786</v>
      </c>
      <c r="C399" s="407"/>
      <c r="D399" s="179"/>
      <c r="E399" s="179"/>
    </row>
    <row r="400" spans="1:5" ht="12.75">
      <c r="A400" s="449" t="s">
        <v>479</v>
      </c>
      <c r="B400" s="266" t="s">
        <v>785</v>
      </c>
      <c r="C400" s="407"/>
      <c r="D400" s="407"/>
      <c r="E400" s="179"/>
    </row>
    <row r="401" spans="1:5" ht="12.75">
      <c r="A401" s="449" t="s">
        <v>480</v>
      </c>
      <c r="B401" s="867" t="s">
        <v>790</v>
      </c>
      <c r="C401" s="407"/>
      <c r="D401" s="179"/>
      <c r="E401" s="171"/>
    </row>
    <row r="402" spans="1:5" ht="12.75">
      <c r="A402" s="449" t="s">
        <v>481</v>
      </c>
      <c r="B402" s="867" t="s">
        <v>791</v>
      </c>
      <c r="C402" s="304"/>
      <c r="D402" s="180"/>
      <c r="E402" s="176"/>
    </row>
    <row r="403" spans="1:5" ht="12.75">
      <c r="A403" s="449" t="s">
        <v>482</v>
      </c>
      <c r="B403" s="867" t="s">
        <v>792</v>
      </c>
      <c r="C403" s="405"/>
      <c r="D403" s="176"/>
      <c r="E403" s="176"/>
    </row>
    <row r="404" spans="1:5" ht="12.75">
      <c r="A404" s="449" t="s">
        <v>483</v>
      </c>
      <c r="B404" s="1087" t="s">
        <v>793</v>
      </c>
      <c r="C404" s="405"/>
      <c r="D404" s="176"/>
      <c r="E404" s="176"/>
    </row>
    <row r="405" spans="1:5" ht="12.75">
      <c r="A405" s="449" t="s">
        <v>484</v>
      </c>
      <c r="B405" s="1088" t="s">
        <v>794</v>
      </c>
      <c r="C405" s="293"/>
      <c r="D405" s="176"/>
      <c r="E405" s="176"/>
    </row>
    <row r="406" spans="1:5" ht="12.75">
      <c r="A406" s="449" t="s">
        <v>485</v>
      </c>
      <c r="B406" s="1089" t="s">
        <v>795</v>
      </c>
      <c r="C406" s="295"/>
      <c r="D406" s="407"/>
      <c r="E406" s="179"/>
    </row>
    <row r="407" spans="1:5" ht="13.5" thickBot="1">
      <c r="A407" s="449" t="s">
        <v>486</v>
      </c>
      <c r="B407" s="1098" t="s">
        <v>796</v>
      </c>
      <c r="C407" s="314"/>
      <c r="D407" s="314"/>
      <c r="E407" s="321"/>
    </row>
    <row r="408" spans="1:5" ht="13.5" thickBot="1">
      <c r="A408" s="473" t="s">
        <v>487</v>
      </c>
      <c r="B408" s="380" t="s">
        <v>787</v>
      </c>
      <c r="C408" s="1141">
        <f>SUM(C400:C407)</f>
        <v>0</v>
      </c>
      <c r="D408" s="1141">
        <f>SUM(D400:D407)</f>
        <v>0</v>
      </c>
      <c r="E408" s="862">
        <f>SUM(E400:E407)</f>
        <v>0</v>
      </c>
    </row>
    <row r="409" spans="1:5" ht="12.75">
      <c r="A409" s="766"/>
      <c r="B409" s="45"/>
      <c r="C409" s="1107"/>
      <c r="D409" s="1047"/>
      <c r="E409" s="1047"/>
    </row>
    <row r="410" spans="1:5" ht="13.5" thickBot="1">
      <c r="A410" s="794" t="s">
        <v>488</v>
      </c>
      <c r="B410" s="1099" t="s">
        <v>788</v>
      </c>
      <c r="C410" s="1119">
        <f>C397+C408</f>
        <v>17291</v>
      </c>
      <c r="D410" s="1119">
        <f>D397+D408</f>
        <v>729355</v>
      </c>
      <c r="E410" s="1119">
        <f>E397+E408</f>
        <v>600</v>
      </c>
    </row>
    <row r="411" spans="1:5" ht="13.5" thickTop="1">
      <c r="A411" s="471"/>
      <c r="B411" s="1064"/>
      <c r="C411" s="31"/>
      <c r="D411" s="31"/>
      <c r="E411" s="31"/>
    </row>
    <row r="412" spans="1:5" ht="12.75">
      <c r="A412" s="471"/>
      <c r="B412" s="1064"/>
      <c r="C412" s="31"/>
      <c r="D412" s="31"/>
      <c r="E412" s="31"/>
    </row>
    <row r="413" spans="1:5" ht="12.75">
      <c r="A413" s="471"/>
      <c r="B413" s="1064"/>
      <c r="C413" s="31"/>
      <c r="D413" s="31"/>
      <c r="E413" s="31"/>
    </row>
    <row r="414" spans="1:5" ht="12.75">
      <c r="A414" s="471"/>
      <c r="B414" s="1064"/>
      <c r="C414" s="31"/>
      <c r="D414" s="31"/>
      <c r="E414" s="31"/>
    </row>
    <row r="415" spans="1:5" ht="12.75">
      <c r="A415" s="471"/>
      <c r="B415" s="1064"/>
      <c r="C415" s="31"/>
      <c r="D415" s="31"/>
      <c r="E415" s="31"/>
    </row>
    <row r="416" spans="1:5" ht="12.75">
      <c r="A416" s="471"/>
      <c r="B416" s="1064"/>
      <c r="C416" s="31"/>
      <c r="D416" s="31"/>
      <c r="E416" s="31"/>
    </row>
    <row r="417" spans="1:5" ht="12.75">
      <c r="A417" s="471"/>
      <c r="B417" s="968"/>
      <c r="C417" s="31"/>
      <c r="D417" s="31"/>
      <c r="E417" s="31"/>
    </row>
    <row r="418" spans="1:5" ht="12.75">
      <c r="A418" s="1461">
        <v>8</v>
      </c>
      <c r="B418" s="1460"/>
      <c r="C418" s="1460"/>
      <c r="D418" s="1460"/>
      <c r="E418" s="1460"/>
    </row>
    <row r="419" spans="1:5" ht="12.75">
      <c r="A419" s="1084"/>
      <c r="B419" s="14"/>
      <c r="C419" s="14"/>
      <c r="D419" s="14"/>
      <c r="E419" s="14"/>
    </row>
    <row r="420" spans="1:5" ht="12.75">
      <c r="A420" s="1439" t="s">
        <v>1126</v>
      </c>
      <c r="B420" s="1439"/>
      <c r="C420" s="1439"/>
      <c r="D420" s="1439"/>
      <c r="E420" s="1439"/>
    </row>
    <row r="421" spans="1:5" ht="12.75">
      <c r="A421" s="462"/>
      <c r="B421" s="462"/>
      <c r="C421" s="462"/>
      <c r="D421" s="462"/>
      <c r="E421" s="462"/>
    </row>
    <row r="422" spans="2:5" ht="15.75">
      <c r="B422" s="1459" t="s">
        <v>561</v>
      </c>
      <c r="C422" s="1459"/>
      <c r="D422" s="1459"/>
      <c r="E422" s="1459"/>
    </row>
    <row r="423" spans="2:5" ht="13.5" thickBot="1">
      <c r="B423" s="1"/>
      <c r="C423" s="1"/>
      <c r="D423" s="1"/>
      <c r="E423" s="23" t="s">
        <v>11</v>
      </c>
    </row>
    <row r="424" spans="1:5" ht="27" thickBot="1">
      <c r="A424" s="477" t="s">
        <v>444</v>
      </c>
      <c r="B424" s="772" t="s">
        <v>16</v>
      </c>
      <c r="C424" s="445" t="s">
        <v>636</v>
      </c>
      <c r="D424" s="446" t="s">
        <v>637</v>
      </c>
      <c r="E424" s="446" t="s">
        <v>754</v>
      </c>
    </row>
    <row r="425" spans="1:5" ht="12.75">
      <c r="A425" s="773" t="s">
        <v>445</v>
      </c>
      <c r="B425" s="774" t="s">
        <v>446</v>
      </c>
      <c r="C425" s="799" t="s">
        <v>447</v>
      </c>
      <c r="D425" s="799" t="s">
        <v>448</v>
      </c>
      <c r="E425" s="804" t="s">
        <v>448</v>
      </c>
    </row>
    <row r="426" spans="1:5" ht="12.75">
      <c r="A426" s="450" t="s">
        <v>449</v>
      </c>
      <c r="B426" s="457" t="s">
        <v>321</v>
      </c>
      <c r="C426" s="405"/>
      <c r="D426" s="405"/>
      <c r="E426" s="176"/>
    </row>
    <row r="427" spans="1:5" ht="12.75">
      <c r="A427" s="449" t="s">
        <v>450</v>
      </c>
      <c r="B427" s="230" t="s">
        <v>6</v>
      </c>
      <c r="C427" s="405"/>
      <c r="D427" s="405"/>
      <c r="E427" s="176"/>
    </row>
    <row r="428" spans="1:5" ht="12.75">
      <c r="A428" s="449" t="s">
        <v>451</v>
      </c>
      <c r="B428" s="265" t="s">
        <v>7</v>
      </c>
      <c r="C428" s="405"/>
      <c r="D428" s="405"/>
      <c r="E428" s="176"/>
    </row>
    <row r="429" spans="1:5" ht="12.75">
      <c r="A429" s="449" t="s">
        <v>452</v>
      </c>
      <c r="B429" s="265" t="s">
        <v>8</v>
      </c>
      <c r="C429" s="405"/>
      <c r="D429" s="405">
        <v>901130</v>
      </c>
      <c r="E429" s="176">
        <v>40534</v>
      </c>
    </row>
    <row r="430" spans="1:5" ht="12.75">
      <c r="A430" s="449" t="s">
        <v>453</v>
      </c>
      <c r="B430" s="265" t="s">
        <v>556</v>
      </c>
      <c r="C430" s="405"/>
      <c r="D430" s="405"/>
      <c r="E430" s="176"/>
    </row>
    <row r="431" spans="1:5" ht="12.75">
      <c r="A431" s="449" t="s">
        <v>454</v>
      </c>
      <c r="B431" s="265" t="s">
        <v>555</v>
      </c>
      <c r="C431" s="405"/>
      <c r="D431" s="405"/>
      <c r="E431" s="176"/>
    </row>
    <row r="432" spans="1:5" ht="12.75">
      <c r="A432" s="449" t="s">
        <v>455</v>
      </c>
      <c r="B432" s="265" t="s">
        <v>770</v>
      </c>
      <c r="C432" s="405">
        <f>C433+C434+C435+C436+C437+C438</f>
        <v>27725</v>
      </c>
      <c r="D432" s="405">
        <f>D433+D434+D435+D436+D437+D438</f>
        <v>0</v>
      </c>
      <c r="E432" s="176">
        <f>E433+E434+E435+E436+E437+E438</f>
        <v>0</v>
      </c>
    </row>
    <row r="433" spans="1:5" ht="12.75">
      <c r="A433" s="449" t="s">
        <v>456</v>
      </c>
      <c r="B433" s="265" t="s">
        <v>771</v>
      </c>
      <c r="C433" s="405"/>
      <c r="D433" s="405"/>
      <c r="E433" s="176"/>
    </row>
    <row r="434" spans="1:5" ht="12.75">
      <c r="A434" s="449" t="s">
        <v>457</v>
      </c>
      <c r="B434" s="265" t="s">
        <v>772</v>
      </c>
      <c r="C434" s="405"/>
      <c r="D434" s="405"/>
      <c r="E434" s="176"/>
    </row>
    <row r="435" spans="1:5" ht="12.75">
      <c r="A435" s="449" t="s">
        <v>458</v>
      </c>
      <c r="B435" s="265" t="s">
        <v>773</v>
      </c>
      <c r="C435" s="405"/>
      <c r="D435" s="405"/>
      <c r="E435" s="176"/>
    </row>
    <row r="436" spans="1:5" ht="12.75">
      <c r="A436" s="449" t="s">
        <v>459</v>
      </c>
      <c r="B436" s="458" t="s">
        <v>774</v>
      </c>
      <c r="C436" s="405">
        <f>'6 7_sz_melléklet'!E26</f>
        <v>27725</v>
      </c>
      <c r="D436" s="405"/>
      <c r="E436" s="176"/>
    </row>
    <row r="437" spans="1:5" ht="12.75">
      <c r="A437" s="449" t="s">
        <v>460</v>
      </c>
      <c r="B437" s="1085" t="s">
        <v>789</v>
      </c>
      <c r="C437" s="408"/>
      <c r="D437" s="408"/>
      <c r="E437" s="181"/>
    </row>
    <row r="438" spans="1:5" ht="12.75">
      <c r="A438" s="449" t="s">
        <v>461</v>
      </c>
      <c r="B438" s="1086" t="s">
        <v>782</v>
      </c>
      <c r="C438" s="408"/>
      <c r="D438" s="408"/>
      <c r="E438" s="181"/>
    </row>
    <row r="439" spans="1:5" ht="13.5" thickBot="1">
      <c r="A439" s="449" t="s">
        <v>462</v>
      </c>
      <c r="B439" s="267" t="s">
        <v>317</v>
      </c>
      <c r="C439" s="406"/>
      <c r="D439" s="406"/>
      <c r="E439" s="403"/>
    </row>
    <row r="440" spans="1:5" ht="13.5" thickBot="1">
      <c r="A440" s="777" t="s">
        <v>463</v>
      </c>
      <c r="B440" s="778" t="s">
        <v>9</v>
      </c>
      <c r="C440" s="792">
        <f>C427+C428+C429+C430+C432+C439</f>
        <v>27725</v>
      </c>
      <c r="D440" s="792">
        <f>D427+D428+D429+D430+D432+D439</f>
        <v>901130</v>
      </c>
      <c r="E440" s="793">
        <f>E427+E428+E429+E430+E432+E439</f>
        <v>40534</v>
      </c>
    </row>
    <row r="441" spans="1:5" ht="13.5" thickTop="1">
      <c r="A441" s="766"/>
      <c r="B441" s="457"/>
      <c r="C441" s="1121"/>
      <c r="D441" s="1121"/>
      <c r="E441" s="1122"/>
    </row>
    <row r="442" spans="1:5" ht="12.75">
      <c r="A442" s="450" t="s">
        <v>464</v>
      </c>
      <c r="B442" s="459" t="s">
        <v>322</v>
      </c>
      <c r="C442" s="407"/>
      <c r="D442" s="179"/>
      <c r="E442" s="179"/>
    </row>
    <row r="443" spans="1:5" ht="12.75">
      <c r="A443" s="449" t="s">
        <v>465</v>
      </c>
      <c r="B443" s="265" t="s">
        <v>557</v>
      </c>
      <c r="C443" s="405"/>
      <c r="D443" s="176"/>
      <c r="E443" s="176">
        <f>'33_sz_ melléklet'!C36</f>
        <v>206133</v>
      </c>
    </row>
    <row r="444" spans="1:5" ht="12.75">
      <c r="A444" s="449" t="s">
        <v>464</v>
      </c>
      <c r="B444" s="265" t="s">
        <v>558</v>
      </c>
      <c r="C444" s="304"/>
      <c r="D444" s="304"/>
      <c r="E444" s="176">
        <f>'32_sz_ melléklet'!C43</f>
        <v>40484</v>
      </c>
    </row>
    <row r="445" spans="1:5" ht="12.75">
      <c r="A445" s="449" t="s">
        <v>465</v>
      </c>
      <c r="B445" s="265" t="s">
        <v>318</v>
      </c>
      <c r="C445" s="405">
        <f>C446+C447+C448+C449+C450+C451+C452</f>
        <v>0</v>
      </c>
      <c r="D445" s="405">
        <f>D446+D447+D448+D449+D450+D451+D452</f>
        <v>0</v>
      </c>
      <c r="E445" s="176">
        <f>E446+E447+E448+E449+E450+E451+E452</f>
        <v>0</v>
      </c>
    </row>
    <row r="446" spans="1:5" ht="12.75">
      <c r="A446" s="449" t="s">
        <v>466</v>
      </c>
      <c r="B446" s="458" t="s">
        <v>775</v>
      </c>
      <c r="C446" s="405"/>
      <c r="D446" s="176"/>
      <c r="E446" s="176"/>
    </row>
    <row r="447" spans="1:5" ht="12.75">
      <c r="A447" s="449" t="s">
        <v>467</v>
      </c>
      <c r="B447" s="458" t="s">
        <v>777</v>
      </c>
      <c r="C447" s="405"/>
      <c r="D447" s="176"/>
      <c r="E447" s="176"/>
    </row>
    <row r="448" spans="1:5" ht="12.75">
      <c r="A448" s="449" t="s">
        <v>469</v>
      </c>
      <c r="B448" s="458" t="s">
        <v>776</v>
      </c>
      <c r="C448" s="405"/>
      <c r="D448" s="176"/>
      <c r="E448" s="176"/>
    </row>
    <row r="449" spans="1:5" ht="12.75">
      <c r="A449" s="449" t="s">
        <v>470</v>
      </c>
      <c r="B449" s="458" t="s">
        <v>778</v>
      </c>
      <c r="C449" s="405"/>
      <c r="D449" s="176"/>
      <c r="E449" s="176"/>
    </row>
    <row r="450" spans="1:5" ht="12.75">
      <c r="A450" s="449" t="s">
        <v>471</v>
      </c>
      <c r="B450" s="1085" t="s">
        <v>779</v>
      </c>
      <c r="C450" s="405"/>
      <c r="D450" s="176"/>
      <c r="E450" s="176"/>
    </row>
    <row r="451" spans="1:5" ht="12.75">
      <c r="A451" s="449" t="s">
        <v>472</v>
      </c>
      <c r="B451" s="370" t="s">
        <v>780</v>
      </c>
      <c r="C451" s="405"/>
      <c r="D451" s="176"/>
      <c r="E451" s="176"/>
    </row>
    <row r="452" spans="1:5" ht="12.75">
      <c r="A452" s="449" t="s">
        <v>473</v>
      </c>
      <c r="B452" s="1086" t="s">
        <v>797</v>
      </c>
      <c r="C452" s="405"/>
      <c r="D452" s="176"/>
      <c r="E452" s="176"/>
    </row>
    <row r="453" spans="1:5" ht="12.75">
      <c r="A453" s="449" t="s">
        <v>474</v>
      </c>
      <c r="B453" s="265" t="s">
        <v>783</v>
      </c>
      <c r="C453" s="292"/>
      <c r="D453" s="304"/>
      <c r="E453" s="180"/>
    </row>
    <row r="454" spans="1:5" ht="13.5" thickBot="1">
      <c r="A454" s="449" t="s">
        <v>475</v>
      </c>
      <c r="B454" s="267" t="s">
        <v>320</v>
      </c>
      <c r="C454" s="303"/>
      <c r="D454" s="303"/>
      <c r="E454" s="184"/>
    </row>
    <row r="455" spans="1:5" ht="13.5" thickBot="1">
      <c r="A455" s="777" t="s">
        <v>476</v>
      </c>
      <c r="B455" s="1110" t="s">
        <v>10</v>
      </c>
      <c r="C455" s="793">
        <f>C443+C444+C445+C453+C454</f>
        <v>0</v>
      </c>
      <c r="D455" s="793">
        <f>D443+D444+D445+D453+D454</f>
        <v>0</v>
      </c>
      <c r="E455" s="793">
        <f>E443+E444+E445+E453+E454</f>
        <v>246617</v>
      </c>
    </row>
    <row r="456" spans="1:5" ht="27" thickBot="1" thickTop="1">
      <c r="A456" s="777" t="s">
        <v>477</v>
      </c>
      <c r="B456" s="782" t="s">
        <v>784</v>
      </c>
      <c r="C456" s="314">
        <f>C440+C455</f>
        <v>27725</v>
      </c>
      <c r="D456" s="314">
        <f>D440+D455</f>
        <v>901130</v>
      </c>
      <c r="E456" s="321">
        <f>E440+E455</f>
        <v>287151</v>
      </c>
    </row>
    <row r="457" spans="1:5" ht="13.5" thickTop="1">
      <c r="A457" s="766"/>
      <c r="B457" s="1101"/>
      <c r="C457" s="1112"/>
      <c r="D457" s="1112"/>
      <c r="E457" s="1117"/>
    </row>
    <row r="458" spans="1:5" ht="12.75">
      <c r="A458" s="450" t="s">
        <v>552</v>
      </c>
      <c r="B458" s="579" t="s">
        <v>786</v>
      </c>
      <c r="C458" s="407"/>
      <c r="D458" s="179"/>
      <c r="E458" s="179"/>
    </row>
    <row r="459" spans="1:5" ht="12.75">
      <c r="A459" s="449" t="s">
        <v>479</v>
      </c>
      <c r="B459" s="266" t="s">
        <v>785</v>
      </c>
      <c r="C459" s="405"/>
      <c r="D459" s="405"/>
      <c r="E459" s="176"/>
    </row>
    <row r="460" spans="1:5" ht="12.75">
      <c r="A460" s="449" t="s">
        <v>480</v>
      </c>
      <c r="B460" s="867" t="s">
        <v>790</v>
      </c>
      <c r="C460" s="407"/>
      <c r="D460" s="179"/>
      <c r="E460" s="171"/>
    </row>
    <row r="461" spans="1:5" ht="12.75">
      <c r="A461" s="449" t="s">
        <v>481</v>
      </c>
      <c r="B461" s="867" t="s">
        <v>791</v>
      </c>
      <c r="C461" s="304"/>
      <c r="D461" s="180"/>
      <c r="E461" s="176"/>
    </row>
    <row r="462" spans="1:5" ht="12.75">
      <c r="A462" s="449" t="s">
        <v>482</v>
      </c>
      <c r="B462" s="867" t="s">
        <v>792</v>
      </c>
      <c r="C462" s="405"/>
      <c r="D462" s="176"/>
      <c r="E462" s="176"/>
    </row>
    <row r="463" spans="1:5" ht="12.75">
      <c r="A463" s="449" t="s">
        <v>483</v>
      </c>
      <c r="B463" s="1087" t="s">
        <v>793</v>
      </c>
      <c r="C463" s="405"/>
      <c r="D463" s="176"/>
      <c r="E463" s="176"/>
    </row>
    <row r="464" spans="1:5" ht="12.75">
      <c r="A464" s="449" t="s">
        <v>484</v>
      </c>
      <c r="B464" s="1088" t="s">
        <v>794</v>
      </c>
      <c r="C464" s="293"/>
      <c r="D464" s="176"/>
      <c r="E464" s="176"/>
    </row>
    <row r="465" spans="1:5" ht="12.75">
      <c r="A465" s="449" t="s">
        <v>485</v>
      </c>
      <c r="B465" s="1089" t="s">
        <v>795</v>
      </c>
      <c r="C465" s="295"/>
      <c r="D465" s="407"/>
      <c r="E465" s="179"/>
    </row>
    <row r="466" spans="1:5" ht="13.5" thickBot="1">
      <c r="A466" s="449" t="s">
        <v>486</v>
      </c>
      <c r="B466" s="1098" t="s">
        <v>796</v>
      </c>
      <c r="C466" s="314"/>
      <c r="D466" s="314"/>
      <c r="E466" s="321"/>
    </row>
    <row r="467" spans="1:5" ht="13.5" thickBot="1">
      <c r="A467" s="473" t="s">
        <v>487</v>
      </c>
      <c r="B467" s="380" t="s">
        <v>787</v>
      </c>
      <c r="C467" s="1141">
        <f>SUM(C459:C466)</f>
        <v>0</v>
      </c>
      <c r="D467" s="1141">
        <f>SUM(D459:D466)</f>
        <v>0</v>
      </c>
      <c r="E467" s="862">
        <f>SUM(E459:E466)</f>
        <v>0</v>
      </c>
    </row>
    <row r="468" spans="1:5" ht="12.75">
      <c r="A468" s="766"/>
      <c r="B468" s="45"/>
      <c r="C468" s="1107"/>
      <c r="D468" s="1047"/>
      <c r="E468" s="1047"/>
    </row>
    <row r="469" spans="1:5" ht="13.5" thickBot="1">
      <c r="A469" s="794" t="s">
        <v>488</v>
      </c>
      <c r="B469" s="1099" t="s">
        <v>788</v>
      </c>
      <c r="C469" s="1119">
        <f>C456+C467</f>
        <v>27725</v>
      </c>
      <c r="D469" s="1119">
        <f>D456+D467</f>
        <v>901130</v>
      </c>
      <c r="E469" s="411">
        <f>E456+E467</f>
        <v>287151</v>
      </c>
    </row>
    <row r="470" spans="1:5" ht="13.5" thickTop="1">
      <c r="A470" s="471"/>
      <c r="B470" s="1064"/>
      <c r="C470" s="31"/>
      <c r="D470" s="31"/>
      <c r="E470" s="31"/>
    </row>
    <row r="471" spans="1:5" ht="12.75">
      <c r="A471" s="471"/>
      <c r="B471" s="1064"/>
      <c r="C471" s="31"/>
      <c r="D471" s="31"/>
      <c r="E471" s="31"/>
    </row>
    <row r="472" spans="1:5" ht="12.75">
      <c r="A472" s="471"/>
      <c r="B472" s="1064"/>
      <c r="C472" s="31"/>
      <c r="D472" s="31"/>
      <c r="E472" s="31"/>
    </row>
    <row r="473" spans="1:5" ht="12.75">
      <c r="A473" s="471"/>
      <c r="B473" s="1064"/>
      <c r="C473" s="31"/>
      <c r="D473" s="31"/>
      <c r="E473" s="31"/>
    </row>
    <row r="474" spans="1:5" ht="12.75">
      <c r="A474" s="471"/>
      <c r="B474" s="1064"/>
      <c r="C474" s="31"/>
      <c r="D474" s="31"/>
      <c r="E474" s="31"/>
    </row>
    <row r="475" spans="1:5" ht="12.75">
      <c r="A475" s="471"/>
      <c r="B475" s="1064"/>
      <c r="C475" s="31"/>
      <c r="D475" s="31"/>
      <c r="E475" s="31"/>
    </row>
    <row r="476" spans="1:5" ht="12.75">
      <c r="A476" s="471"/>
      <c r="B476" s="1064"/>
      <c r="C476" s="31"/>
      <c r="D476" s="31"/>
      <c r="E476" s="31"/>
    </row>
    <row r="477" spans="1:5" ht="12.75">
      <c r="A477" s="471"/>
      <c r="B477" s="1064"/>
      <c r="C477" s="31"/>
      <c r="D477" s="31"/>
      <c r="E477" s="31"/>
    </row>
    <row r="478" spans="1:5" ht="12.75">
      <c r="A478" s="1461">
        <v>9</v>
      </c>
      <c r="B478" s="1460"/>
      <c r="C478" s="1460"/>
      <c r="D478" s="1460"/>
      <c r="E478" s="1460"/>
    </row>
    <row r="479" spans="1:5" ht="12.75">
      <c r="A479" s="1084"/>
      <c r="B479" s="14"/>
      <c r="C479" s="14"/>
      <c r="D479" s="14"/>
      <c r="E479" s="14"/>
    </row>
    <row r="480" spans="1:5" ht="12.75">
      <c r="A480" s="1439" t="s">
        <v>1126</v>
      </c>
      <c r="B480" s="1439"/>
      <c r="C480" s="1439"/>
      <c r="D480" s="1439"/>
      <c r="E480" s="1439"/>
    </row>
    <row r="481" spans="1:5" ht="12.75">
      <c r="A481" s="462"/>
      <c r="B481" s="462"/>
      <c r="C481" s="462"/>
      <c r="D481" s="462"/>
      <c r="E481" s="462"/>
    </row>
    <row r="482" spans="2:5" ht="15.75">
      <c r="B482" s="1459" t="s">
        <v>668</v>
      </c>
      <c r="C482" s="1459"/>
      <c r="D482" s="1459"/>
      <c r="E482" s="1459"/>
    </row>
    <row r="483" spans="2:5" ht="13.5" thickBot="1">
      <c r="B483" s="1"/>
      <c r="C483" s="1"/>
      <c r="D483" s="1"/>
      <c r="E483" s="23" t="s">
        <v>11</v>
      </c>
    </row>
    <row r="484" spans="1:5" ht="27" thickBot="1">
      <c r="A484" s="477" t="s">
        <v>444</v>
      </c>
      <c r="B484" s="772" t="s">
        <v>16</v>
      </c>
      <c r="C484" s="445" t="s">
        <v>755</v>
      </c>
      <c r="D484" s="446" t="s">
        <v>648</v>
      </c>
      <c r="E484" s="469" t="s">
        <v>756</v>
      </c>
    </row>
    <row r="485" spans="1:5" ht="12.75">
      <c r="A485" s="773" t="s">
        <v>445</v>
      </c>
      <c r="B485" s="774" t="s">
        <v>446</v>
      </c>
      <c r="C485" s="799" t="s">
        <v>447</v>
      </c>
      <c r="D485" s="799" t="s">
        <v>448</v>
      </c>
      <c r="E485" s="804" t="s">
        <v>468</v>
      </c>
    </row>
    <row r="486" spans="1:5" ht="12.75">
      <c r="A486" s="450" t="s">
        <v>449</v>
      </c>
      <c r="B486" s="457" t="s">
        <v>321</v>
      </c>
      <c r="C486" s="405"/>
      <c r="D486" s="405"/>
      <c r="E486" s="176"/>
    </row>
    <row r="487" spans="1:5" ht="12.75">
      <c r="A487" s="449" t="s">
        <v>450</v>
      </c>
      <c r="B487" s="230" t="s">
        <v>6</v>
      </c>
      <c r="C487" s="405"/>
      <c r="D487" s="405"/>
      <c r="E487" s="176">
        <v>89</v>
      </c>
    </row>
    <row r="488" spans="1:5" ht="12.75">
      <c r="A488" s="449" t="s">
        <v>451</v>
      </c>
      <c r="B488" s="265" t="s">
        <v>7</v>
      </c>
      <c r="C488" s="405"/>
      <c r="D488" s="405"/>
      <c r="E488" s="176">
        <v>444</v>
      </c>
    </row>
    <row r="489" spans="1:5" ht="12.75">
      <c r="A489" s="449" t="s">
        <v>452</v>
      </c>
      <c r="B489" s="265" t="s">
        <v>8</v>
      </c>
      <c r="C489" s="405">
        <v>2388</v>
      </c>
      <c r="D489" s="405"/>
      <c r="E489" s="176">
        <v>280707</v>
      </c>
    </row>
    <row r="490" spans="1:5" ht="12.75">
      <c r="A490" s="449" t="s">
        <v>453</v>
      </c>
      <c r="B490" s="265" t="s">
        <v>556</v>
      </c>
      <c r="C490" s="405"/>
      <c r="D490" s="405"/>
      <c r="E490" s="176"/>
    </row>
    <row r="491" spans="1:5" ht="12.75">
      <c r="A491" s="449" t="s">
        <v>454</v>
      </c>
      <c r="B491" s="265" t="s">
        <v>555</v>
      </c>
      <c r="C491" s="405"/>
      <c r="D491" s="405"/>
      <c r="E491" s="176">
        <v>12995</v>
      </c>
    </row>
    <row r="492" spans="1:5" ht="12.75">
      <c r="A492" s="449" t="s">
        <v>455</v>
      </c>
      <c r="B492" s="265" t="s">
        <v>770</v>
      </c>
      <c r="C492" s="405">
        <f>C493+C494+C495+C496+C497+C498</f>
        <v>28311</v>
      </c>
      <c r="D492" s="405">
        <f>D493+D494+D495+D496+D497+D498</f>
        <v>0</v>
      </c>
      <c r="E492" s="176">
        <f>E493+E494+E495+E496+E497+E498</f>
        <v>238</v>
      </c>
    </row>
    <row r="493" spans="1:5" ht="12.75">
      <c r="A493" s="449" t="s">
        <v>456</v>
      </c>
      <c r="B493" s="265" t="s">
        <v>771</v>
      </c>
      <c r="C493" s="405"/>
      <c r="D493" s="405"/>
      <c r="E493" s="176">
        <v>238</v>
      </c>
    </row>
    <row r="494" spans="1:5" ht="12.75">
      <c r="A494" s="449" t="s">
        <v>457</v>
      </c>
      <c r="B494" s="265" t="s">
        <v>772</v>
      </c>
      <c r="C494" s="405"/>
      <c r="D494" s="405"/>
      <c r="E494" s="176"/>
    </row>
    <row r="495" spans="1:5" ht="12.75">
      <c r="A495" s="449" t="s">
        <v>458</v>
      </c>
      <c r="B495" s="265" t="s">
        <v>773</v>
      </c>
      <c r="C495" s="405"/>
      <c r="D495" s="405"/>
      <c r="E495" s="176"/>
    </row>
    <row r="496" spans="1:5" ht="12.75">
      <c r="A496" s="449" t="s">
        <v>459</v>
      </c>
      <c r="B496" s="458" t="s">
        <v>774</v>
      </c>
      <c r="C496" s="405">
        <f>'6 7_sz_melléklet'!E25</f>
        <v>28311</v>
      </c>
      <c r="D496" s="405"/>
      <c r="E496" s="176"/>
    </row>
    <row r="497" spans="1:5" ht="12.75">
      <c r="A497" s="449" t="s">
        <v>460</v>
      </c>
      <c r="B497" s="1085" t="s">
        <v>789</v>
      </c>
      <c r="C497" s="408"/>
      <c r="D497" s="408"/>
      <c r="E497" s="176"/>
    </row>
    <row r="498" spans="1:5" ht="12.75">
      <c r="A498" s="449" t="s">
        <v>461</v>
      </c>
      <c r="B498" s="1086" t="s">
        <v>782</v>
      </c>
      <c r="C498" s="408"/>
      <c r="D498" s="408"/>
      <c r="E498" s="176"/>
    </row>
    <row r="499" spans="1:5" ht="13.5" thickBot="1">
      <c r="A499" s="449" t="s">
        <v>462</v>
      </c>
      <c r="B499" s="267" t="s">
        <v>317</v>
      </c>
      <c r="C499" s="406"/>
      <c r="D499" s="406"/>
      <c r="E499" s="176"/>
    </row>
    <row r="500" spans="1:5" ht="13.5" thickBot="1">
      <c r="A500" s="777" t="s">
        <v>463</v>
      </c>
      <c r="B500" s="778" t="s">
        <v>9</v>
      </c>
      <c r="C500" s="1139">
        <f>C487+C488+C489+C490+C492+C499</f>
        <v>30699</v>
      </c>
      <c r="D500" s="1139">
        <f>D487+D488+D489+D490+D492+D499</f>
        <v>0</v>
      </c>
      <c r="E500" s="909">
        <f>E487+E488+E489+E490+E492+E499</f>
        <v>281478</v>
      </c>
    </row>
    <row r="501" spans="1:5" ht="13.5" thickTop="1">
      <c r="A501" s="766"/>
      <c r="B501" s="457"/>
      <c r="C501" s="1114"/>
      <c r="D501" s="1114"/>
      <c r="E501" s="1115"/>
    </row>
    <row r="502" spans="1:5" ht="12.75">
      <c r="A502" s="450" t="s">
        <v>464</v>
      </c>
      <c r="B502" s="459" t="s">
        <v>322</v>
      </c>
      <c r="C502" s="407"/>
      <c r="D502" s="179"/>
      <c r="E502" s="179"/>
    </row>
    <row r="503" spans="1:5" ht="12.75">
      <c r="A503" s="449" t="s">
        <v>465</v>
      </c>
      <c r="B503" s="265" t="s">
        <v>557</v>
      </c>
      <c r="C503" s="405">
        <f>'33_sz_ melléklet'!C85</f>
        <v>5500</v>
      </c>
      <c r="D503" s="176"/>
      <c r="E503" s="176">
        <f>'33_sz_ melléklet'!C92</f>
        <v>5588</v>
      </c>
    </row>
    <row r="504" spans="1:5" ht="12.75">
      <c r="A504" s="449" t="s">
        <v>464</v>
      </c>
      <c r="B504" s="265" t="s">
        <v>558</v>
      </c>
      <c r="C504" s="304"/>
      <c r="D504" s="304"/>
      <c r="E504" s="176">
        <f>'32_sz_ melléklet'!C40</f>
        <v>2582</v>
      </c>
    </row>
    <row r="505" spans="1:5" ht="12.75">
      <c r="A505" s="449" t="s">
        <v>465</v>
      </c>
      <c r="B505" s="265" t="s">
        <v>318</v>
      </c>
      <c r="C505" s="405">
        <f>C506+C507+C509+C510+C511+C512</f>
        <v>0</v>
      </c>
      <c r="D505" s="405">
        <f>D506+D507+D509+D510+D511+D512</f>
        <v>0</v>
      </c>
      <c r="E505" s="176">
        <f>E506+E507+E509+E510+E511+E512</f>
        <v>0</v>
      </c>
    </row>
    <row r="506" spans="1:5" ht="12.75">
      <c r="A506" s="449" t="s">
        <v>466</v>
      </c>
      <c r="B506" s="458" t="s">
        <v>775</v>
      </c>
      <c r="C506" s="405"/>
      <c r="D506" s="176"/>
      <c r="E506" s="176"/>
    </row>
    <row r="507" spans="1:5" ht="12.75">
      <c r="A507" s="449" t="s">
        <v>467</v>
      </c>
      <c r="B507" s="458" t="s">
        <v>777</v>
      </c>
      <c r="C507" s="405"/>
      <c r="D507" s="176"/>
      <c r="E507" s="176"/>
    </row>
    <row r="508" spans="1:5" ht="12.75">
      <c r="A508" s="449" t="s">
        <v>469</v>
      </c>
      <c r="B508" s="458" t="s">
        <v>776</v>
      </c>
      <c r="C508" s="405"/>
      <c r="D508" s="176"/>
      <c r="E508" s="176"/>
    </row>
    <row r="509" spans="1:5" ht="12.75">
      <c r="A509" s="449" t="s">
        <v>470</v>
      </c>
      <c r="B509" s="458" t="s">
        <v>778</v>
      </c>
      <c r="C509" s="405"/>
      <c r="D509" s="176"/>
      <c r="E509" s="176"/>
    </row>
    <row r="510" spans="1:5" ht="12.75">
      <c r="A510" s="449" t="s">
        <v>471</v>
      </c>
      <c r="B510" s="1085" t="s">
        <v>779</v>
      </c>
      <c r="C510" s="405"/>
      <c r="D510" s="176"/>
      <c r="E510" s="176"/>
    </row>
    <row r="511" spans="1:5" ht="12.75">
      <c r="A511" s="449" t="s">
        <v>472</v>
      </c>
      <c r="B511" s="370" t="s">
        <v>780</v>
      </c>
      <c r="C511" s="405"/>
      <c r="D511" s="176"/>
      <c r="E511" s="176"/>
    </row>
    <row r="512" spans="1:5" ht="12.75">
      <c r="A512" s="449" t="s">
        <v>473</v>
      </c>
      <c r="B512" s="1086" t="s">
        <v>797</v>
      </c>
      <c r="C512" s="405"/>
      <c r="D512" s="176"/>
      <c r="E512" s="176"/>
    </row>
    <row r="513" spans="1:5" ht="12.75">
      <c r="A513" s="449" t="s">
        <v>474</v>
      </c>
      <c r="B513" s="265" t="s">
        <v>783</v>
      </c>
      <c r="C513" s="408"/>
      <c r="D513" s="408"/>
      <c r="E513" s="177"/>
    </row>
    <row r="514" spans="1:5" ht="13.5" thickBot="1">
      <c r="A514" s="449" t="s">
        <v>475</v>
      </c>
      <c r="B514" s="37" t="s">
        <v>320</v>
      </c>
      <c r="C514" s="403">
        <f>-C490</f>
        <v>0</v>
      </c>
      <c r="D514" s="403">
        <f>-D490</f>
        <v>0</v>
      </c>
      <c r="E514" s="403">
        <f>-E490</f>
        <v>0</v>
      </c>
    </row>
    <row r="515" spans="1:5" ht="13.5" thickBot="1">
      <c r="A515" s="777" t="s">
        <v>476</v>
      </c>
      <c r="B515" s="1110" t="s">
        <v>10</v>
      </c>
      <c r="C515" s="793">
        <f>C503+C504+C505+C513+C514</f>
        <v>5500</v>
      </c>
      <c r="D515" s="793">
        <f>D503+D504+D505+D513+D514</f>
        <v>0</v>
      </c>
      <c r="E515" s="793">
        <f>E503+E504+E505+E513+E514</f>
        <v>8170</v>
      </c>
    </row>
    <row r="516" spans="1:5" ht="27" thickBot="1" thickTop="1">
      <c r="A516" s="777" t="s">
        <v>477</v>
      </c>
      <c r="B516" s="782" t="s">
        <v>784</v>
      </c>
      <c r="C516" s="314">
        <f>C515+C500</f>
        <v>36199</v>
      </c>
      <c r="D516" s="314">
        <f>D515+D500</f>
        <v>0</v>
      </c>
      <c r="E516" s="321">
        <f>E515+E500</f>
        <v>289648</v>
      </c>
    </row>
    <row r="517" spans="1:5" ht="13.5" thickTop="1">
      <c r="A517" s="766"/>
      <c r="B517" s="1101"/>
      <c r="C517" s="1112"/>
      <c r="D517" s="1112"/>
      <c r="E517" s="1117"/>
    </row>
    <row r="518" spans="1:5" ht="12.75">
      <c r="A518" s="450" t="s">
        <v>552</v>
      </c>
      <c r="B518" s="579" t="s">
        <v>786</v>
      </c>
      <c r="C518" s="179"/>
      <c r="D518" s="179"/>
      <c r="E518" s="179"/>
    </row>
    <row r="519" spans="1:5" ht="12.75">
      <c r="A519" s="449" t="s">
        <v>479</v>
      </c>
      <c r="B519" s="266" t="s">
        <v>785</v>
      </c>
      <c r="C519" s="405"/>
      <c r="D519" s="405"/>
      <c r="E519" s="176"/>
    </row>
    <row r="520" spans="1:5" ht="12.75">
      <c r="A520" s="449" t="s">
        <v>480</v>
      </c>
      <c r="B520" s="867" t="s">
        <v>790</v>
      </c>
      <c r="C520" s="407"/>
      <c r="D520" s="179"/>
      <c r="E520" s="171"/>
    </row>
    <row r="521" spans="1:5" ht="12.75">
      <c r="A521" s="449" t="s">
        <v>481</v>
      </c>
      <c r="B521" s="867" t="s">
        <v>791</v>
      </c>
      <c r="C521" s="304"/>
      <c r="D521" s="176">
        <v>1148253</v>
      </c>
      <c r="E521" s="176"/>
    </row>
    <row r="522" spans="1:5" ht="12.75">
      <c r="A522" s="449" t="s">
        <v>482</v>
      </c>
      <c r="B522" s="867" t="s">
        <v>792</v>
      </c>
      <c r="C522" s="405"/>
      <c r="D522" s="176"/>
      <c r="E522" s="176"/>
    </row>
    <row r="523" spans="1:5" ht="12.75">
      <c r="A523" s="449" t="s">
        <v>483</v>
      </c>
      <c r="B523" s="1087" t="s">
        <v>793</v>
      </c>
      <c r="C523" s="405"/>
      <c r="D523" s="176"/>
      <c r="E523" s="176"/>
    </row>
    <row r="524" spans="1:5" ht="12.75">
      <c r="A524" s="449" t="s">
        <v>484</v>
      </c>
      <c r="B524" s="1088" t="s">
        <v>794</v>
      </c>
      <c r="C524" s="293"/>
      <c r="D524" s="176"/>
      <c r="E524" s="176"/>
    </row>
    <row r="525" spans="1:5" ht="12.75">
      <c r="A525" s="449" t="s">
        <v>485</v>
      </c>
      <c r="B525" s="1089" t="s">
        <v>795</v>
      </c>
      <c r="C525" s="293"/>
      <c r="D525" s="405"/>
      <c r="E525" s="176"/>
    </row>
    <row r="526" spans="1:5" ht="13.5" thickBot="1">
      <c r="A526" s="449" t="s">
        <v>486</v>
      </c>
      <c r="B526" s="1098" t="s">
        <v>796</v>
      </c>
      <c r="C526" s="314"/>
      <c r="D526" s="314"/>
      <c r="E526" s="321"/>
    </row>
    <row r="527" spans="1:5" ht="13.5" thickBot="1">
      <c r="A527" s="473" t="s">
        <v>487</v>
      </c>
      <c r="B527" s="380" t="s">
        <v>787</v>
      </c>
      <c r="C527" s="1141">
        <f>SUM(C519:C526)</f>
        <v>0</v>
      </c>
      <c r="D527" s="1141">
        <f>SUM(D519:D526)</f>
        <v>1148253</v>
      </c>
      <c r="E527" s="862">
        <f>SUM(E519:E526)</f>
        <v>0</v>
      </c>
    </row>
    <row r="528" spans="1:5" ht="12.75">
      <c r="A528" s="766"/>
      <c r="B528" s="45"/>
      <c r="C528" s="1144"/>
      <c r="D528" s="909"/>
      <c r="E528" s="909"/>
    </row>
    <row r="529" spans="1:5" ht="13.5" thickBot="1">
      <c r="A529" s="794" t="s">
        <v>488</v>
      </c>
      <c r="B529" s="1099" t="s">
        <v>788</v>
      </c>
      <c r="C529" s="1119">
        <f>C516+C527</f>
        <v>36199</v>
      </c>
      <c r="D529" s="1119">
        <f>D516+D527</f>
        <v>1148253</v>
      </c>
      <c r="E529" s="411">
        <f>E516+E527</f>
        <v>289648</v>
      </c>
    </row>
    <row r="530" spans="1:5" ht="13.5" thickTop="1">
      <c r="A530" s="471"/>
      <c r="B530" s="1064"/>
      <c r="C530" s="31"/>
      <c r="D530" s="31"/>
      <c r="E530" s="31"/>
    </row>
    <row r="531" spans="1:5" ht="12.75">
      <c r="A531" s="471"/>
      <c r="B531" s="1064"/>
      <c r="C531" s="31"/>
      <c r="D531" s="31"/>
      <c r="E531" s="31"/>
    </row>
    <row r="532" spans="1:5" ht="12.75">
      <c r="A532" s="471"/>
      <c r="B532" s="1064"/>
      <c r="C532" s="31"/>
      <c r="D532" s="31"/>
      <c r="E532" s="31"/>
    </row>
    <row r="533" spans="1:5" ht="12.75">
      <c r="A533" s="471"/>
      <c r="B533" s="1064"/>
      <c r="C533" s="31"/>
      <c r="D533" s="31"/>
      <c r="E533" s="31"/>
    </row>
    <row r="534" spans="1:5" ht="12.75">
      <c r="A534" s="471"/>
      <c r="B534" s="1064"/>
      <c r="C534" s="31"/>
      <c r="D534" s="31"/>
      <c r="E534" s="31"/>
    </row>
    <row r="535" spans="1:5" ht="12.75">
      <c r="A535" s="471"/>
      <c r="B535" s="1064"/>
      <c r="C535" s="31"/>
      <c r="D535" s="31"/>
      <c r="E535" s="31"/>
    </row>
    <row r="536" spans="1:5" ht="12.75">
      <c r="A536" s="471"/>
      <c r="B536" s="1064"/>
      <c r="C536" s="31"/>
      <c r="D536" s="31"/>
      <c r="E536" s="31"/>
    </row>
    <row r="537" spans="1:5" ht="12.75">
      <c r="A537" s="471"/>
      <c r="B537" s="968"/>
      <c r="C537" s="31"/>
      <c r="D537" s="31"/>
      <c r="E537" s="31"/>
    </row>
    <row r="538" spans="1:5" ht="12.75">
      <c r="A538" s="1461">
        <v>10</v>
      </c>
      <c r="B538" s="1460"/>
      <c r="C538" s="1460"/>
      <c r="D538" s="1460"/>
      <c r="E538" s="1460"/>
    </row>
    <row r="539" spans="1:5" ht="12.75">
      <c r="A539" s="1084"/>
      <c r="B539" s="14"/>
      <c r="C539" s="14"/>
      <c r="D539" s="14"/>
      <c r="E539" s="14"/>
    </row>
    <row r="540" spans="1:5" ht="12.75">
      <c r="A540" s="1439" t="s">
        <v>1126</v>
      </c>
      <c r="B540" s="1439"/>
      <c r="C540" s="1439"/>
      <c r="D540" s="1439"/>
      <c r="E540" s="1439"/>
    </row>
    <row r="541" spans="1:5" ht="12.75">
      <c r="A541" s="462"/>
      <c r="B541" s="462"/>
      <c r="C541" s="462"/>
      <c r="D541" s="462"/>
      <c r="E541" s="462"/>
    </row>
    <row r="542" spans="2:5" ht="15.75">
      <c r="B542" s="1459" t="s">
        <v>668</v>
      </c>
      <c r="C542" s="1459"/>
      <c r="D542" s="1459"/>
      <c r="E542" s="1459"/>
    </row>
    <row r="543" spans="2:5" ht="13.5" thickBot="1">
      <c r="B543" s="1"/>
      <c r="C543" s="1"/>
      <c r="D543" s="1"/>
      <c r="E543" s="23" t="s">
        <v>11</v>
      </c>
    </row>
    <row r="544" spans="1:5" ht="27" thickBot="1">
      <c r="A544" s="477" t="s">
        <v>444</v>
      </c>
      <c r="B544" s="772" t="s">
        <v>16</v>
      </c>
      <c r="C544" s="445" t="s">
        <v>1116</v>
      </c>
      <c r="D544" s="446" t="s">
        <v>1117</v>
      </c>
      <c r="E544" s="469"/>
    </row>
    <row r="545" spans="1:5" ht="12.75">
      <c r="A545" s="773" t="s">
        <v>445</v>
      </c>
      <c r="B545" s="774" t="s">
        <v>446</v>
      </c>
      <c r="C545" s="799" t="s">
        <v>447</v>
      </c>
      <c r="D545" s="799" t="s">
        <v>448</v>
      </c>
      <c r="E545" s="804" t="s">
        <v>468</v>
      </c>
    </row>
    <row r="546" spans="1:5" ht="12.75">
      <c r="A546" s="450" t="s">
        <v>449</v>
      </c>
      <c r="B546" s="457" t="s">
        <v>321</v>
      </c>
      <c r="C546" s="405"/>
      <c r="D546" s="405"/>
      <c r="E546" s="176"/>
    </row>
    <row r="547" spans="1:5" ht="12.75">
      <c r="A547" s="449" t="s">
        <v>450</v>
      </c>
      <c r="B547" s="230" t="s">
        <v>6</v>
      </c>
      <c r="C547" s="405"/>
      <c r="D547" s="405">
        <v>2673</v>
      </c>
      <c r="E547" s="176"/>
    </row>
    <row r="548" spans="1:5" ht="12.75">
      <c r="A548" s="449" t="s">
        <v>451</v>
      </c>
      <c r="B548" s="265" t="s">
        <v>7</v>
      </c>
      <c r="C548" s="405">
        <v>18</v>
      </c>
      <c r="D548" s="405">
        <v>3068</v>
      </c>
      <c r="E548" s="176"/>
    </row>
    <row r="549" spans="1:5" ht="12.75">
      <c r="A549" s="449" t="s">
        <v>452</v>
      </c>
      <c r="B549" s="265" t="s">
        <v>8</v>
      </c>
      <c r="C549" s="405">
        <v>223</v>
      </c>
      <c r="D549" s="405">
        <v>3062</v>
      </c>
      <c r="E549" s="176"/>
    </row>
    <row r="550" spans="1:5" ht="12.75">
      <c r="A550" s="449" t="s">
        <v>453</v>
      </c>
      <c r="B550" s="265" t="s">
        <v>556</v>
      </c>
      <c r="C550" s="405"/>
      <c r="D550" s="405"/>
      <c r="E550" s="176"/>
    </row>
    <row r="551" spans="1:5" ht="12.75">
      <c r="A551" s="449" t="s">
        <v>454</v>
      </c>
      <c r="B551" s="265" t="s">
        <v>555</v>
      </c>
      <c r="C551" s="405"/>
      <c r="D551" s="405"/>
      <c r="E551" s="176"/>
    </row>
    <row r="552" spans="1:5" ht="12.75">
      <c r="A552" s="449" t="s">
        <v>455</v>
      </c>
      <c r="B552" s="265" t="s">
        <v>770</v>
      </c>
      <c r="C552" s="405">
        <f>C553+C554+C555+C556+C557+C558</f>
        <v>0</v>
      </c>
      <c r="D552" s="405">
        <f>D553+D554+D555+D556+D557+D558</f>
        <v>0</v>
      </c>
      <c r="E552" s="176">
        <f>E553+E554+E555+E556+E557+E558</f>
        <v>0</v>
      </c>
    </row>
    <row r="553" spans="1:5" ht="12.75">
      <c r="A553" s="449" t="s">
        <v>456</v>
      </c>
      <c r="B553" s="265" t="s">
        <v>771</v>
      </c>
      <c r="C553" s="405"/>
      <c r="D553" s="405"/>
      <c r="E553" s="176"/>
    </row>
    <row r="554" spans="1:5" ht="12.75">
      <c r="A554" s="449" t="s">
        <v>457</v>
      </c>
      <c r="B554" s="265" t="s">
        <v>772</v>
      </c>
      <c r="C554" s="405"/>
      <c r="D554" s="405"/>
      <c r="E554" s="176"/>
    </row>
    <row r="555" spans="1:5" ht="12.75">
      <c r="A555" s="449" t="s">
        <v>458</v>
      </c>
      <c r="B555" s="265" t="s">
        <v>773</v>
      </c>
      <c r="C555" s="405"/>
      <c r="D555" s="405"/>
      <c r="E555" s="176"/>
    </row>
    <row r="556" spans="1:5" ht="12.75">
      <c r="A556" s="449" t="s">
        <v>459</v>
      </c>
      <c r="B556" s="458" t="s">
        <v>774</v>
      </c>
      <c r="C556" s="405">
        <f>'6 7_sz_melléklet'!E85</f>
        <v>0</v>
      </c>
      <c r="D556" s="405"/>
      <c r="E556" s="176"/>
    </row>
    <row r="557" spans="1:5" ht="12.75">
      <c r="A557" s="449" t="s">
        <v>460</v>
      </c>
      <c r="B557" s="1085" t="s">
        <v>789</v>
      </c>
      <c r="C557" s="408"/>
      <c r="D557" s="408"/>
      <c r="E557" s="176"/>
    </row>
    <row r="558" spans="1:5" ht="12.75">
      <c r="A558" s="449" t="s">
        <v>461</v>
      </c>
      <c r="B558" s="1086" t="s">
        <v>782</v>
      </c>
      <c r="C558" s="408"/>
      <c r="D558" s="408"/>
      <c r="E558" s="176"/>
    </row>
    <row r="559" spans="1:5" ht="13.5" thickBot="1">
      <c r="A559" s="449" t="s">
        <v>462</v>
      </c>
      <c r="B559" s="267" t="s">
        <v>317</v>
      </c>
      <c r="C559" s="406"/>
      <c r="D559" s="406"/>
      <c r="E559" s="176"/>
    </row>
    <row r="560" spans="1:5" ht="13.5" thickBot="1">
      <c r="A560" s="777" t="s">
        <v>463</v>
      </c>
      <c r="B560" s="778" t="s">
        <v>9</v>
      </c>
      <c r="C560" s="1139">
        <f>C547+C548+C549+C550+C552+C559</f>
        <v>241</v>
      </c>
      <c r="D560" s="1139">
        <f>D547+D548+D549+D550+D552+D559</f>
        <v>8803</v>
      </c>
      <c r="E560" s="909">
        <f>E547+E548+E549+E550+E552+E559</f>
        <v>0</v>
      </c>
    </row>
    <row r="561" spans="1:5" ht="13.5" thickTop="1">
      <c r="A561" s="766"/>
      <c r="B561" s="457"/>
      <c r="C561" s="1114"/>
      <c r="D561" s="1114"/>
      <c r="E561" s="1115"/>
    </row>
    <row r="562" spans="1:5" ht="12.75">
      <c r="A562" s="450" t="s">
        <v>464</v>
      </c>
      <c r="B562" s="459" t="s">
        <v>322</v>
      </c>
      <c r="C562" s="407"/>
      <c r="D562" s="179"/>
      <c r="E562" s="179"/>
    </row>
    <row r="563" spans="1:5" ht="12.75">
      <c r="A563" s="449" t="s">
        <v>465</v>
      </c>
      <c r="B563" s="265" t="s">
        <v>557</v>
      </c>
      <c r="C563" s="405">
        <f>'33_sz_ melléklet'!C145</f>
        <v>0</v>
      </c>
      <c r="D563" s="176"/>
      <c r="E563" s="176">
        <f>'33_sz_ melléklet'!C152</f>
        <v>0</v>
      </c>
    </row>
    <row r="564" spans="1:5" ht="12.75">
      <c r="A564" s="449" t="s">
        <v>464</v>
      </c>
      <c r="B564" s="265" t="s">
        <v>558</v>
      </c>
      <c r="C564" s="304"/>
      <c r="D564" s="304"/>
      <c r="E564" s="176">
        <f>'32_sz_ melléklet'!C100</f>
        <v>0</v>
      </c>
    </row>
    <row r="565" spans="1:5" ht="12.75">
      <c r="A565" s="449" t="s">
        <v>465</v>
      </c>
      <c r="B565" s="265" t="s">
        <v>318</v>
      </c>
      <c r="C565" s="405">
        <f>C566+C567+C569+C570+C571+C572</f>
        <v>0</v>
      </c>
      <c r="D565" s="405">
        <f>D566+D567+D569+D570+D571+D572</f>
        <v>0</v>
      </c>
      <c r="E565" s="176">
        <f>E566+E567+E569+E570+E571+E572</f>
        <v>0</v>
      </c>
    </row>
    <row r="566" spans="1:5" ht="12.75">
      <c r="A566" s="449" t="s">
        <v>466</v>
      </c>
      <c r="B566" s="458" t="s">
        <v>775</v>
      </c>
      <c r="C566" s="405"/>
      <c r="D566" s="176"/>
      <c r="E566" s="176"/>
    </row>
    <row r="567" spans="1:5" ht="12.75">
      <c r="A567" s="449" t="s">
        <v>467</v>
      </c>
      <c r="B567" s="458" t="s">
        <v>777</v>
      </c>
      <c r="C567" s="405"/>
      <c r="D567" s="176"/>
      <c r="E567" s="176"/>
    </row>
    <row r="568" spans="1:5" ht="12.75">
      <c r="A568" s="449" t="s">
        <v>469</v>
      </c>
      <c r="B568" s="458" t="s">
        <v>776</v>
      </c>
      <c r="C568" s="405"/>
      <c r="D568" s="176"/>
      <c r="E568" s="176"/>
    </row>
    <row r="569" spans="1:5" ht="12.75">
      <c r="A569" s="449" t="s">
        <v>470</v>
      </c>
      <c r="B569" s="458" t="s">
        <v>778</v>
      </c>
      <c r="C569" s="405"/>
      <c r="D569" s="176"/>
      <c r="E569" s="176"/>
    </row>
    <row r="570" spans="1:5" ht="12.75">
      <c r="A570" s="449" t="s">
        <v>471</v>
      </c>
      <c r="B570" s="1085" t="s">
        <v>779</v>
      </c>
      <c r="C570" s="405"/>
      <c r="D570" s="176"/>
      <c r="E570" s="176"/>
    </row>
    <row r="571" spans="1:5" ht="12.75">
      <c r="A571" s="449" t="s">
        <v>472</v>
      </c>
      <c r="B571" s="370" t="s">
        <v>780</v>
      </c>
      <c r="C571" s="405"/>
      <c r="D571" s="176"/>
      <c r="E571" s="176"/>
    </row>
    <row r="572" spans="1:5" ht="12.75">
      <c r="A572" s="449" t="s">
        <v>473</v>
      </c>
      <c r="B572" s="1086" t="s">
        <v>797</v>
      </c>
      <c r="C572" s="405"/>
      <c r="D572" s="176"/>
      <c r="E572" s="176"/>
    </row>
    <row r="573" spans="1:5" ht="12.75">
      <c r="A573" s="449" t="s">
        <v>474</v>
      </c>
      <c r="B573" s="265" t="s">
        <v>783</v>
      </c>
      <c r="C573" s="408"/>
      <c r="D573" s="408"/>
      <c r="E573" s="177"/>
    </row>
    <row r="574" spans="1:5" ht="13.5" thickBot="1">
      <c r="A574" s="449" t="s">
        <v>475</v>
      </c>
      <c r="B574" s="37" t="s">
        <v>320</v>
      </c>
      <c r="C574" s="403">
        <f>-C550</f>
        <v>0</v>
      </c>
      <c r="D574" s="403">
        <f>-D550</f>
        <v>0</v>
      </c>
      <c r="E574" s="403">
        <f>-E550</f>
        <v>0</v>
      </c>
    </row>
    <row r="575" spans="1:5" ht="13.5" thickBot="1">
      <c r="A575" s="777" t="s">
        <v>476</v>
      </c>
      <c r="B575" s="1110" t="s">
        <v>10</v>
      </c>
      <c r="C575" s="793">
        <f>C563+C564+C565+C573+C574</f>
        <v>0</v>
      </c>
      <c r="D575" s="793">
        <f>D563+D564+D565+D573+D574</f>
        <v>0</v>
      </c>
      <c r="E575" s="793">
        <f>E563+E564+E565+E573+E574</f>
        <v>0</v>
      </c>
    </row>
    <row r="576" spans="1:5" ht="27" thickBot="1" thickTop="1">
      <c r="A576" s="777" t="s">
        <v>477</v>
      </c>
      <c r="B576" s="782" t="s">
        <v>784</v>
      </c>
      <c r="C576" s="314">
        <f>C575+C560</f>
        <v>241</v>
      </c>
      <c r="D576" s="314">
        <f>D575+D560</f>
        <v>8803</v>
      </c>
      <c r="E576" s="321">
        <f>E575+E560</f>
        <v>0</v>
      </c>
    </row>
    <row r="577" spans="1:5" ht="13.5" thickTop="1">
      <c r="A577" s="766"/>
      <c r="B577" s="1101"/>
      <c r="C577" s="1112"/>
      <c r="D577" s="1112"/>
      <c r="E577" s="1117"/>
    </row>
    <row r="578" spans="1:5" ht="12.75">
      <c r="A578" s="450" t="s">
        <v>552</v>
      </c>
      <c r="B578" s="579" t="s">
        <v>786</v>
      </c>
      <c r="C578" s="179"/>
      <c r="D578" s="179"/>
      <c r="E578" s="179"/>
    </row>
    <row r="579" spans="1:5" ht="12.75">
      <c r="A579" s="449" t="s">
        <v>479</v>
      </c>
      <c r="B579" s="266" t="s">
        <v>785</v>
      </c>
      <c r="C579" s="405"/>
      <c r="D579" s="405"/>
      <c r="E579" s="176"/>
    </row>
    <row r="580" spans="1:5" ht="12.75">
      <c r="A580" s="449" t="s">
        <v>480</v>
      </c>
      <c r="B580" s="867" t="s">
        <v>790</v>
      </c>
      <c r="C580" s="407"/>
      <c r="D580" s="179"/>
      <c r="E580" s="171"/>
    </row>
    <row r="581" spans="1:5" ht="12.75">
      <c r="A581" s="449" t="s">
        <v>481</v>
      </c>
      <c r="B581" s="867" t="s">
        <v>791</v>
      </c>
      <c r="C581" s="304"/>
      <c r="D581" s="176"/>
      <c r="E581" s="176"/>
    </row>
    <row r="582" spans="1:5" ht="12.75">
      <c r="A582" s="449" t="s">
        <v>482</v>
      </c>
      <c r="B582" s="867" t="s">
        <v>792</v>
      </c>
      <c r="C582" s="405"/>
      <c r="D582" s="176"/>
      <c r="E582" s="176"/>
    </row>
    <row r="583" spans="1:5" ht="12.75">
      <c r="A583" s="449" t="s">
        <v>483</v>
      </c>
      <c r="B583" s="1087" t="s">
        <v>793</v>
      </c>
      <c r="C583" s="405"/>
      <c r="D583" s="176"/>
      <c r="E583" s="176"/>
    </row>
    <row r="584" spans="1:5" ht="12.75">
      <c r="A584" s="449" t="s">
        <v>484</v>
      </c>
      <c r="B584" s="1088" t="s">
        <v>794</v>
      </c>
      <c r="C584" s="293"/>
      <c r="D584" s="176"/>
      <c r="E584" s="176"/>
    </row>
    <row r="585" spans="1:5" ht="12.75">
      <c r="A585" s="449" t="s">
        <v>485</v>
      </c>
      <c r="B585" s="1089" t="s">
        <v>795</v>
      </c>
      <c r="C585" s="293"/>
      <c r="D585" s="405"/>
      <c r="E585" s="176"/>
    </row>
    <row r="586" spans="1:5" ht="13.5" thickBot="1">
      <c r="A586" s="449" t="s">
        <v>486</v>
      </c>
      <c r="B586" s="1098" t="s">
        <v>796</v>
      </c>
      <c r="C586" s="314"/>
      <c r="D586" s="314"/>
      <c r="E586" s="321"/>
    </row>
    <row r="587" spans="1:5" ht="13.5" thickBot="1">
      <c r="A587" s="473" t="s">
        <v>487</v>
      </c>
      <c r="B587" s="380" t="s">
        <v>787</v>
      </c>
      <c r="C587" s="1141">
        <f>SUM(C579:C586)</f>
        <v>0</v>
      </c>
      <c r="D587" s="1141">
        <f>SUM(D579:D586)</f>
        <v>0</v>
      </c>
      <c r="E587" s="862">
        <f>SUM(E579:E586)</f>
        <v>0</v>
      </c>
    </row>
    <row r="588" spans="1:5" ht="12.75">
      <c r="A588" s="766"/>
      <c r="B588" s="45"/>
      <c r="C588" s="1144"/>
      <c r="D588" s="909"/>
      <c r="E588" s="909"/>
    </row>
    <row r="589" spans="1:5" ht="13.5" thickBot="1">
      <c r="A589" s="794" t="s">
        <v>488</v>
      </c>
      <c r="B589" s="1099" t="s">
        <v>788</v>
      </c>
      <c r="C589" s="1119">
        <f>C576+C587</f>
        <v>241</v>
      </c>
      <c r="D589" s="1119">
        <f>D576+D587</f>
        <v>8803</v>
      </c>
      <c r="E589" s="411">
        <f>E576+E587</f>
        <v>0</v>
      </c>
    </row>
    <row r="590" spans="1:5" ht="13.5" thickTop="1">
      <c r="A590" s="471"/>
      <c r="B590" s="1064"/>
      <c r="C590" s="31"/>
      <c r="D590" s="31"/>
      <c r="E590" s="31"/>
    </row>
    <row r="591" spans="1:5" ht="12.75">
      <c r="A591" s="471"/>
      <c r="B591" s="1064"/>
      <c r="C591" s="31"/>
      <c r="D591" s="31"/>
      <c r="E591" s="31"/>
    </row>
    <row r="592" spans="1:5" ht="12.75">
      <c r="A592" s="471"/>
      <c r="B592" s="1064"/>
      <c r="C592" s="31"/>
      <c r="D592" s="31"/>
      <c r="E592" s="31"/>
    </row>
    <row r="593" spans="1:5" ht="12.75">
      <c r="A593" s="471"/>
      <c r="B593" s="1064"/>
      <c r="C593" s="31"/>
      <c r="D593" s="31"/>
      <c r="E593" s="31"/>
    </row>
    <row r="594" spans="1:5" ht="12.75">
      <c r="A594" s="471"/>
      <c r="B594" s="1064"/>
      <c r="C594" s="31"/>
      <c r="D594" s="31"/>
      <c r="E594" s="31"/>
    </row>
    <row r="595" spans="1:5" ht="12.75">
      <c r="A595" s="471"/>
      <c r="B595" s="1064"/>
      <c r="C595" s="31"/>
      <c r="D595" s="31"/>
      <c r="E595" s="31"/>
    </row>
    <row r="596" spans="1:5" ht="12.75">
      <c r="A596" s="471"/>
      <c r="B596" s="1064"/>
      <c r="C596" s="31"/>
      <c r="D596" s="31"/>
      <c r="E596" s="31"/>
    </row>
    <row r="597" spans="1:5" ht="12.75">
      <c r="A597" s="471"/>
      <c r="B597" s="968"/>
      <c r="C597" s="31"/>
      <c r="D597" s="31"/>
      <c r="E597" s="31"/>
    </row>
    <row r="598" spans="1:5" ht="12.75">
      <c r="A598" s="1461">
        <v>11</v>
      </c>
      <c r="B598" s="1460"/>
      <c r="C598" s="1460"/>
      <c r="D598" s="1460"/>
      <c r="E598" s="1460"/>
    </row>
    <row r="599" spans="1:5" ht="12.75">
      <c r="A599" s="1084"/>
      <c r="B599" s="14"/>
      <c r="C599" s="14"/>
      <c r="D599" s="14"/>
      <c r="E599" s="14"/>
    </row>
    <row r="600" spans="1:5" ht="12.75">
      <c r="A600" s="1439" t="s">
        <v>1126</v>
      </c>
      <c r="B600" s="1439"/>
      <c r="C600" s="1439"/>
      <c r="D600" s="1439"/>
      <c r="E600" s="1439"/>
    </row>
    <row r="601" spans="1:5" ht="12.75">
      <c r="A601" s="462"/>
      <c r="B601" s="462"/>
      <c r="C601" s="462"/>
      <c r="D601" s="462"/>
      <c r="E601" s="462"/>
    </row>
    <row r="602" spans="2:5" ht="15.75">
      <c r="B602" s="1459" t="s">
        <v>668</v>
      </c>
      <c r="C602" s="1459"/>
      <c r="D602" s="1459"/>
      <c r="E602" s="1459"/>
    </row>
    <row r="603" spans="2:5" ht="13.5" thickBot="1">
      <c r="B603" s="1"/>
      <c r="C603" s="1"/>
      <c r="D603" s="1"/>
      <c r="E603" s="23" t="s">
        <v>11</v>
      </c>
    </row>
    <row r="604" spans="1:5" ht="27" thickBot="1">
      <c r="A604" s="477" t="s">
        <v>444</v>
      </c>
      <c r="B604" s="772" t="s">
        <v>16</v>
      </c>
      <c r="C604" s="469" t="s">
        <v>27</v>
      </c>
      <c r="D604" s="190" t="s">
        <v>822</v>
      </c>
      <c r="E604" s="39" t="s">
        <v>30</v>
      </c>
    </row>
    <row r="605" spans="1:5" ht="12.75">
      <c r="A605" s="773" t="s">
        <v>445</v>
      </c>
      <c r="B605" s="774" t="s">
        <v>446</v>
      </c>
      <c r="C605" s="783" t="s">
        <v>447</v>
      </c>
      <c r="D605" s="784" t="s">
        <v>448</v>
      </c>
      <c r="E605" s="1263" t="s">
        <v>468</v>
      </c>
    </row>
    <row r="606" spans="1:5" ht="12.75">
      <c r="A606" s="450" t="s">
        <v>449</v>
      </c>
      <c r="B606" s="457" t="s">
        <v>321</v>
      </c>
      <c r="C606" s="405"/>
      <c r="D606" s="176"/>
      <c r="E606" s="1264"/>
    </row>
    <row r="607" spans="1:5" ht="12.75">
      <c r="A607" s="449" t="s">
        <v>450</v>
      </c>
      <c r="B607" s="230" t="s">
        <v>6</v>
      </c>
      <c r="C607" s="405">
        <f>E487+D487+C487+E427+D427+C427+E368+D368+C368+E308+D308+C308+E248+D248+C248+E189+D189+C189+E131+D131+C131+E70+D70+C70+E9+D9+C9+C547+D547+E547</f>
        <v>111226</v>
      </c>
      <c r="D607" s="176"/>
      <c r="E607" s="1264">
        <f>SUM(C607:D607)</f>
        <v>111226</v>
      </c>
    </row>
    <row r="608" spans="1:5" ht="12.75">
      <c r="A608" s="449" t="s">
        <v>451</v>
      </c>
      <c r="B608" s="265" t="s">
        <v>7</v>
      </c>
      <c r="C608" s="405">
        <f>E488+D488+C488+E428+D428+C428+E369+D369+C369+E309+D309+C309+E249+D249+C249+E190+D190+C190+E132+D132+C132+E71+D71+C71+E10+D10+C10+C548+D548+E548</f>
        <v>26411</v>
      </c>
      <c r="D608" s="176"/>
      <c r="E608" s="1264">
        <f>SUM(C608:D608)</f>
        <v>26411</v>
      </c>
    </row>
    <row r="609" spans="1:5" ht="12.75">
      <c r="A609" s="449" t="s">
        <v>452</v>
      </c>
      <c r="B609" s="265" t="s">
        <v>8</v>
      </c>
      <c r="C609" s="405">
        <f>E489+D489+C489+E429+D429+C429+E370+D370+C370+E310+D310+C310+E250+D250+C250+E191+D191+C191+E133+D133+C133+E72+D72+C72+E11+D11+C11+C549+D549+E549</f>
        <v>1862315</v>
      </c>
      <c r="D609" s="176"/>
      <c r="E609" s="1264">
        <f>SUM(C609:D609)</f>
        <v>1862315</v>
      </c>
    </row>
    <row r="610" spans="1:5" ht="12.75">
      <c r="A610" s="449" t="s">
        <v>453</v>
      </c>
      <c r="B610" s="265" t="s">
        <v>556</v>
      </c>
      <c r="C610" s="405">
        <f>E490+D490+C490+E430+D430+C430+E371+D371+C371+E311+D311+C311+E251+D251+C251+E192+D192+C192+E134+D134+C134+E73+D73+C73+E12+D12+C12+C550+D550+E550</f>
        <v>-66791</v>
      </c>
      <c r="D610" s="176"/>
      <c r="E610" s="1264">
        <f>SUM(C610:D610)</f>
        <v>-66791</v>
      </c>
    </row>
    <row r="611" spans="1:5" ht="12.75">
      <c r="A611" s="449" t="s">
        <v>454</v>
      </c>
      <c r="B611" s="265" t="s">
        <v>555</v>
      </c>
      <c r="C611" s="405">
        <f>E491+D491+C491+E431+D431+C431+E372+D372+C372+E312+D312+C312+E252+D252+C252+E193+D193+C193+E135+D135+C135+E74+D74+C74+E13+D13+C13+C551+D551+E551</f>
        <v>12995</v>
      </c>
      <c r="D611" s="176"/>
      <c r="E611" s="1264">
        <f>SUM(C611:D611)</f>
        <v>12995</v>
      </c>
    </row>
    <row r="612" spans="1:5" ht="12.75">
      <c r="A612" s="449" t="s">
        <v>455</v>
      </c>
      <c r="B612" s="265" t="s">
        <v>770</v>
      </c>
      <c r="C612" s="405">
        <f>C613+C614+C615+C616+C617+C618</f>
        <v>491111</v>
      </c>
      <c r="D612" s="405">
        <f>D613+D614+D615+D616+D617+D618</f>
        <v>51658</v>
      </c>
      <c r="E612" s="1265">
        <f>E613+E614+E615+E616+E617+E618</f>
        <v>542769</v>
      </c>
    </row>
    <row r="613" spans="1:5" ht="12.75">
      <c r="A613" s="449" t="s">
        <v>456</v>
      </c>
      <c r="B613" s="265" t="s">
        <v>771</v>
      </c>
      <c r="C613" s="405">
        <f aca="true" t="shared" si="0" ref="C613:C620">E493+D493+C493+E433+D433+C433+E374+D374+C374+E314+D314+C314+E254+D254+C254+E195+D195+C195+E137+D137+C137+E76+D76+C76+E15+D15+C15+C553+D553+E553</f>
        <v>164407</v>
      </c>
      <c r="D613" s="176"/>
      <c r="E613" s="1264">
        <f aca="true" t="shared" si="1" ref="E613:E619">SUM(C613:D613)</f>
        <v>164407</v>
      </c>
    </row>
    <row r="614" spans="1:5" ht="12.75">
      <c r="A614" s="449" t="s">
        <v>457</v>
      </c>
      <c r="B614" s="265" t="s">
        <v>772</v>
      </c>
      <c r="C614" s="405">
        <f t="shared" si="0"/>
        <v>0</v>
      </c>
      <c r="D614" s="176"/>
      <c r="E614" s="1264">
        <f t="shared" si="1"/>
        <v>0</v>
      </c>
    </row>
    <row r="615" spans="1:5" ht="12.75">
      <c r="A615" s="449" t="s">
        <v>458</v>
      </c>
      <c r="B615" s="265" t="s">
        <v>773</v>
      </c>
      <c r="C615" s="405">
        <f t="shared" si="0"/>
        <v>0</v>
      </c>
      <c r="D615" s="176"/>
      <c r="E615" s="1264">
        <f t="shared" si="1"/>
        <v>0</v>
      </c>
    </row>
    <row r="616" spans="1:5" ht="12.75">
      <c r="A616" s="449" t="s">
        <v>459</v>
      </c>
      <c r="B616" s="458" t="s">
        <v>774</v>
      </c>
      <c r="C616" s="405">
        <f t="shared" si="0"/>
        <v>326704</v>
      </c>
      <c r="D616" s="176"/>
      <c r="E616" s="1264">
        <f t="shared" si="1"/>
        <v>326704</v>
      </c>
    </row>
    <row r="617" spans="1:5" ht="12.75">
      <c r="A617" s="449" t="s">
        <v>460</v>
      </c>
      <c r="B617" s="1085" t="s">
        <v>789</v>
      </c>
      <c r="C617" s="405">
        <f t="shared" si="0"/>
        <v>0</v>
      </c>
      <c r="D617" s="176"/>
      <c r="E617" s="1264">
        <f t="shared" si="1"/>
        <v>0</v>
      </c>
    </row>
    <row r="618" spans="1:5" ht="12.75">
      <c r="A618" s="449" t="s">
        <v>461</v>
      </c>
      <c r="B618" s="1086" t="s">
        <v>782</v>
      </c>
      <c r="C618" s="405">
        <f t="shared" si="0"/>
        <v>0</v>
      </c>
      <c r="D618" s="176">
        <f>'34 sz melléklet'!C19</f>
        <v>51658</v>
      </c>
      <c r="E618" s="1264">
        <f t="shared" si="1"/>
        <v>51658</v>
      </c>
    </row>
    <row r="619" spans="1:5" ht="13.5" thickBot="1">
      <c r="A619" s="449" t="s">
        <v>462</v>
      </c>
      <c r="B619" s="267" t="s">
        <v>317</v>
      </c>
      <c r="C619" s="1436">
        <f t="shared" si="0"/>
        <v>80689</v>
      </c>
      <c r="D619" s="176"/>
      <c r="E619" s="1264">
        <f t="shared" si="1"/>
        <v>80689</v>
      </c>
    </row>
    <row r="620" spans="1:5" ht="13.5" thickBot="1">
      <c r="A620" s="777" t="s">
        <v>463</v>
      </c>
      <c r="B620" s="778" t="s">
        <v>9</v>
      </c>
      <c r="C620" s="409">
        <f t="shared" si="0"/>
        <v>2504961</v>
      </c>
      <c r="D620" s="793">
        <f>D607+D608+D609+D610+D612+D619</f>
        <v>51658</v>
      </c>
      <c r="E620" s="1266">
        <f>E607+E608+E609+E610+E612+E619</f>
        <v>2556619</v>
      </c>
    </row>
    <row r="621" spans="1:5" ht="13.5" thickTop="1">
      <c r="A621" s="766"/>
      <c r="B621" s="457"/>
      <c r="C621" s="1146"/>
      <c r="D621" s="1117"/>
      <c r="E621" s="1267"/>
    </row>
    <row r="622" spans="1:5" ht="12.75">
      <c r="A622" s="450" t="s">
        <v>464</v>
      </c>
      <c r="B622" s="459" t="s">
        <v>322</v>
      </c>
      <c r="C622" s="407"/>
      <c r="D622" s="179"/>
      <c r="E622" s="1268"/>
    </row>
    <row r="623" spans="1:5" ht="12.75">
      <c r="A623" s="449" t="s">
        <v>465</v>
      </c>
      <c r="B623" s="265" t="s">
        <v>557</v>
      </c>
      <c r="C623" s="405">
        <f>E503+D503+C503+E443+D443+C443+E384+D384+C384+E324+D324+C324+E264+D264+C264+E205+D205+C205+E147+D147+C147+E86+D86+C86+E25+D25+C25+C563+D563+E563</f>
        <v>3620656</v>
      </c>
      <c r="D623" s="176"/>
      <c r="E623" s="1264">
        <f>SUM(C623:D623)</f>
        <v>3620656</v>
      </c>
    </row>
    <row r="624" spans="1:5" ht="12.75">
      <c r="A624" s="449" t="s">
        <v>464</v>
      </c>
      <c r="B624" s="265" t="s">
        <v>558</v>
      </c>
      <c r="C624" s="405">
        <f>E504+D504+C504+E444+D444+C444+E385+D385+C385+E325+D325+C325+E265+D265+C265+E206+D206+C206+E148+D148+C148+E87+D87+C87+E26+D26+C26+C564+D564+E564</f>
        <v>84470</v>
      </c>
      <c r="D624" s="176"/>
      <c r="E624" s="1264">
        <f>SUM(C624:D624)</f>
        <v>84470</v>
      </c>
    </row>
    <row r="625" spans="1:5" ht="12.75">
      <c r="A625" s="449" t="s">
        <v>465</v>
      </c>
      <c r="B625" s="265" t="s">
        <v>318</v>
      </c>
      <c r="C625" s="405">
        <f>E505+D505+C505+E445+D445+C445+E386+D386+C386+E326+D326+C326+E266+D266+C266+E207+D207+C207+E149+D149+C149+E88+D88+C88+E27+D27+C27+C565+D565+E565</f>
        <v>347299</v>
      </c>
      <c r="D625" s="176">
        <f>D626+D627+D628+D629+D630+D631+D632</f>
        <v>767300</v>
      </c>
      <c r="E625" s="1264">
        <f>E626+E627+E628+E629+E630+E631+E632</f>
        <v>1114599</v>
      </c>
    </row>
    <row r="626" spans="1:5" ht="12.75">
      <c r="A626" s="449" t="s">
        <v>466</v>
      </c>
      <c r="B626" s="458" t="s">
        <v>775</v>
      </c>
      <c r="C626" s="405">
        <f>E506+D506+C506+E446+D446+C446+E387+D387+C387+E327+D327+C327+E267+D267+C267+E208+D208+C208+E150+D150+C150+E89+D89+C89+E28+D28+C28</f>
        <v>0</v>
      </c>
      <c r="D626" s="176"/>
      <c r="E626" s="1264">
        <f>SUM(C626:D626)</f>
        <v>0</v>
      </c>
    </row>
    <row r="627" spans="1:5" ht="12.75">
      <c r="A627" s="449" t="s">
        <v>467</v>
      </c>
      <c r="B627" s="458" t="s">
        <v>777</v>
      </c>
      <c r="C627" s="405">
        <f aca="true" t="shared" si="2" ref="C627:C632">E507+D507+C507+E447+D447+C447+E388+D388+C388+E328+D328+C328+E268+D268+C268+E209+D209+C209+E151+D151+C151+E90+D90+C90+E29+D29+C29</f>
        <v>0</v>
      </c>
      <c r="D627" s="176"/>
      <c r="E627" s="1264">
        <f aca="true" t="shared" si="3" ref="E627:E634">SUM(C627:D627)</f>
        <v>0</v>
      </c>
    </row>
    <row r="628" spans="1:5" ht="12.75">
      <c r="A628" s="449" t="s">
        <v>469</v>
      </c>
      <c r="B628" s="458" t="s">
        <v>776</v>
      </c>
      <c r="C628" s="405">
        <f t="shared" si="2"/>
        <v>0</v>
      </c>
      <c r="D628" s="176"/>
      <c r="E628" s="1264">
        <f t="shared" si="3"/>
        <v>0</v>
      </c>
    </row>
    <row r="629" spans="1:5" ht="12.75">
      <c r="A629" s="449" t="s">
        <v>470</v>
      </c>
      <c r="B629" s="458" t="s">
        <v>778</v>
      </c>
      <c r="C629" s="405">
        <f>E509+D509+C509+E449+D449+C449+E390+D390+C390+E330+D330+C330+E270+D270+C270+E211+D211+C211+E153+D153+C153+E92+D92+C92+E31+D31+C31+C569+D569+E569</f>
        <v>342276</v>
      </c>
      <c r="D629" s="176"/>
      <c r="E629" s="1264">
        <f t="shared" si="3"/>
        <v>342276</v>
      </c>
    </row>
    <row r="630" spans="1:5" ht="12.75">
      <c r="A630" s="449" t="s">
        <v>471</v>
      </c>
      <c r="B630" s="1085" t="s">
        <v>779</v>
      </c>
      <c r="C630" s="405">
        <f>E510+D510+C510+E450+D450+C450+E391+D391+C391+E331+D331+C331+E271+D271+C271+E212+D212+C212+E154+D154+C154+E93+D93+C93+E32+D32+C32+C570+D570+E570</f>
        <v>5023</v>
      </c>
      <c r="D630" s="176"/>
      <c r="E630" s="1264">
        <f t="shared" si="3"/>
        <v>5023</v>
      </c>
    </row>
    <row r="631" spans="1:5" ht="12.75">
      <c r="A631" s="449" t="s">
        <v>472</v>
      </c>
      <c r="B631" s="370" t="s">
        <v>780</v>
      </c>
      <c r="C631" s="405">
        <f t="shared" si="2"/>
        <v>0</v>
      </c>
      <c r="D631" s="176"/>
      <c r="E631" s="1264">
        <f t="shared" si="3"/>
        <v>0</v>
      </c>
    </row>
    <row r="632" spans="1:5" ht="11.25" customHeight="1">
      <c r="A632" s="449" t="s">
        <v>473</v>
      </c>
      <c r="B632" s="1086" t="s">
        <v>797</v>
      </c>
      <c r="C632" s="405">
        <f t="shared" si="2"/>
        <v>0</v>
      </c>
      <c r="D632" s="176">
        <f>'34 sz melléklet'!C38</f>
        <v>767300</v>
      </c>
      <c r="E632" s="1264">
        <f t="shared" si="3"/>
        <v>767300</v>
      </c>
    </row>
    <row r="633" spans="1:5" ht="12.75">
      <c r="A633" s="449" t="s">
        <v>474</v>
      </c>
      <c r="B633" s="265" t="s">
        <v>783</v>
      </c>
      <c r="C633" s="405">
        <f>E513+D513+C513+E453+D453+C453+E394+D394+C394+E334+D334+C334+E274+D274+C274+E215+D215+C215+E157+D157+C157+E96+D96+C96+E35+D35+C35+C573+D573+E573</f>
        <v>1278</v>
      </c>
      <c r="D633" s="176"/>
      <c r="E633" s="1264">
        <f t="shared" si="3"/>
        <v>1278</v>
      </c>
    </row>
    <row r="634" spans="1:5" ht="13.5" thickBot="1">
      <c r="A634" s="449" t="s">
        <v>475</v>
      </c>
      <c r="B634" s="37" t="s">
        <v>320</v>
      </c>
      <c r="C634" s="405">
        <f>E514+D514+C514+E454+D454+C454+E395+D395+C395+E335+D335+C335+E275+D275+C275+E216+D216+C216+E158+D158+C158+E97+D97+C97+E36+D36+C36+C574+D574+E574</f>
        <v>66791</v>
      </c>
      <c r="D634" s="578"/>
      <c r="E634" s="1264">
        <f t="shared" si="3"/>
        <v>66791</v>
      </c>
    </row>
    <row r="635" spans="1:6" ht="13.5" thickBot="1">
      <c r="A635" s="777" t="s">
        <v>476</v>
      </c>
      <c r="B635" s="1110" t="s">
        <v>10</v>
      </c>
      <c r="C635" s="1139">
        <f>C623+C624+C625+C633+C634</f>
        <v>4120494</v>
      </c>
      <c r="D635" s="1139">
        <f>D623+D624+D625+D633+D634</f>
        <v>767300</v>
      </c>
      <c r="E635" s="1269">
        <f>E623+E624+E625+E633+E634</f>
        <v>4887794</v>
      </c>
      <c r="F635" s="91"/>
    </row>
    <row r="636" spans="1:5" ht="27" thickBot="1" thickTop="1">
      <c r="A636" s="777" t="s">
        <v>477</v>
      </c>
      <c r="B636" s="782" t="s">
        <v>784</v>
      </c>
      <c r="C636" s="1124">
        <f>C620+C635</f>
        <v>6625455</v>
      </c>
      <c r="D636" s="1124">
        <f>D620+D635</f>
        <v>818958</v>
      </c>
      <c r="E636" s="1124">
        <f>E620+E635</f>
        <v>7444413</v>
      </c>
    </row>
    <row r="637" spans="1:5" ht="13.5" thickTop="1">
      <c r="A637" s="766"/>
      <c r="B637" s="1101"/>
      <c r="C637" s="1123"/>
      <c r="D637" s="1123"/>
      <c r="E637" s="1270"/>
    </row>
    <row r="638" spans="1:5" ht="12.75">
      <c r="A638" s="450" t="s">
        <v>552</v>
      </c>
      <c r="B638" s="579" t="s">
        <v>786</v>
      </c>
      <c r="C638" s="407"/>
      <c r="D638" s="179"/>
      <c r="E638" s="1268"/>
    </row>
    <row r="639" spans="1:5" ht="12.75">
      <c r="A639" s="449" t="s">
        <v>479</v>
      </c>
      <c r="B639" s="266" t="s">
        <v>785</v>
      </c>
      <c r="C639" s="405">
        <f>E519+D519+C519+E459+D459+C459+E400+D400+C400+E340+D340+C340+E280+D280+C280+E221+D221+C221+E163+D163+C163+E102+D102+C102+E41+D41+C41</f>
        <v>0</v>
      </c>
      <c r="D639" s="405"/>
      <c r="E639" s="1265">
        <f>SUM(C639:D639)</f>
        <v>0</v>
      </c>
    </row>
    <row r="640" spans="1:5" ht="12.75">
      <c r="A640" s="449" t="s">
        <v>480</v>
      </c>
      <c r="B640" s="867" t="s">
        <v>790</v>
      </c>
      <c r="C640" s="405">
        <f>E520+D520+C520+E460+D460+C460+E401+D401+C401+E341+D341+C341+E281+D281+C281+E222+D222+C222+E164+D164+C164+E103+D103+C103+E42+D42+C42</f>
        <v>0</v>
      </c>
      <c r="D640" s="179"/>
      <c r="E640" s="1265">
        <f aca="true" t="shared" si="4" ref="E640:E646">SUM(C640:D640)</f>
        <v>0</v>
      </c>
    </row>
    <row r="641" spans="1:5" ht="12.75">
      <c r="A641" s="449" t="s">
        <v>481</v>
      </c>
      <c r="B641" s="867" t="s">
        <v>791</v>
      </c>
      <c r="C641" s="405">
        <f>E521+D521+C521+E461+D461+C461+E402+D402+C402+E342+D342+C342+E282+D282+C282+E223+D223+C223+E165+D165+C165+E104+D104+C104+E43+D43+C43+C581+D581+E581</f>
        <v>1148253</v>
      </c>
      <c r="D641" s="176"/>
      <c r="E641" s="1265">
        <f t="shared" si="4"/>
        <v>1148253</v>
      </c>
    </row>
    <row r="642" spans="1:5" ht="12.75">
      <c r="A642" s="449" t="s">
        <v>482</v>
      </c>
      <c r="B642" s="867" t="s">
        <v>792</v>
      </c>
      <c r="C642" s="405">
        <f>E522+D522+C522+E462+D462+C462+E403+D403+C403+E343+D343+C343+E283+D283+C283+E224+D224+C224+E166+D166+C166+E105+D105+C105+E44+D44+C44</f>
        <v>0</v>
      </c>
      <c r="D642" s="176"/>
      <c r="E642" s="1265">
        <f t="shared" si="4"/>
        <v>0</v>
      </c>
    </row>
    <row r="643" spans="1:5" ht="12.75">
      <c r="A643" s="449" t="s">
        <v>483</v>
      </c>
      <c r="B643" s="1087" t="s">
        <v>793</v>
      </c>
      <c r="C643" s="405">
        <f>E523+D523+C523+E463+D463+C463+E404+D404+C404+E344+D344+C344+E284+D284+C284+E225+D225+C225+E167+D167+C167+E106+D106+C106+E45+D45+C45</f>
        <v>0</v>
      </c>
      <c r="D643" s="176"/>
      <c r="E643" s="1265">
        <f t="shared" si="4"/>
        <v>0</v>
      </c>
    </row>
    <row r="644" spans="1:5" ht="12.75">
      <c r="A644" s="449" t="s">
        <v>484</v>
      </c>
      <c r="B644" s="1088" t="s">
        <v>794</v>
      </c>
      <c r="C644" s="405">
        <f>E524+D524+C524+E464+D464+C464+E405+D405+C405+E345+D345+C345+E285+D285+C285+E226+D226+C226+E168+D168+C168+E107+D107+C107+E46+D46+C46+C584+D584+E584</f>
        <v>30678</v>
      </c>
      <c r="D644" s="176"/>
      <c r="E644" s="1265">
        <f t="shared" si="4"/>
        <v>30678</v>
      </c>
    </row>
    <row r="645" spans="1:5" ht="12.75">
      <c r="A645" s="449" t="s">
        <v>485</v>
      </c>
      <c r="B645" s="1089" t="s">
        <v>795</v>
      </c>
      <c r="C645" s="405">
        <f>E525+D525+C525+E465+D465+C465+E406+D406+C406+E346+D346+C346+E286+D286+C286+E227+D227+C227+E169+D169+C169+E108+D108+C108+E47+D47+C47+C585+D585+E585</f>
        <v>404261</v>
      </c>
      <c r="D645" s="405"/>
      <c r="E645" s="1265">
        <f t="shared" si="4"/>
        <v>404261</v>
      </c>
    </row>
    <row r="646" spans="1:5" ht="13.5" thickBot="1">
      <c r="A646" s="449" t="s">
        <v>486</v>
      </c>
      <c r="B646" s="1098" t="s">
        <v>796</v>
      </c>
      <c r="C646" s="405">
        <f>E526+D526+C526+E466+D466+C466+E407+D407+C407+E347+D347+C347+E287+D287+C287+E228+D228+C228+E170+D170+C170+E109+D109+C109+E48+D48+C48+C586+D586+E586</f>
        <v>236431</v>
      </c>
      <c r="D646" s="314"/>
      <c r="E646" s="1265">
        <f t="shared" si="4"/>
        <v>236431</v>
      </c>
    </row>
    <row r="647" spans="1:5" ht="13.5" thickBot="1">
      <c r="A647" s="473" t="s">
        <v>487</v>
      </c>
      <c r="B647" s="380" t="s">
        <v>787</v>
      </c>
      <c r="C647" s="1141">
        <f>SUM(C639:C646)</f>
        <v>1819623</v>
      </c>
      <c r="D647" s="1141">
        <f>SUM(D639:D646)</f>
        <v>0</v>
      </c>
      <c r="E647" s="1271">
        <f>SUM(E639:E646)</f>
        <v>1819623</v>
      </c>
    </row>
    <row r="648" spans="1:5" ht="12.75">
      <c r="A648" s="766"/>
      <c r="B648" s="45"/>
      <c r="C648" s="1047"/>
      <c r="D648" s="1047"/>
      <c r="E648" s="1272"/>
    </row>
    <row r="649" spans="1:5" ht="13.5" thickBot="1">
      <c r="A649" s="794" t="s">
        <v>488</v>
      </c>
      <c r="B649" s="1099" t="s">
        <v>788</v>
      </c>
      <c r="C649" s="1119">
        <f>C647+C636</f>
        <v>8445078</v>
      </c>
      <c r="D649" s="1119">
        <f>D647+D636</f>
        <v>818958</v>
      </c>
      <c r="E649" s="1273">
        <f>E647+E636</f>
        <v>9264036</v>
      </c>
    </row>
    <row r="650" ht="13.5" thickTop="1"/>
  </sheetData>
  <sheetProtection/>
  <mergeCells count="32">
    <mergeCell ref="A359:E359"/>
    <mergeCell ref="A123:E123"/>
    <mergeCell ref="B125:E125"/>
    <mergeCell ref="A180:E180"/>
    <mergeCell ref="A62:E62"/>
    <mergeCell ref="B64:E64"/>
    <mergeCell ref="A239:E239"/>
    <mergeCell ref="A1:E1"/>
    <mergeCell ref="B3:E3"/>
    <mergeCell ref="A61:E61"/>
    <mergeCell ref="A122:E122"/>
    <mergeCell ref="A181:E181"/>
    <mergeCell ref="B183:E183"/>
    <mergeCell ref="A600:E600"/>
    <mergeCell ref="B602:E602"/>
    <mergeCell ref="A240:E240"/>
    <mergeCell ref="B242:E242"/>
    <mergeCell ref="A299:E299"/>
    <mergeCell ref="A301:E301"/>
    <mergeCell ref="B303:E303"/>
    <mergeCell ref="A480:E480"/>
    <mergeCell ref="B482:E482"/>
    <mergeCell ref="A598:E598"/>
    <mergeCell ref="A538:E538"/>
    <mergeCell ref="A540:E540"/>
    <mergeCell ref="B542:E542"/>
    <mergeCell ref="A478:E478"/>
    <mergeCell ref="A361:E361"/>
    <mergeCell ref="A418:E418"/>
    <mergeCell ref="A420:E420"/>
    <mergeCell ref="B422:E422"/>
    <mergeCell ref="B363:E36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52">
      <selection activeCell="G9" sqref="G9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62" t="s">
        <v>1181</v>
      </c>
      <c r="B2" s="191"/>
      <c r="C2" s="191"/>
      <c r="D2" s="191"/>
      <c r="E2" s="191"/>
      <c r="F2" s="191"/>
    </row>
    <row r="3" spans="1:5" ht="12.75">
      <c r="A3" s="1"/>
      <c r="B3" s="1"/>
      <c r="C3" s="1"/>
      <c r="D3" s="72"/>
      <c r="E3" s="72"/>
    </row>
    <row r="4" spans="1:5" ht="15.75">
      <c r="A4" s="1459" t="s">
        <v>296</v>
      </c>
      <c r="B4" s="1459"/>
      <c r="C4" s="1459"/>
      <c r="D4" s="1459"/>
      <c r="E4" s="1459"/>
    </row>
    <row r="5" spans="1:5" ht="12.75">
      <c r="A5" s="1585" t="s">
        <v>297</v>
      </c>
      <c r="B5" s="1585"/>
      <c r="C5" s="1585"/>
      <c r="D5" s="1585"/>
      <c r="E5" s="1585"/>
    </row>
    <row r="6" spans="1:5" ht="22.5" customHeight="1">
      <c r="A6" s="1585"/>
      <c r="B6" s="1585"/>
      <c r="C6" s="1585"/>
      <c r="D6" s="1585"/>
      <c r="E6" s="1585"/>
    </row>
    <row r="7" spans="1:5" ht="15.75">
      <c r="A7" s="21"/>
      <c r="B7" s="21"/>
      <c r="C7" s="21"/>
      <c r="D7" s="21"/>
      <c r="E7" s="21"/>
    </row>
    <row r="8" spans="1:5" ht="15.75">
      <c r="A8" s="126" t="s">
        <v>146</v>
      </c>
      <c r="B8" s="21"/>
      <c r="C8" s="21"/>
      <c r="D8" s="21"/>
      <c r="E8" s="21"/>
    </row>
    <row r="9" spans="1:5" ht="15.75">
      <c r="A9" s="21"/>
      <c r="B9" s="21"/>
      <c r="C9" s="21"/>
      <c r="D9" s="1586" t="s">
        <v>298</v>
      </c>
      <c r="E9" s="1586"/>
    </row>
    <row r="10" spans="1:5" ht="31.5">
      <c r="A10" s="127" t="s">
        <v>3</v>
      </c>
      <c r="B10" s="128" t="s">
        <v>299</v>
      </c>
      <c r="C10" s="128" t="s">
        <v>300</v>
      </c>
      <c r="D10" s="128" t="s">
        <v>301</v>
      </c>
      <c r="E10" s="128" t="s">
        <v>302</v>
      </c>
    </row>
    <row r="11" spans="1:5" ht="30">
      <c r="A11" s="103" t="s">
        <v>303</v>
      </c>
      <c r="B11" s="125">
        <v>4000</v>
      </c>
      <c r="C11" s="125">
        <v>4000</v>
      </c>
      <c r="D11" s="125">
        <v>0</v>
      </c>
      <c r="E11" s="129">
        <v>0</v>
      </c>
    </row>
    <row r="12" spans="1:5" ht="30">
      <c r="A12" s="103" t="s">
        <v>304</v>
      </c>
      <c r="B12" s="125"/>
      <c r="C12" s="125"/>
      <c r="D12" s="125"/>
      <c r="E12" s="129">
        <v>0</v>
      </c>
    </row>
    <row r="13" spans="1:5" ht="45">
      <c r="A13" s="103" t="s">
        <v>305</v>
      </c>
      <c r="B13" s="125"/>
      <c r="C13" s="125"/>
      <c r="D13" s="125"/>
      <c r="E13" s="129">
        <v>0</v>
      </c>
    </row>
    <row r="14" spans="1:5" ht="15.75">
      <c r="A14" s="130" t="s">
        <v>306</v>
      </c>
      <c r="B14" s="125"/>
      <c r="C14" s="125"/>
      <c r="D14" s="125"/>
      <c r="E14" s="129">
        <v>0</v>
      </c>
    </row>
    <row r="15" spans="1:5" ht="20.25" customHeight="1">
      <c r="A15" s="103" t="s">
        <v>307</v>
      </c>
      <c r="B15" s="125"/>
      <c r="C15" s="125"/>
      <c r="D15" s="125"/>
      <c r="E15" s="129">
        <v>0</v>
      </c>
    </row>
    <row r="16" spans="1:5" ht="15.75">
      <c r="A16" s="124" t="s">
        <v>286</v>
      </c>
      <c r="B16" s="125">
        <f>SUM(B11:B15)</f>
        <v>4000</v>
      </c>
      <c r="C16" s="125">
        <f>SUM(C11:C15)</f>
        <v>4000</v>
      </c>
      <c r="D16" s="125">
        <f>SUM(D11:D15)</f>
        <v>0</v>
      </c>
      <c r="E16" s="129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26" t="s">
        <v>147</v>
      </c>
      <c r="B19" s="21"/>
      <c r="C19" s="21"/>
      <c r="D19" s="21"/>
      <c r="E19" s="21"/>
    </row>
    <row r="20" spans="1:5" ht="15.75">
      <c r="A20" s="21"/>
      <c r="B20" s="21"/>
      <c r="C20" s="21"/>
      <c r="D20" s="1586" t="s">
        <v>298</v>
      </c>
      <c r="E20" s="1586"/>
    </row>
    <row r="21" spans="1:5" ht="31.5">
      <c r="A21" s="127" t="s">
        <v>3</v>
      </c>
      <c r="B21" s="128" t="s">
        <v>299</v>
      </c>
      <c r="C21" s="128" t="s">
        <v>300</v>
      </c>
      <c r="D21" s="128" t="s">
        <v>301</v>
      </c>
      <c r="E21" s="128" t="s">
        <v>302</v>
      </c>
    </row>
    <row r="22" spans="1:5" ht="30">
      <c r="A22" s="103" t="s">
        <v>308</v>
      </c>
      <c r="B22" s="125"/>
      <c r="C22" s="125">
        <v>0</v>
      </c>
      <c r="D22" s="125">
        <v>0</v>
      </c>
      <c r="E22" s="129">
        <v>0</v>
      </c>
    </row>
    <row r="23" spans="1:5" ht="15.75">
      <c r="A23" s="130" t="s">
        <v>309</v>
      </c>
      <c r="B23" s="125"/>
      <c r="C23" s="125"/>
      <c r="D23" s="125"/>
      <c r="E23" s="129">
        <v>0</v>
      </c>
    </row>
    <row r="24" spans="1:5" ht="49.5" customHeight="1">
      <c r="A24" s="103" t="s">
        <v>310</v>
      </c>
      <c r="B24" s="125"/>
      <c r="C24" s="125"/>
      <c r="D24" s="125"/>
      <c r="E24" s="129">
        <v>0</v>
      </c>
    </row>
    <row r="25" spans="1:5" ht="60">
      <c r="A25" s="103" t="s">
        <v>311</v>
      </c>
      <c r="B25" s="125">
        <v>4000</v>
      </c>
      <c r="C25" s="125">
        <v>4000</v>
      </c>
      <c r="D25" s="125"/>
      <c r="E25" s="129">
        <v>0</v>
      </c>
    </row>
    <row r="26" spans="1:5" ht="15.75">
      <c r="A26" s="130" t="s">
        <v>312</v>
      </c>
      <c r="B26" s="125"/>
      <c r="C26" s="125"/>
      <c r="D26" s="125"/>
      <c r="E26" s="129">
        <v>0</v>
      </c>
    </row>
    <row r="27" spans="1:5" ht="15.75">
      <c r="A27" s="131" t="s">
        <v>313</v>
      </c>
      <c r="B27" s="125"/>
      <c r="C27" s="125"/>
      <c r="D27" s="125"/>
      <c r="E27" s="129">
        <v>0</v>
      </c>
    </row>
    <row r="28" spans="1:5" ht="75">
      <c r="A28" s="131" t="s">
        <v>314</v>
      </c>
      <c r="B28" s="132"/>
      <c r="C28" s="125"/>
      <c r="D28" s="125"/>
      <c r="E28" s="129">
        <v>0</v>
      </c>
    </row>
    <row r="29" spans="1:5" ht="45">
      <c r="A29" s="103" t="s">
        <v>315</v>
      </c>
      <c r="B29" s="125"/>
      <c r="C29" s="125"/>
      <c r="D29" s="125"/>
      <c r="E29" s="129">
        <v>0</v>
      </c>
    </row>
    <row r="30" spans="1:5" ht="15.75">
      <c r="A30" s="124" t="s">
        <v>316</v>
      </c>
      <c r="B30" s="125">
        <f>SUM(B22:B29)</f>
        <v>4000</v>
      </c>
      <c r="C30" s="125">
        <f>SUM(C22:C29)</f>
        <v>4000</v>
      </c>
      <c r="D30" s="125">
        <f>SUM(D22:D29)</f>
        <v>0</v>
      </c>
      <c r="E30" s="129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90">
      <selection activeCell="F133" sqref="F133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439" t="s">
        <v>1127</v>
      </c>
      <c r="B1" s="1439"/>
      <c r="C1" s="1439"/>
      <c r="D1" s="1439"/>
      <c r="E1" s="1439"/>
      <c r="F1" s="191"/>
      <c r="G1" s="191"/>
    </row>
    <row r="2" spans="1:7" ht="12.75">
      <c r="A2" s="1462" t="s">
        <v>669</v>
      </c>
      <c r="B2" s="1460"/>
      <c r="C2" s="1460"/>
      <c r="D2" s="1460"/>
      <c r="E2" s="1460"/>
      <c r="F2" s="38"/>
      <c r="G2" s="38"/>
    </row>
    <row r="3" spans="1:7" ht="12.75">
      <c r="A3" s="1462" t="s">
        <v>15</v>
      </c>
      <c r="B3" s="1463"/>
      <c r="C3" s="1463"/>
      <c r="D3" s="1463"/>
      <c r="E3" s="1463"/>
      <c r="F3" s="38"/>
      <c r="G3" s="38"/>
    </row>
    <row r="4" spans="1:7" ht="13.5" thickBot="1">
      <c r="A4" s="191"/>
      <c r="B4" s="582"/>
      <c r="C4" s="582"/>
      <c r="D4" s="582"/>
      <c r="E4" s="23" t="s">
        <v>11</v>
      </c>
      <c r="F4" s="23"/>
      <c r="G4" s="582"/>
    </row>
    <row r="5" spans="1:5" ht="36.75" customHeight="1" thickBot="1">
      <c r="A5" s="477" t="s">
        <v>444</v>
      </c>
      <c r="B5" s="772" t="s">
        <v>16</v>
      </c>
      <c r="C5" s="469" t="s">
        <v>757</v>
      </c>
      <c r="D5" s="188" t="s">
        <v>17</v>
      </c>
      <c r="E5" s="188" t="s">
        <v>501</v>
      </c>
    </row>
    <row r="6" spans="1:5" ht="12" customHeight="1">
      <c r="A6" s="773" t="s">
        <v>445</v>
      </c>
      <c r="B6" s="774" t="s">
        <v>446</v>
      </c>
      <c r="C6" s="783" t="s">
        <v>447</v>
      </c>
      <c r="D6" s="784" t="s">
        <v>448</v>
      </c>
      <c r="E6" s="804" t="s">
        <v>468</v>
      </c>
    </row>
    <row r="7" spans="1:5" ht="12.75">
      <c r="A7" s="450" t="s">
        <v>449</v>
      </c>
      <c r="B7" s="457" t="s">
        <v>321</v>
      </c>
      <c r="C7" s="405"/>
      <c r="D7" s="176"/>
      <c r="E7" s="176"/>
    </row>
    <row r="8" spans="1:5" ht="12.75">
      <c r="A8" s="449" t="s">
        <v>450</v>
      </c>
      <c r="B8" s="230" t="s">
        <v>6</v>
      </c>
      <c r="C8" s="1043">
        <v>40651</v>
      </c>
      <c r="D8" s="1045">
        <v>123054</v>
      </c>
      <c r="E8" s="1045">
        <v>6711</v>
      </c>
    </row>
    <row r="9" spans="1:5" ht="12.75">
      <c r="A9" s="449" t="s">
        <v>451</v>
      </c>
      <c r="B9" s="265" t="s">
        <v>7</v>
      </c>
      <c r="C9" s="1043">
        <v>10851</v>
      </c>
      <c r="D9" s="1045">
        <v>30547</v>
      </c>
      <c r="E9" s="1045">
        <v>1717</v>
      </c>
    </row>
    <row r="10" spans="1:5" ht="12.75">
      <c r="A10" s="449" t="s">
        <v>452</v>
      </c>
      <c r="B10" s="265" t="s">
        <v>8</v>
      </c>
      <c r="C10" s="405">
        <v>2296</v>
      </c>
      <c r="D10" s="176">
        <v>37844</v>
      </c>
      <c r="E10" s="176">
        <v>902</v>
      </c>
    </row>
    <row r="11" spans="1:5" ht="12.75">
      <c r="A11" s="449" t="s">
        <v>453</v>
      </c>
      <c r="B11" s="265" t="s">
        <v>556</v>
      </c>
      <c r="C11" s="405"/>
      <c r="D11" s="176"/>
      <c r="E11" s="176"/>
    </row>
    <row r="12" spans="1:5" ht="12.75">
      <c r="A12" s="449" t="s">
        <v>454</v>
      </c>
      <c r="B12" s="265" t="s">
        <v>555</v>
      </c>
      <c r="C12" s="405"/>
      <c r="D12" s="176"/>
      <c r="E12" s="176"/>
    </row>
    <row r="13" spans="1:5" ht="12.75">
      <c r="A13" s="449" t="s">
        <v>455</v>
      </c>
      <c r="B13" s="265" t="s">
        <v>770</v>
      </c>
      <c r="C13" s="405">
        <f>C14+C15+C16+C17+C18+C19</f>
        <v>0</v>
      </c>
      <c r="D13" s="405">
        <f>D14+D15+D16+D17+D18+D19</f>
        <v>0</v>
      </c>
      <c r="E13" s="176">
        <f>E14+E15+E16+E17+E18+E19</f>
        <v>0</v>
      </c>
    </row>
    <row r="14" spans="1:5" ht="12.75">
      <c r="A14" s="449" t="s">
        <v>456</v>
      </c>
      <c r="B14" s="265" t="s">
        <v>771</v>
      </c>
      <c r="C14" s="405"/>
      <c r="D14" s="176"/>
      <c r="E14" s="176"/>
    </row>
    <row r="15" spans="1:5" s="18" customFormat="1" ht="12.75">
      <c r="A15" s="449" t="s">
        <v>457</v>
      </c>
      <c r="B15" s="265" t="s">
        <v>772</v>
      </c>
      <c r="C15" s="405"/>
      <c r="D15" s="176"/>
      <c r="E15" s="176"/>
    </row>
    <row r="16" spans="1:5" ht="12" customHeight="1">
      <c r="A16" s="449" t="s">
        <v>458</v>
      </c>
      <c r="B16" s="265" t="s">
        <v>773</v>
      </c>
      <c r="C16" s="405"/>
      <c r="D16" s="176"/>
      <c r="E16" s="176"/>
    </row>
    <row r="17" spans="1:5" ht="12.75">
      <c r="A17" s="449" t="s">
        <v>459</v>
      </c>
      <c r="B17" s="458" t="s">
        <v>774</v>
      </c>
      <c r="C17" s="304"/>
      <c r="D17" s="180"/>
      <c r="E17" s="176"/>
    </row>
    <row r="18" spans="1:5" ht="12.75">
      <c r="A18" s="449" t="s">
        <v>460</v>
      </c>
      <c r="B18" s="1085" t="s">
        <v>789</v>
      </c>
      <c r="C18" s="408"/>
      <c r="D18" s="177"/>
      <c r="E18" s="176"/>
    </row>
    <row r="19" spans="1:5" ht="12.75">
      <c r="A19" s="449" t="s">
        <v>461</v>
      </c>
      <c r="B19" s="1086" t="s">
        <v>782</v>
      </c>
      <c r="C19" s="408"/>
      <c r="D19" s="177"/>
      <c r="E19" s="176"/>
    </row>
    <row r="20" spans="1:5" ht="13.5" thickBot="1">
      <c r="A20" s="449" t="s">
        <v>462</v>
      </c>
      <c r="B20" s="267" t="s">
        <v>317</v>
      </c>
      <c r="C20" s="406"/>
      <c r="D20" s="181"/>
      <c r="E20" s="176"/>
    </row>
    <row r="21" spans="1:5" ht="15" customHeight="1" thickBot="1">
      <c r="A21" s="777" t="s">
        <v>463</v>
      </c>
      <c r="B21" s="778" t="s">
        <v>9</v>
      </c>
      <c r="C21" s="792">
        <f>C8+C9+C10+C11+C13+C20</f>
        <v>53798</v>
      </c>
      <c r="D21" s="792">
        <f>D8+D9+D10+D11+D13+D20</f>
        <v>191445</v>
      </c>
      <c r="E21" s="793">
        <f>E8+E9+E10+E11+E13+E20</f>
        <v>9330</v>
      </c>
    </row>
    <row r="22" spans="1:5" ht="13.5" thickTop="1">
      <c r="A22" s="766"/>
      <c r="B22" s="457"/>
      <c r="C22" s="1121"/>
      <c r="D22" s="1121"/>
      <c r="E22" s="1122"/>
    </row>
    <row r="23" spans="1:5" s="18" customFormat="1" ht="12.75">
      <c r="A23" s="450" t="s">
        <v>464</v>
      </c>
      <c r="B23" s="459" t="s">
        <v>322</v>
      </c>
      <c r="C23" s="407"/>
      <c r="D23" s="179"/>
      <c r="E23" s="179"/>
    </row>
    <row r="24" spans="1:5" ht="12.75">
      <c r="A24" s="449" t="s">
        <v>465</v>
      </c>
      <c r="B24" s="265" t="s">
        <v>557</v>
      </c>
      <c r="C24" s="405"/>
      <c r="D24" s="176">
        <f>'33_sz_ melléklet'!C30</f>
        <v>283</v>
      </c>
      <c r="E24" s="176"/>
    </row>
    <row r="25" spans="1:5" ht="12.75">
      <c r="A25" s="449" t="s">
        <v>464</v>
      </c>
      <c r="B25" s="265" t="s">
        <v>558</v>
      </c>
      <c r="C25" s="304"/>
      <c r="D25" s="304"/>
      <c r="E25" s="180"/>
    </row>
    <row r="26" spans="1:5" ht="12.75">
      <c r="A26" s="449" t="s">
        <v>465</v>
      </c>
      <c r="B26" s="265" t="s">
        <v>318</v>
      </c>
      <c r="C26" s="405">
        <f>C27+C28+C29+C30+C31+C32+C33</f>
        <v>0</v>
      </c>
      <c r="D26" s="405">
        <f>D27+D28+D29+D30+D31+D32+D33</f>
        <v>0</v>
      </c>
      <c r="E26" s="176">
        <f>E27+E28+E29+E30+E31+E32+E33</f>
        <v>0</v>
      </c>
    </row>
    <row r="27" spans="1:5" ht="12.75">
      <c r="A27" s="449" t="s">
        <v>466</v>
      </c>
      <c r="B27" s="458" t="s">
        <v>775</v>
      </c>
      <c r="C27" s="405"/>
      <c r="D27" s="176"/>
      <c r="E27" s="176"/>
    </row>
    <row r="28" spans="1:5" ht="12.75">
      <c r="A28" s="449" t="s">
        <v>467</v>
      </c>
      <c r="B28" s="458" t="s">
        <v>777</v>
      </c>
      <c r="C28" s="405"/>
      <c r="D28" s="176"/>
      <c r="E28" s="176"/>
    </row>
    <row r="29" spans="1:5" ht="12.75">
      <c r="A29" s="449" t="s">
        <v>469</v>
      </c>
      <c r="B29" s="458" t="s">
        <v>776</v>
      </c>
      <c r="C29" s="405"/>
      <c r="D29" s="176"/>
      <c r="E29" s="176"/>
    </row>
    <row r="30" spans="1:5" ht="12.75">
      <c r="A30" s="449" t="s">
        <v>470</v>
      </c>
      <c r="B30" s="458" t="s">
        <v>778</v>
      </c>
      <c r="C30" s="405"/>
      <c r="D30" s="176"/>
      <c r="E30" s="176"/>
    </row>
    <row r="31" spans="1:5" ht="12.75">
      <c r="A31" s="449" t="s">
        <v>471</v>
      </c>
      <c r="B31" s="1085" t="s">
        <v>779</v>
      </c>
      <c r="C31" s="405"/>
      <c r="D31" s="176"/>
      <c r="E31" s="176"/>
    </row>
    <row r="32" spans="1:5" ht="12.75">
      <c r="A32" s="449" t="s">
        <v>472</v>
      </c>
      <c r="B32" s="370" t="s">
        <v>780</v>
      </c>
      <c r="C32" s="405"/>
      <c r="D32" s="176"/>
      <c r="E32" s="176"/>
    </row>
    <row r="33" spans="1:5" ht="12.75">
      <c r="A33" s="449" t="s">
        <v>473</v>
      </c>
      <c r="B33" s="1086" t="s">
        <v>797</v>
      </c>
      <c r="C33" s="405"/>
      <c r="D33" s="176"/>
      <c r="E33" s="176"/>
    </row>
    <row r="34" spans="1:5" ht="12.75">
      <c r="A34" s="449" t="s">
        <v>474</v>
      </c>
      <c r="B34" s="265" t="s">
        <v>783</v>
      </c>
      <c r="C34" s="292"/>
      <c r="D34" s="180"/>
      <c r="E34" s="180"/>
    </row>
    <row r="35" spans="1:5" ht="13.5" thickBot="1">
      <c r="A35" s="449" t="s">
        <v>475</v>
      </c>
      <c r="B35" s="267" t="s">
        <v>320</v>
      </c>
      <c r="C35" s="303"/>
      <c r="D35" s="303"/>
      <c r="E35" s="184"/>
    </row>
    <row r="36" spans="1:5" ht="16.5" customHeight="1" thickBot="1">
      <c r="A36" s="777" t="s">
        <v>476</v>
      </c>
      <c r="B36" s="778" t="s">
        <v>10</v>
      </c>
      <c r="C36" s="1116">
        <f>C24+C25+C26+C34+C35</f>
        <v>0</v>
      </c>
      <c r="D36" s="1116">
        <f>D24+D25+D26+D34+D35</f>
        <v>283</v>
      </c>
      <c r="E36" s="1149">
        <f>E24+E25+E26+E34+E35</f>
        <v>0</v>
      </c>
    </row>
    <row r="37" spans="1:5" ht="27" thickBot="1" thickTop="1">
      <c r="A37" s="777" t="s">
        <v>477</v>
      </c>
      <c r="B37" s="782" t="s">
        <v>784</v>
      </c>
      <c r="C37" s="314">
        <f>C36+C21</f>
        <v>53798</v>
      </c>
      <c r="D37" s="314">
        <f>D36+D21</f>
        <v>191728</v>
      </c>
      <c r="E37" s="321">
        <f>E36+E21</f>
        <v>9330</v>
      </c>
    </row>
    <row r="38" spans="1:5" ht="15" customHeight="1" thickTop="1">
      <c r="A38" s="766"/>
      <c r="B38" s="1101"/>
      <c r="C38" s="1112"/>
      <c r="D38" s="1112"/>
      <c r="E38" s="1117"/>
    </row>
    <row r="39" spans="1:5" ht="12.75">
      <c r="A39" s="450" t="s">
        <v>552</v>
      </c>
      <c r="B39" s="579" t="s">
        <v>786</v>
      </c>
      <c r="C39" s="407"/>
      <c r="D39" s="179"/>
      <c r="E39" s="179"/>
    </row>
    <row r="40" spans="1:5" ht="16.5" customHeight="1">
      <c r="A40" s="449" t="s">
        <v>479</v>
      </c>
      <c r="B40" s="266" t="s">
        <v>785</v>
      </c>
      <c r="C40" s="407"/>
      <c r="D40" s="407"/>
      <c r="E40" s="179"/>
    </row>
    <row r="41" spans="1:5" ht="15" customHeight="1">
      <c r="A41" s="449" t="s">
        <v>480</v>
      </c>
      <c r="B41" s="867" t="s">
        <v>790</v>
      </c>
      <c r="C41" s="407"/>
      <c r="D41" s="179"/>
      <c r="E41" s="179"/>
    </row>
    <row r="42" spans="1:5" ht="15" customHeight="1">
      <c r="A42" s="449" t="s">
        <v>481</v>
      </c>
      <c r="B42" s="867" t="s">
        <v>791</v>
      </c>
      <c r="C42" s="304"/>
      <c r="D42" s="180"/>
      <c r="E42" s="180"/>
    </row>
    <row r="43" spans="1:5" ht="12.75">
      <c r="A43" s="449" t="s">
        <v>482</v>
      </c>
      <c r="B43" s="867" t="s">
        <v>792</v>
      </c>
      <c r="C43" s="405"/>
      <c r="D43" s="176"/>
      <c r="E43" s="180"/>
    </row>
    <row r="44" spans="1:5" ht="12.75">
      <c r="A44" s="449" t="s">
        <v>483</v>
      </c>
      <c r="B44" s="1087" t="s">
        <v>793</v>
      </c>
      <c r="C44" s="405"/>
      <c r="D44" s="176"/>
      <c r="E44" s="180"/>
    </row>
    <row r="45" spans="1:5" ht="12.75">
      <c r="A45" s="449" t="s">
        <v>484</v>
      </c>
      <c r="B45" s="1088" t="s">
        <v>794</v>
      </c>
      <c r="C45" s="293"/>
      <c r="D45" s="176"/>
      <c r="E45" s="180"/>
    </row>
    <row r="46" spans="1:5" ht="12.75">
      <c r="A46" s="449" t="s">
        <v>485</v>
      </c>
      <c r="B46" s="1089" t="s">
        <v>795</v>
      </c>
      <c r="C46" s="293"/>
      <c r="D46" s="405"/>
      <c r="E46" s="176"/>
    </row>
    <row r="47" spans="1:5" ht="13.5" thickBot="1">
      <c r="A47" s="449" t="s">
        <v>486</v>
      </c>
      <c r="B47" s="460" t="s">
        <v>796</v>
      </c>
      <c r="C47" s="314"/>
      <c r="D47" s="314"/>
      <c r="E47" s="321"/>
    </row>
    <row r="48" spans="1:5" s="18" customFormat="1" ht="13.5" thickBot="1">
      <c r="A48" s="473" t="s">
        <v>487</v>
      </c>
      <c r="B48" s="380" t="s">
        <v>787</v>
      </c>
      <c r="C48" s="1141">
        <f>SUM(C40:C47)</f>
        <v>0</v>
      </c>
      <c r="D48" s="1141">
        <f>SUM(D40:D47)</f>
        <v>0</v>
      </c>
      <c r="E48" s="862">
        <f>SUM(E40:E47)</f>
        <v>0</v>
      </c>
    </row>
    <row r="49" spans="1:5" ht="13.5" customHeight="1">
      <c r="A49" s="766"/>
      <c r="B49" s="45"/>
      <c r="C49" s="1107"/>
      <c r="D49" s="1047"/>
      <c r="E49" s="1047"/>
    </row>
    <row r="50" spans="1:5" ht="13.5" thickBot="1">
      <c r="A50" s="794" t="s">
        <v>488</v>
      </c>
      <c r="B50" s="1099" t="s">
        <v>788</v>
      </c>
      <c r="C50" s="1119">
        <f>C37+C48</f>
        <v>53798</v>
      </c>
      <c r="D50" s="1119">
        <f>D37+D48</f>
        <v>191728</v>
      </c>
      <c r="E50" s="1119">
        <f>E37+E48</f>
        <v>9330</v>
      </c>
    </row>
    <row r="51" spans="1:5" ht="13.5" thickTop="1">
      <c r="A51" s="471"/>
      <c r="B51" s="1064"/>
      <c r="C51" s="31"/>
      <c r="D51" s="31"/>
      <c r="E51" s="31"/>
    </row>
    <row r="52" spans="1:5" ht="12.75">
      <c r="A52" s="471"/>
      <c r="B52" s="1064"/>
      <c r="C52" s="31"/>
      <c r="D52" s="31"/>
      <c r="E52" s="31"/>
    </row>
    <row r="53" spans="1:5" ht="12.75">
      <c r="A53" s="471"/>
      <c r="B53" s="1064"/>
      <c r="C53" s="31"/>
      <c r="D53" s="31"/>
      <c r="E53" s="31"/>
    </row>
    <row r="54" spans="1:5" ht="12.75">
      <c r="A54" s="471"/>
      <c r="B54" s="1064"/>
      <c r="C54" s="31"/>
      <c r="D54" s="31"/>
      <c r="E54" s="31"/>
    </row>
    <row r="55" spans="1:5" ht="12.75">
      <c r="A55" s="471"/>
      <c r="B55" s="1064"/>
      <c r="C55" s="31"/>
      <c r="D55" s="31"/>
      <c r="E55" s="31"/>
    </row>
    <row r="56" spans="1:5" ht="12.75">
      <c r="A56" s="471"/>
      <c r="B56" s="1064"/>
      <c r="C56" s="31"/>
      <c r="D56" s="31"/>
      <c r="E56" s="31"/>
    </row>
    <row r="57" spans="1:5" ht="12.75">
      <c r="A57" s="471"/>
      <c r="B57" s="1064"/>
      <c r="C57" s="31"/>
      <c r="D57" s="31"/>
      <c r="E57" s="31"/>
    </row>
    <row r="58" spans="1:5" ht="12.75" customHeight="1">
      <c r="A58" s="471"/>
      <c r="B58" s="1064"/>
      <c r="C58" s="1065"/>
      <c r="D58" s="1065"/>
      <c r="E58" s="1065"/>
    </row>
    <row r="59" spans="1:5" ht="12.75" customHeight="1">
      <c r="A59" s="471"/>
      <c r="B59" s="1064"/>
      <c r="C59" s="1065"/>
      <c r="D59" s="1065"/>
      <c r="E59" s="1065"/>
    </row>
    <row r="60" spans="1:5" ht="12.75">
      <c r="A60" s="1464">
        <v>2</v>
      </c>
      <c r="B60" s="1464"/>
      <c r="C60" s="1464"/>
      <c r="D60" s="1464"/>
      <c r="E60" s="1464"/>
    </row>
    <row r="61" spans="1:5" ht="12.75">
      <c r="A61" s="1439" t="s">
        <v>1128</v>
      </c>
      <c r="B61" s="1439"/>
      <c r="C61" s="1439"/>
      <c r="D61" s="1439"/>
      <c r="E61" s="1439"/>
    </row>
    <row r="62" spans="1:5" ht="12.75">
      <c r="A62" s="462"/>
      <c r="B62" s="462"/>
      <c r="C62" s="462"/>
      <c r="D62" s="462"/>
      <c r="E62" s="462"/>
    </row>
    <row r="63" spans="1:5" ht="12.75">
      <c r="A63" s="1462" t="s">
        <v>669</v>
      </c>
      <c r="B63" s="1462"/>
      <c r="C63" s="1462"/>
      <c r="D63" s="1462"/>
      <c r="E63" s="1462"/>
    </row>
    <row r="64" spans="1:5" ht="12.75">
      <c r="A64" s="1462" t="s">
        <v>15</v>
      </c>
      <c r="B64" s="1462"/>
      <c r="C64" s="1462"/>
      <c r="D64" s="1462"/>
      <c r="E64" s="1462"/>
    </row>
    <row r="65" spans="1:5" ht="27" customHeight="1" thickBot="1">
      <c r="A65" s="191"/>
      <c r="B65" s="582"/>
      <c r="C65" s="582"/>
      <c r="D65" s="582"/>
      <c r="E65" s="23" t="s">
        <v>11</v>
      </c>
    </row>
    <row r="66" spans="1:5" ht="27" thickBot="1">
      <c r="A66" s="477" t="s">
        <v>444</v>
      </c>
      <c r="B66" s="772" t="s">
        <v>16</v>
      </c>
      <c r="C66" s="806" t="s">
        <v>18</v>
      </c>
      <c r="D66" s="469" t="s">
        <v>798</v>
      </c>
      <c r="E66" s="549" t="s">
        <v>799</v>
      </c>
    </row>
    <row r="67" spans="1:5" ht="12.75">
      <c r="A67" s="773" t="s">
        <v>445</v>
      </c>
      <c r="B67" s="774" t="s">
        <v>446</v>
      </c>
      <c r="C67" s="783" t="s">
        <v>447</v>
      </c>
      <c r="D67" s="800" t="s">
        <v>448</v>
      </c>
      <c r="E67" s="804" t="s">
        <v>468</v>
      </c>
    </row>
    <row r="68" spans="1:5" ht="15.75" customHeight="1">
      <c r="A68" s="450" t="s">
        <v>449</v>
      </c>
      <c r="B68" s="457" t="s">
        <v>321</v>
      </c>
      <c r="C68" s="405"/>
      <c r="D68" s="176"/>
      <c r="E68" s="176"/>
    </row>
    <row r="69" spans="1:5" ht="18" customHeight="1">
      <c r="A69" s="449" t="s">
        <v>450</v>
      </c>
      <c r="B69" s="230" t="s">
        <v>6</v>
      </c>
      <c r="C69" s="405">
        <v>16375</v>
      </c>
      <c r="D69" s="176">
        <f>C69+E8+D8+C8</f>
        <v>186791</v>
      </c>
      <c r="E69" s="176"/>
    </row>
    <row r="70" spans="1:5" ht="12" customHeight="1">
      <c r="A70" s="449" t="s">
        <v>451</v>
      </c>
      <c r="B70" s="265" t="s">
        <v>7</v>
      </c>
      <c r="C70" s="405">
        <v>4280</v>
      </c>
      <c r="D70" s="176">
        <f>C70+E9+D9+C9</f>
        <v>47395</v>
      </c>
      <c r="E70" s="176"/>
    </row>
    <row r="71" spans="1:5" ht="11.25" customHeight="1">
      <c r="A71" s="449" t="s">
        <v>452</v>
      </c>
      <c r="B71" s="265" t="s">
        <v>8</v>
      </c>
      <c r="C71" s="405">
        <v>229</v>
      </c>
      <c r="D71" s="176">
        <f>C71+E10+D10+C10</f>
        <v>41271</v>
      </c>
      <c r="E71" s="176"/>
    </row>
    <row r="72" spans="1:5" ht="12.75">
      <c r="A72" s="449" t="s">
        <v>453</v>
      </c>
      <c r="B72" s="265" t="s">
        <v>556</v>
      </c>
      <c r="C72" s="405"/>
      <c r="D72" s="176">
        <f>C72+E11+D11+C11</f>
        <v>0</v>
      </c>
      <c r="E72" s="176"/>
    </row>
    <row r="73" spans="1:5" ht="12.75">
      <c r="A73" s="449" t="s">
        <v>454</v>
      </c>
      <c r="B73" s="265" t="s">
        <v>555</v>
      </c>
      <c r="C73" s="405"/>
      <c r="D73" s="176">
        <f>C73+E12+D12+C12</f>
        <v>0</v>
      </c>
      <c r="E73" s="176"/>
    </row>
    <row r="74" spans="1:5" ht="12.75">
      <c r="A74" s="449" t="s">
        <v>455</v>
      </c>
      <c r="B74" s="265" t="s">
        <v>770</v>
      </c>
      <c r="C74" s="405">
        <f>C75+C76+C77+C78+C79+C80</f>
        <v>0</v>
      </c>
      <c r="D74" s="405">
        <f>D75+D76+D77+D78+D79+D80</f>
        <v>0</v>
      </c>
      <c r="E74" s="176">
        <f>E75+E76+E77+E78+E79+E80</f>
        <v>0</v>
      </c>
    </row>
    <row r="75" spans="1:5" ht="12.75">
      <c r="A75" s="449" t="s">
        <v>456</v>
      </c>
      <c r="B75" s="265" t="s">
        <v>771</v>
      </c>
      <c r="C75" s="405"/>
      <c r="D75" s="176">
        <f aca="true" t="shared" si="0" ref="D75:D81">C75+E14+D14+C14</f>
        <v>0</v>
      </c>
      <c r="E75" s="176"/>
    </row>
    <row r="76" spans="1:5" ht="12.75">
      <c r="A76" s="449" t="s">
        <v>457</v>
      </c>
      <c r="B76" s="265" t="s">
        <v>772</v>
      </c>
      <c r="C76" s="405"/>
      <c r="D76" s="176">
        <f t="shared" si="0"/>
        <v>0</v>
      </c>
      <c r="E76" s="176"/>
    </row>
    <row r="77" spans="1:5" ht="12.75">
      <c r="A77" s="449" t="s">
        <v>458</v>
      </c>
      <c r="B77" s="265" t="s">
        <v>773</v>
      </c>
      <c r="C77" s="405"/>
      <c r="D77" s="176">
        <f t="shared" si="0"/>
        <v>0</v>
      </c>
      <c r="E77" s="176"/>
    </row>
    <row r="78" spans="1:5" ht="14.25" customHeight="1">
      <c r="A78" s="449" t="s">
        <v>459</v>
      </c>
      <c r="B78" s="458" t="s">
        <v>774</v>
      </c>
      <c r="C78" s="304"/>
      <c r="D78" s="176">
        <f t="shared" si="0"/>
        <v>0</v>
      </c>
      <c r="E78" s="176"/>
    </row>
    <row r="79" spans="1:5" ht="14.25" customHeight="1">
      <c r="A79" s="449" t="s">
        <v>460</v>
      </c>
      <c r="B79" s="1085" t="s">
        <v>789</v>
      </c>
      <c r="C79" s="408"/>
      <c r="D79" s="176">
        <f t="shared" si="0"/>
        <v>0</v>
      </c>
      <c r="E79" s="176"/>
    </row>
    <row r="80" spans="1:5" ht="14.25" customHeight="1">
      <c r="A80" s="449" t="s">
        <v>461</v>
      </c>
      <c r="B80" s="1086" t="s">
        <v>782</v>
      </c>
      <c r="C80" s="408"/>
      <c r="D80" s="176">
        <f t="shared" si="0"/>
        <v>0</v>
      </c>
      <c r="E80" s="176"/>
    </row>
    <row r="81" spans="1:5" ht="12" customHeight="1" thickBot="1">
      <c r="A81" s="449" t="s">
        <v>462</v>
      </c>
      <c r="B81" s="267" t="s">
        <v>317</v>
      </c>
      <c r="C81" s="406"/>
      <c r="D81" s="176">
        <f t="shared" si="0"/>
        <v>0</v>
      </c>
      <c r="E81" s="176">
        <f>' 8 10 sz. melléklet'!D33</f>
        <v>189100</v>
      </c>
    </row>
    <row r="82" spans="1:5" ht="13.5" thickBot="1">
      <c r="A82" s="777" t="s">
        <v>463</v>
      </c>
      <c r="B82" s="778" t="s">
        <v>9</v>
      </c>
      <c r="C82" s="792">
        <f>C69+C70+C71+C72+C81</f>
        <v>20884</v>
      </c>
      <c r="D82" s="792">
        <f>D69+D70+D71+D72+D81</f>
        <v>275457</v>
      </c>
      <c r="E82" s="793">
        <f>E69+E70+E71+E72+E74+E81</f>
        <v>189100</v>
      </c>
    </row>
    <row r="83" spans="1:5" ht="13.5" thickTop="1">
      <c r="A83" s="766"/>
      <c r="B83" s="457"/>
      <c r="C83" s="1121"/>
      <c r="D83" s="1121"/>
      <c r="E83" s="1122"/>
    </row>
    <row r="84" spans="1:5" ht="12.75">
      <c r="A84" s="450" t="s">
        <v>464</v>
      </c>
      <c r="B84" s="459" t="s">
        <v>322</v>
      </c>
      <c r="C84" s="407"/>
      <c r="D84" s="179"/>
      <c r="E84" s="179"/>
    </row>
    <row r="85" spans="1:5" ht="12.75">
      <c r="A85" s="449" t="s">
        <v>465</v>
      </c>
      <c r="B85" s="265" t="s">
        <v>557</v>
      </c>
      <c r="C85" s="405"/>
      <c r="D85" s="176">
        <f>C85+E24+D24+C24</f>
        <v>283</v>
      </c>
      <c r="E85" s="176"/>
    </row>
    <row r="86" spans="1:5" ht="12.75">
      <c r="A86" s="449" t="s">
        <v>464</v>
      </c>
      <c r="B86" s="265" t="s">
        <v>558</v>
      </c>
      <c r="C86" s="304"/>
      <c r="D86" s="176">
        <f>C86+E25+D25+C25</f>
        <v>0</v>
      </c>
      <c r="E86" s="180"/>
    </row>
    <row r="87" spans="1:5" ht="12.75">
      <c r="A87" s="449" t="s">
        <v>465</v>
      </c>
      <c r="B87" s="265" t="s">
        <v>318</v>
      </c>
      <c r="C87" s="405">
        <f>C88+C89+C90+C91+C92+C93+C94</f>
        <v>0</v>
      </c>
      <c r="D87" s="405">
        <f>D88+D89+D90+D91+D92+D93+D94</f>
        <v>0</v>
      </c>
      <c r="E87" s="176">
        <f>E88+E89+E90+E91+E92+E93+E94</f>
        <v>0</v>
      </c>
    </row>
    <row r="88" spans="1:5" ht="12.75">
      <c r="A88" s="449" t="s">
        <v>466</v>
      </c>
      <c r="B88" s="458" t="s">
        <v>775</v>
      </c>
      <c r="C88" s="405"/>
      <c r="D88" s="176">
        <f aca="true" t="shared" si="1" ref="D88:D96">C88+E27+D27+C27</f>
        <v>0</v>
      </c>
      <c r="E88" s="176"/>
    </row>
    <row r="89" spans="1:5" ht="12.75">
      <c r="A89" s="449" t="s">
        <v>467</v>
      </c>
      <c r="B89" s="458" t="s">
        <v>777</v>
      </c>
      <c r="C89" s="405"/>
      <c r="D89" s="176">
        <f t="shared" si="1"/>
        <v>0</v>
      </c>
      <c r="E89" s="176"/>
    </row>
    <row r="90" spans="1:5" ht="12.75">
      <c r="A90" s="449" t="s">
        <v>469</v>
      </c>
      <c r="B90" s="458" t="s">
        <v>776</v>
      </c>
      <c r="C90" s="405"/>
      <c r="D90" s="176">
        <f t="shared" si="1"/>
        <v>0</v>
      </c>
      <c r="E90" s="176"/>
    </row>
    <row r="91" spans="1:5" ht="12.75">
      <c r="A91" s="449" t="s">
        <v>470</v>
      </c>
      <c r="B91" s="458" t="s">
        <v>778</v>
      </c>
      <c r="C91" s="405"/>
      <c r="D91" s="176">
        <f t="shared" si="1"/>
        <v>0</v>
      </c>
      <c r="E91" s="176"/>
    </row>
    <row r="92" spans="1:5" ht="12.75">
      <c r="A92" s="449" t="s">
        <v>471</v>
      </c>
      <c r="B92" s="1085" t="s">
        <v>779</v>
      </c>
      <c r="C92" s="405"/>
      <c r="D92" s="176">
        <f t="shared" si="1"/>
        <v>0</v>
      </c>
      <c r="E92" s="176"/>
    </row>
    <row r="93" spans="1:5" ht="12.75">
      <c r="A93" s="449" t="s">
        <v>472</v>
      </c>
      <c r="B93" s="370" t="s">
        <v>780</v>
      </c>
      <c r="C93" s="405"/>
      <c r="D93" s="176">
        <f t="shared" si="1"/>
        <v>0</v>
      </c>
      <c r="E93" s="176"/>
    </row>
    <row r="94" spans="1:5" s="18" customFormat="1" ht="12.75">
      <c r="A94" s="449" t="s">
        <v>473</v>
      </c>
      <c r="B94" s="1086" t="s">
        <v>797</v>
      </c>
      <c r="C94" s="293"/>
      <c r="D94" s="176">
        <f t="shared" si="1"/>
        <v>0</v>
      </c>
      <c r="E94" s="176"/>
    </row>
    <row r="95" spans="1:5" ht="12.75">
      <c r="A95" s="449" t="s">
        <v>474</v>
      </c>
      <c r="B95" s="265" t="s">
        <v>783</v>
      </c>
      <c r="C95" s="292"/>
      <c r="D95" s="176">
        <f t="shared" si="1"/>
        <v>0</v>
      </c>
      <c r="E95" s="180"/>
    </row>
    <row r="96" spans="1:5" ht="13.5" thickBot="1">
      <c r="A96" s="449" t="s">
        <v>475</v>
      </c>
      <c r="B96" s="267" t="s">
        <v>320</v>
      </c>
      <c r="C96" s="866"/>
      <c r="D96" s="176">
        <f t="shared" si="1"/>
        <v>0</v>
      </c>
      <c r="E96" s="181"/>
    </row>
    <row r="97" spans="1:5" ht="13.5" thickBot="1">
      <c r="A97" s="777" t="s">
        <v>476</v>
      </c>
      <c r="B97" s="778" t="s">
        <v>10</v>
      </c>
      <c r="C97" s="1116">
        <f>C85+C86+C87+C95+C96</f>
        <v>0</v>
      </c>
      <c r="D97" s="1116">
        <f>D85+D86+D87+D95+D96</f>
        <v>283</v>
      </c>
      <c r="E97" s="1149">
        <f>E85+E86+E87+E95+E96</f>
        <v>0</v>
      </c>
    </row>
    <row r="98" spans="1:5" ht="28.5" customHeight="1" thickBot="1" thickTop="1">
      <c r="A98" s="777" t="s">
        <v>477</v>
      </c>
      <c r="B98" s="782" t="s">
        <v>784</v>
      </c>
      <c r="C98" s="314">
        <f>C97+C82</f>
        <v>20884</v>
      </c>
      <c r="D98" s="314">
        <f>D97+D82</f>
        <v>275740</v>
      </c>
      <c r="E98" s="321">
        <f>E97+E82</f>
        <v>189100</v>
      </c>
    </row>
    <row r="99" spans="1:5" ht="13.5" thickTop="1">
      <c r="A99" s="766"/>
      <c r="B99" s="1101"/>
      <c r="C99" s="1112"/>
      <c r="D99" s="1112"/>
      <c r="E99" s="1117"/>
    </row>
    <row r="100" spans="1:5" ht="12.75">
      <c r="A100" s="450" t="s">
        <v>552</v>
      </c>
      <c r="B100" s="579" t="s">
        <v>786</v>
      </c>
      <c r="C100" s="407"/>
      <c r="D100" s="179"/>
      <c r="E100" s="179"/>
    </row>
    <row r="101" spans="1:5" ht="12.75">
      <c r="A101" s="449" t="s">
        <v>479</v>
      </c>
      <c r="B101" s="266" t="s">
        <v>785</v>
      </c>
      <c r="C101" s="405"/>
      <c r="D101" s="176">
        <f aca="true" t="shared" si="2" ref="D101:D108">C101+E40+D40+C40</f>
        <v>0</v>
      </c>
      <c r="E101" s="176"/>
    </row>
    <row r="102" spans="1:5" s="18" customFormat="1" ht="12.75">
      <c r="A102" s="449" t="s">
        <v>480</v>
      </c>
      <c r="B102" s="867" t="s">
        <v>790</v>
      </c>
      <c r="C102" s="407"/>
      <c r="D102" s="176">
        <f t="shared" si="2"/>
        <v>0</v>
      </c>
      <c r="E102" s="179"/>
    </row>
    <row r="103" spans="1:5" ht="11.25" customHeight="1">
      <c r="A103" s="449" t="s">
        <v>481</v>
      </c>
      <c r="B103" s="867" t="s">
        <v>791</v>
      </c>
      <c r="C103" s="304"/>
      <c r="D103" s="176">
        <f t="shared" si="2"/>
        <v>0</v>
      </c>
      <c r="E103" s="176"/>
    </row>
    <row r="104" spans="1:5" ht="12.75">
      <c r="A104" s="449" t="s">
        <v>482</v>
      </c>
      <c r="B104" s="867" t="s">
        <v>792</v>
      </c>
      <c r="C104" s="405"/>
      <c r="D104" s="176">
        <f t="shared" si="2"/>
        <v>0</v>
      </c>
      <c r="E104" s="176"/>
    </row>
    <row r="105" spans="1:5" ht="12.75">
      <c r="A105" s="449" t="s">
        <v>483</v>
      </c>
      <c r="B105" s="1087" t="s">
        <v>793</v>
      </c>
      <c r="C105" s="405"/>
      <c r="D105" s="176">
        <f t="shared" si="2"/>
        <v>0</v>
      </c>
      <c r="E105" s="176"/>
    </row>
    <row r="106" spans="1:5" ht="12.75">
      <c r="A106" s="449" t="s">
        <v>484</v>
      </c>
      <c r="B106" s="1088" t="s">
        <v>794</v>
      </c>
      <c r="C106" s="293"/>
      <c r="D106" s="176">
        <f t="shared" si="2"/>
        <v>0</v>
      </c>
      <c r="E106" s="176"/>
    </row>
    <row r="107" spans="1:5" s="18" customFormat="1" ht="12.75">
      <c r="A107" s="449" t="s">
        <v>485</v>
      </c>
      <c r="B107" s="1089" t="s">
        <v>795</v>
      </c>
      <c r="C107" s="293"/>
      <c r="D107" s="176">
        <f t="shared" si="2"/>
        <v>0</v>
      </c>
      <c r="E107" s="176"/>
    </row>
    <row r="108" spans="1:5" ht="13.5" thickBot="1">
      <c r="A108" s="449" t="s">
        <v>486</v>
      </c>
      <c r="B108" s="460" t="s">
        <v>796</v>
      </c>
      <c r="C108" s="314"/>
      <c r="D108" s="176">
        <f t="shared" si="2"/>
        <v>0</v>
      </c>
      <c r="E108" s="321"/>
    </row>
    <row r="109" spans="1:5" ht="13.5" customHeight="1" thickBot="1">
      <c r="A109" s="473" t="s">
        <v>487</v>
      </c>
      <c r="B109" s="380" t="s">
        <v>787</v>
      </c>
      <c r="C109" s="1141">
        <f>SUM(C101:C108)</f>
        <v>0</v>
      </c>
      <c r="D109" s="1141">
        <f>SUM(D101:D108)</f>
        <v>0</v>
      </c>
      <c r="E109" s="862">
        <f>SUM(E101:E108)</f>
        <v>0</v>
      </c>
    </row>
    <row r="110" spans="1:5" ht="12.75">
      <c r="A110" s="766"/>
      <c r="B110" s="45"/>
      <c r="C110" s="1144"/>
      <c r="D110" s="909"/>
      <c r="E110" s="909"/>
    </row>
    <row r="111" spans="1:5" ht="24.75" customHeight="1" thickBot="1">
      <c r="A111" s="794" t="s">
        <v>488</v>
      </c>
      <c r="B111" s="1099" t="s">
        <v>788</v>
      </c>
      <c r="C111" s="1119">
        <f>C98+C109</f>
        <v>20884</v>
      </c>
      <c r="D111" s="1119">
        <f>D98+D109</f>
        <v>275740</v>
      </c>
      <c r="E111" s="1119">
        <f>E98+E109</f>
        <v>189100</v>
      </c>
    </row>
    <row r="112" spans="1:5" ht="24.75" customHeight="1" thickTop="1">
      <c r="A112" s="471"/>
      <c r="B112" s="1064"/>
      <c r="C112" s="31"/>
      <c r="D112" s="31"/>
      <c r="E112" s="31"/>
    </row>
    <row r="113" spans="1:5" ht="24.75" customHeight="1">
      <c r="A113" s="471"/>
      <c r="B113" s="1064"/>
      <c r="C113" s="31"/>
      <c r="D113" s="31"/>
      <c r="E113" s="31"/>
    </row>
    <row r="114" spans="1:5" ht="24.75" customHeight="1">
      <c r="A114" s="471"/>
      <c r="B114" s="1064"/>
      <c r="C114" s="31"/>
      <c r="D114" s="31"/>
      <c r="E114" s="31"/>
    </row>
    <row r="115" spans="1:5" s="18" customFormat="1" ht="12.75">
      <c r="A115" s="471"/>
      <c r="B115" s="1064"/>
      <c r="C115" s="1065"/>
      <c r="D115" s="1065"/>
      <c r="E115" s="1065"/>
    </row>
    <row r="116" spans="1:5" ht="13.5" customHeight="1">
      <c r="A116" s="1460">
        <v>3</v>
      </c>
      <c r="B116" s="1460"/>
      <c r="C116" s="1460"/>
      <c r="D116" s="1460"/>
      <c r="E116" s="1460"/>
    </row>
    <row r="117" spans="1:5" ht="15" customHeight="1">
      <c r="A117" s="1439" t="s">
        <v>1127</v>
      </c>
      <c r="B117" s="1439"/>
      <c r="C117" s="1439"/>
      <c r="D117" s="1439"/>
      <c r="E117" s="1439"/>
    </row>
    <row r="118" spans="1:5" ht="15" customHeight="1">
      <c r="A118" s="462"/>
      <c r="B118" s="462"/>
      <c r="C118" s="462"/>
      <c r="D118" s="462"/>
      <c r="E118" s="462"/>
    </row>
    <row r="119" spans="1:5" ht="15" customHeight="1">
      <c r="A119" s="1462" t="s">
        <v>669</v>
      </c>
      <c r="B119" s="1462"/>
      <c r="C119" s="1462"/>
      <c r="D119" s="1462"/>
      <c r="E119" s="1462"/>
    </row>
    <row r="120" spans="1:5" s="18" customFormat="1" ht="12.75">
      <c r="A120" s="1462" t="s">
        <v>15</v>
      </c>
      <c r="B120" s="1462"/>
      <c r="C120" s="1462"/>
      <c r="D120" s="1462"/>
      <c r="E120" s="1462"/>
    </row>
    <row r="121" spans="1:5" ht="17.25" customHeight="1" thickBot="1">
      <c r="A121" s="191"/>
      <c r="B121" s="582"/>
      <c r="C121" s="582"/>
      <c r="D121" s="582"/>
      <c r="E121" s="23" t="s">
        <v>11</v>
      </c>
    </row>
    <row r="122" spans="1:5" ht="39" thickBot="1">
      <c r="A122" s="477" t="s">
        <v>444</v>
      </c>
      <c r="B122" s="772" t="s">
        <v>16</v>
      </c>
      <c r="C122" s="549" t="s">
        <v>800</v>
      </c>
      <c r="D122" s="469"/>
      <c r="E122" s="549"/>
    </row>
    <row r="123" spans="1:5" ht="12.75">
      <c r="A123" s="773" t="s">
        <v>445</v>
      </c>
      <c r="B123" s="774" t="s">
        <v>446</v>
      </c>
      <c r="C123" s="783" t="s">
        <v>447</v>
      </c>
      <c r="D123" s="800" t="s">
        <v>448</v>
      </c>
      <c r="E123" s="804" t="s">
        <v>468</v>
      </c>
    </row>
    <row r="124" spans="1:5" s="18" customFormat="1" ht="12.75">
      <c r="A124" s="450" t="s">
        <v>449</v>
      </c>
      <c r="B124" s="457" t="s">
        <v>321</v>
      </c>
      <c r="C124" s="405"/>
      <c r="D124" s="176"/>
      <c r="E124" s="176"/>
    </row>
    <row r="125" spans="1:5" ht="12.75">
      <c r="A125" s="449" t="s">
        <v>450</v>
      </c>
      <c r="B125" s="230" t="s">
        <v>6</v>
      </c>
      <c r="C125" s="405">
        <f>D69+E69</f>
        <v>186791</v>
      </c>
      <c r="D125" s="176"/>
      <c r="E125" s="176"/>
    </row>
    <row r="126" spans="1:5" ht="14.25" customHeight="1">
      <c r="A126" s="449" t="s">
        <v>451</v>
      </c>
      <c r="B126" s="265" t="s">
        <v>7</v>
      </c>
      <c r="C126" s="405">
        <f aca="true" t="shared" si="3" ref="C126:C137">D70+E70</f>
        <v>47395</v>
      </c>
      <c r="D126" s="176"/>
      <c r="E126" s="176"/>
    </row>
    <row r="127" spans="1:5" s="18" customFormat="1" ht="12.75">
      <c r="A127" s="449" t="s">
        <v>452</v>
      </c>
      <c r="B127" s="265" t="s">
        <v>8</v>
      </c>
      <c r="C127" s="405">
        <f t="shared" si="3"/>
        <v>41271</v>
      </c>
      <c r="D127" s="176"/>
      <c r="E127" s="176"/>
    </row>
    <row r="128" spans="1:5" ht="12" customHeight="1">
      <c r="A128" s="449" t="s">
        <v>453</v>
      </c>
      <c r="B128" s="265" t="s">
        <v>556</v>
      </c>
      <c r="C128" s="405">
        <f t="shared" si="3"/>
        <v>0</v>
      </c>
      <c r="D128" s="176"/>
      <c r="E128" s="176"/>
    </row>
    <row r="129" spans="1:5" ht="12.75">
      <c r="A129" s="449" t="s">
        <v>454</v>
      </c>
      <c r="B129" s="265" t="s">
        <v>555</v>
      </c>
      <c r="C129" s="405">
        <f t="shared" si="3"/>
        <v>0</v>
      </c>
      <c r="D129" s="176"/>
      <c r="E129" s="176"/>
    </row>
    <row r="130" spans="1:5" ht="12.75">
      <c r="A130" s="449" t="s">
        <v>455</v>
      </c>
      <c r="B130" s="265" t="s">
        <v>770</v>
      </c>
      <c r="C130" s="405">
        <f t="shared" si="3"/>
        <v>0</v>
      </c>
      <c r="D130" s="176"/>
      <c r="E130" s="176"/>
    </row>
    <row r="131" spans="1:5" ht="12.75">
      <c r="A131" s="449" t="s">
        <v>456</v>
      </c>
      <c r="B131" s="265" t="s">
        <v>771</v>
      </c>
      <c r="C131" s="405">
        <f t="shared" si="3"/>
        <v>0</v>
      </c>
      <c r="D131" s="176"/>
      <c r="E131" s="176"/>
    </row>
    <row r="132" spans="1:5" ht="12.75">
      <c r="A132" s="449" t="s">
        <v>457</v>
      </c>
      <c r="B132" s="265" t="s">
        <v>772</v>
      </c>
      <c r="C132" s="405">
        <f t="shared" si="3"/>
        <v>0</v>
      </c>
      <c r="D132" s="176"/>
      <c r="E132" s="176"/>
    </row>
    <row r="133" spans="1:5" ht="15" customHeight="1">
      <c r="A133" s="449" t="s">
        <v>458</v>
      </c>
      <c r="B133" s="265" t="s">
        <v>773</v>
      </c>
      <c r="C133" s="405">
        <f t="shared" si="3"/>
        <v>0</v>
      </c>
      <c r="D133" s="176"/>
      <c r="E133" s="176"/>
    </row>
    <row r="134" spans="1:5" ht="12.75">
      <c r="A134" s="449" t="s">
        <v>459</v>
      </c>
      <c r="B134" s="458" t="s">
        <v>774</v>
      </c>
      <c r="C134" s="405">
        <f t="shared" si="3"/>
        <v>0</v>
      </c>
      <c r="D134" s="180"/>
      <c r="E134" s="176"/>
    </row>
    <row r="135" spans="1:5" ht="14.25" customHeight="1">
      <c r="A135" s="449" t="s">
        <v>460</v>
      </c>
      <c r="B135" s="1085" t="s">
        <v>789</v>
      </c>
      <c r="C135" s="405">
        <f t="shared" si="3"/>
        <v>0</v>
      </c>
      <c r="D135" s="177"/>
      <c r="E135" s="176"/>
    </row>
    <row r="136" spans="1:5" ht="12.75" customHeight="1">
      <c r="A136" s="449" t="s">
        <v>461</v>
      </c>
      <c r="B136" s="1086" t="s">
        <v>782</v>
      </c>
      <c r="C136" s="405">
        <f t="shared" si="3"/>
        <v>0</v>
      </c>
      <c r="D136" s="177"/>
      <c r="E136" s="176"/>
    </row>
    <row r="137" spans="1:5" ht="13.5" thickBot="1">
      <c r="A137" s="449" t="s">
        <v>462</v>
      </c>
      <c r="B137" s="267" t="s">
        <v>317</v>
      </c>
      <c r="C137" s="405">
        <f t="shared" si="3"/>
        <v>189100</v>
      </c>
      <c r="D137" s="403"/>
      <c r="E137" s="176"/>
    </row>
    <row r="138" spans="1:5" ht="13.5" thickBot="1">
      <c r="A138" s="777" t="s">
        <v>463</v>
      </c>
      <c r="B138" s="778" t="s">
        <v>9</v>
      </c>
      <c r="C138" s="1139">
        <f>C125+C126+C127+C128+C130+C137</f>
        <v>464557</v>
      </c>
      <c r="D138" s="1139">
        <f>D125+D126+D127+D128+D137</f>
        <v>0</v>
      </c>
      <c r="E138" s="909">
        <f>E125+E126+E127+E128+E137</f>
        <v>0</v>
      </c>
    </row>
    <row r="139" spans="1:5" ht="12" customHeight="1" thickTop="1">
      <c r="A139" s="766"/>
      <c r="B139" s="457"/>
      <c r="C139" s="1114"/>
      <c r="D139" s="1114"/>
      <c r="E139" s="1115"/>
    </row>
    <row r="140" spans="1:5" ht="13.5" customHeight="1">
      <c r="A140" s="450" t="s">
        <v>464</v>
      </c>
      <c r="B140" s="459" t="s">
        <v>322</v>
      </c>
      <c r="C140" s="407"/>
      <c r="D140" s="179"/>
      <c r="E140" s="179"/>
    </row>
    <row r="141" spans="1:5" ht="12" customHeight="1">
      <c r="A141" s="449" t="s">
        <v>465</v>
      </c>
      <c r="B141" s="265" t="s">
        <v>557</v>
      </c>
      <c r="C141" s="405">
        <f>E85+D85</f>
        <v>283</v>
      </c>
      <c r="D141" s="176"/>
      <c r="E141" s="176"/>
    </row>
    <row r="142" spans="1:5" ht="12.75">
      <c r="A142" s="449" t="s">
        <v>464</v>
      </c>
      <c r="B142" s="265" t="s">
        <v>558</v>
      </c>
      <c r="C142" s="405">
        <f aca="true" t="shared" si="4" ref="C142:C152">E86+D86</f>
        <v>0</v>
      </c>
      <c r="D142" s="304"/>
      <c r="E142" s="180"/>
    </row>
    <row r="143" spans="1:5" ht="12.75">
      <c r="A143" s="449" t="s">
        <v>465</v>
      </c>
      <c r="B143" s="265" t="s">
        <v>318</v>
      </c>
      <c r="C143" s="405">
        <f t="shared" si="4"/>
        <v>0</v>
      </c>
      <c r="D143" s="176"/>
      <c r="E143" s="176"/>
    </row>
    <row r="144" spans="1:5" ht="12.75">
      <c r="A144" s="449" t="s">
        <v>466</v>
      </c>
      <c r="B144" s="458" t="s">
        <v>775</v>
      </c>
      <c r="C144" s="405">
        <f t="shared" si="4"/>
        <v>0</v>
      </c>
      <c r="D144" s="176"/>
      <c r="E144" s="176"/>
    </row>
    <row r="145" spans="1:5" ht="12.75">
      <c r="A145" s="449" t="s">
        <v>467</v>
      </c>
      <c r="B145" s="458" t="s">
        <v>777</v>
      </c>
      <c r="C145" s="405">
        <f t="shared" si="4"/>
        <v>0</v>
      </c>
      <c r="D145" s="176"/>
      <c r="E145" s="176"/>
    </row>
    <row r="146" spans="1:5" ht="12" customHeight="1">
      <c r="A146" s="449" t="s">
        <v>469</v>
      </c>
      <c r="B146" s="458" t="s">
        <v>776</v>
      </c>
      <c r="C146" s="405">
        <f t="shared" si="4"/>
        <v>0</v>
      </c>
      <c r="D146" s="176"/>
      <c r="E146" s="176"/>
    </row>
    <row r="147" spans="1:5" ht="12" customHeight="1">
      <c r="A147" s="449" t="s">
        <v>470</v>
      </c>
      <c r="B147" s="458" t="s">
        <v>778</v>
      </c>
      <c r="C147" s="405">
        <f t="shared" si="4"/>
        <v>0</v>
      </c>
      <c r="D147" s="176"/>
      <c r="E147" s="176"/>
    </row>
    <row r="148" spans="1:5" ht="12.75">
      <c r="A148" s="449" t="s">
        <v>471</v>
      </c>
      <c r="B148" s="1085" t="s">
        <v>779</v>
      </c>
      <c r="C148" s="405">
        <f t="shared" si="4"/>
        <v>0</v>
      </c>
      <c r="D148" s="176"/>
      <c r="E148" s="176"/>
    </row>
    <row r="149" spans="1:5" ht="12.75">
      <c r="A149" s="449" t="s">
        <v>472</v>
      </c>
      <c r="B149" s="370" t="s">
        <v>780</v>
      </c>
      <c r="C149" s="405">
        <f t="shared" si="4"/>
        <v>0</v>
      </c>
      <c r="D149" s="176"/>
      <c r="E149" s="176"/>
    </row>
    <row r="150" spans="1:5" ht="12.75">
      <c r="A150" s="449" t="s">
        <v>473</v>
      </c>
      <c r="B150" s="1086" t="s">
        <v>797</v>
      </c>
      <c r="C150" s="405">
        <f t="shared" si="4"/>
        <v>0</v>
      </c>
      <c r="D150" s="304"/>
      <c r="E150" s="180"/>
    </row>
    <row r="151" spans="1:5" ht="12.75">
      <c r="A151" s="449" t="s">
        <v>474</v>
      </c>
      <c r="B151" s="265" t="s">
        <v>783</v>
      </c>
      <c r="C151" s="405">
        <f t="shared" si="4"/>
        <v>0</v>
      </c>
      <c r="D151" s="405"/>
      <c r="E151" s="176"/>
    </row>
    <row r="152" spans="1:5" ht="13.5" thickBot="1">
      <c r="A152" s="449" t="s">
        <v>475</v>
      </c>
      <c r="B152" s="267" t="s">
        <v>320</v>
      </c>
      <c r="C152" s="405">
        <f t="shared" si="4"/>
        <v>0</v>
      </c>
      <c r="D152" s="303"/>
      <c r="E152" s="184"/>
    </row>
    <row r="153" spans="1:5" ht="13.5" thickBot="1">
      <c r="A153" s="777" t="s">
        <v>476</v>
      </c>
      <c r="B153" s="1110" t="s">
        <v>10</v>
      </c>
      <c r="C153" s="727">
        <f>C141+C142+C143+C151+C152</f>
        <v>283</v>
      </c>
      <c r="D153" s="727">
        <f>D141+D142+D143+D151+D152</f>
        <v>0</v>
      </c>
      <c r="E153" s="1047">
        <f>E141+E142+E143+E151+E152</f>
        <v>0</v>
      </c>
    </row>
    <row r="154" spans="1:5" ht="27" thickBot="1" thickTop="1">
      <c r="A154" s="777" t="s">
        <v>477</v>
      </c>
      <c r="B154" s="782" t="s">
        <v>784</v>
      </c>
      <c r="C154" s="1124">
        <f>C153+C138</f>
        <v>464840</v>
      </c>
      <c r="D154" s="1124"/>
      <c r="E154" s="1145"/>
    </row>
    <row r="155" spans="1:5" ht="13.5" thickTop="1">
      <c r="A155" s="766"/>
      <c r="B155" s="1101"/>
      <c r="C155" s="1123"/>
      <c r="D155" s="1123"/>
      <c r="E155" s="1123"/>
    </row>
    <row r="156" spans="1:5" ht="12.75">
      <c r="A156" s="450" t="s">
        <v>552</v>
      </c>
      <c r="B156" s="579" t="s">
        <v>786</v>
      </c>
      <c r="C156" s="407"/>
      <c r="D156" s="179"/>
      <c r="E156" s="179"/>
    </row>
    <row r="157" spans="1:5" ht="12.75">
      <c r="A157" s="449" t="s">
        <v>479</v>
      </c>
      <c r="B157" s="266" t="s">
        <v>785</v>
      </c>
      <c r="C157" s="405">
        <f>E101+D101</f>
        <v>0</v>
      </c>
      <c r="D157" s="176"/>
      <c r="E157" s="176"/>
    </row>
    <row r="158" spans="1:5" s="18" customFormat="1" ht="12.75">
      <c r="A158" s="449" t="s">
        <v>480</v>
      </c>
      <c r="B158" s="867" t="s">
        <v>790</v>
      </c>
      <c r="C158" s="405">
        <f aca="true" t="shared" si="5" ref="C158:C164">E102+D102</f>
        <v>0</v>
      </c>
      <c r="D158" s="405"/>
      <c r="E158" s="176"/>
    </row>
    <row r="159" spans="1:5" ht="12.75">
      <c r="A159" s="449" t="s">
        <v>481</v>
      </c>
      <c r="B159" s="867" t="s">
        <v>791</v>
      </c>
      <c r="C159" s="405">
        <f t="shared" si="5"/>
        <v>0</v>
      </c>
      <c r="D159" s="409"/>
      <c r="E159" s="182"/>
    </row>
    <row r="160" spans="1:5" ht="12.75">
      <c r="A160" s="449" t="s">
        <v>482</v>
      </c>
      <c r="B160" s="867" t="s">
        <v>792</v>
      </c>
      <c r="C160" s="405">
        <f t="shared" si="5"/>
        <v>0</v>
      </c>
      <c r="D160" s="179"/>
      <c r="E160" s="179"/>
    </row>
    <row r="161" spans="1:5" ht="12.75">
      <c r="A161" s="449" t="s">
        <v>483</v>
      </c>
      <c r="B161" s="1087" t="s">
        <v>793</v>
      </c>
      <c r="C161" s="405">
        <f t="shared" si="5"/>
        <v>0</v>
      </c>
      <c r="D161" s="176"/>
      <c r="E161" s="176"/>
    </row>
    <row r="162" spans="1:5" ht="12" customHeight="1">
      <c r="A162" s="449" t="s">
        <v>484</v>
      </c>
      <c r="B162" s="1088" t="s">
        <v>794</v>
      </c>
      <c r="C162" s="405">
        <f t="shared" si="5"/>
        <v>0</v>
      </c>
      <c r="D162" s="176"/>
      <c r="E162" s="176"/>
    </row>
    <row r="163" spans="1:5" ht="12.75">
      <c r="A163" s="449" t="s">
        <v>485</v>
      </c>
      <c r="B163" s="1089" t="s">
        <v>795</v>
      </c>
      <c r="C163" s="405">
        <f t="shared" si="5"/>
        <v>0</v>
      </c>
      <c r="D163" s="407"/>
      <c r="E163" s="179"/>
    </row>
    <row r="164" spans="1:5" ht="13.5" thickBot="1">
      <c r="A164" s="449" t="s">
        <v>486</v>
      </c>
      <c r="B164" s="460" t="s">
        <v>796</v>
      </c>
      <c r="C164" s="405">
        <f t="shared" si="5"/>
        <v>0</v>
      </c>
      <c r="D164" s="321"/>
      <c r="E164" s="321"/>
    </row>
    <row r="165" spans="1:5" ht="13.5" thickBot="1">
      <c r="A165" s="473" t="s">
        <v>487</v>
      </c>
      <c r="B165" s="380" t="s">
        <v>787</v>
      </c>
      <c r="C165" s="312">
        <f>SUM(C157:C164)</f>
        <v>0</v>
      </c>
      <c r="D165" s="183"/>
      <c r="E165" s="178"/>
    </row>
    <row r="166" spans="1:5" ht="12.75">
      <c r="A166" s="766"/>
      <c r="B166" s="45"/>
      <c r="C166" s="1047"/>
      <c r="D166" s="1047"/>
      <c r="E166" s="1047"/>
    </row>
    <row r="167" spans="1:5" ht="13.5" thickBot="1">
      <c r="A167" s="794" t="s">
        <v>488</v>
      </c>
      <c r="B167" s="1099" t="s">
        <v>788</v>
      </c>
      <c r="C167" s="1118">
        <f>C165+C154</f>
        <v>464840</v>
      </c>
      <c r="D167" s="1118"/>
      <c r="E167" s="1119"/>
    </row>
    <row r="168" ht="13.5" thickTop="1"/>
    <row r="169" s="18" customFormat="1" ht="12.75"/>
    <row r="172" ht="24.75" customHeight="1"/>
    <row r="173" spans="1:5" ht="12.75">
      <c r="A173" s="18"/>
      <c r="B173" s="18"/>
      <c r="C173" s="18"/>
      <c r="D173" s="18"/>
      <c r="E173" s="18"/>
    </row>
    <row r="175" spans="1:5" s="18" customFormat="1" ht="12.75">
      <c r="A175"/>
      <c r="B175"/>
      <c r="C175"/>
      <c r="D175"/>
      <c r="E175"/>
    </row>
    <row r="176" ht="12.75" customHeight="1"/>
    <row r="178" ht="18" customHeight="1"/>
    <row r="179" spans="1:5" s="18" customFormat="1" ht="12.75">
      <c r="A179"/>
      <c r="B179"/>
      <c r="C179"/>
      <c r="D179"/>
      <c r="E179"/>
    </row>
    <row r="180" ht="12" customHeight="1"/>
    <row r="186" spans="1:5" s="18" customFormat="1" ht="12.75">
      <c r="A186"/>
      <c r="B186"/>
      <c r="C186"/>
      <c r="D186"/>
      <c r="E186"/>
    </row>
    <row r="187" ht="16.5" customHeight="1"/>
    <row r="190" spans="1:5" s="18" customFormat="1" ht="12.75">
      <c r="A190"/>
      <c r="B190"/>
      <c r="C190"/>
      <c r="D190"/>
      <c r="E190"/>
    </row>
    <row r="192" spans="1:5" s="18" customFormat="1" ht="20.25" customHeight="1">
      <c r="A192"/>
      <c r="B192"/>
      <c r="C192"/>
      <c r="D192"/>
      <c r="E192"/>
    </row>
    <row r="193" spans="1:5" s="18" customFormat="1" ht="12.75">
      <c r="A193"/>
      <c r="B193"/>
      <c r="C193"/>
      <c r="D193"/>
      <c r="E193"/>
    </row>
    <row r="195" spans="1:5" ht="12.75">
      <c r="A195" s="18"/>
      <c r="B195" s="18"/>
      <c r="C195" s="18"/>
      <c r="D195" s="18"/>
      <c r="E195" s="18"/>
    </row>
    <row r="197" ht="6.75" customHeight="1"/>
    <row r="198" ht="18" customHeight="1"/>
    <row r="199" ht="10.5" customHeight="1"/>
    <row r="204" ht="51" customHeight="1"/>
    <row r="205" ht="10.5" customHeight="1"/>
    <row r="206" ht="15.75" customHeight="1"/>
    <row r="207" ht="12" customHeight="1"/>
    <row r="215" spans="1:5" s="18" customFormat="1" ht="12.75">
      <c r="A215"/>
      <c r="B215"/>
      <c r="C215"/>
      <c r="D215"/>
      <c r="E215"/>
    </row>
    <row r="216" ht="15" customHeight="1"/>
    <row r="218" ht="4.5" customHeight="1"/>
    <row r="220" ht="11.25" customHeight="1"/>
    <row r="222" ht="14.25" customHeight="1"/>
    <row r="224" spans="1:5" ht="11.25" customHeight="1">
      <c r="A224" s="18"/>
      <c r="B224" s="18"/>
      <c r="C224" s="18"/>
      <c r="D224" s="18"/>
      <c r="E224" s="18"/>
    </row>
    <row r="229" ht="3.75" customHeight="1"/>
    <row r="231" spans="1:5" ht="12.75">
      <c r="A231" s="18"/>
      <c r="B231" s="18"/>
      <c r="C231" s="18"/>
      <c r="D231" s="18"/>
      <c r="E231" s="18"/>
    </row>
    <row r="232" spans="1:5" ht="12.75">
      <c r="A232" s="18"/>
      <c r="B232" s="18"/>
      <c r="C232" s="18"/>
      <c r="D232" s="18"/>
      <c r="E232" s="18"/>
    </row>
    <row r="234" ht="24.75" customHeight="1"/>
    <row r="235" ht="6" customHeight="1"/>
    <row r="237" spans="1:2" ht="10.5" customHeight="1">
      <c r="A237" s="18"/>
      <c r="B237" s="18"/>
    </row>
    <row r="238" spans="1:2" ht="12.75" customHeight="1">
      <c r="A238" s="18"/>
      <c r="B238" s="18"/>
    </row>
    <row r="239" spans="1:2" ht="12.75">
      <c r="A239" s="18"/>
      <c r="B239" s="18"/>
    </row>
    <row r="240" spans="1:2" ht="12.75">
      <c r="A240" s="18"/>
      <c r="B240" s="18"/>
    </row>
    <row r="242" ht="4.5" customHeight="1"/>
    <row r="244" spans="1:5" s="18" customFormat="1" ht="6.75" customHeight="1">
      <c r="A244"/>
      <c r="B244"/>
      <c r="C244"/>
      <c r="D244"/>
      <c r="E244"/>
    </row>
    <row r="249" ht="7.5" customHeight="1"/>
    <row r="251" spans="1:5" s="18" customFormat="1" ht="12.75">
      <c r="A251"/>
      <c r="B251"/>
      <c r="C251"/>
      <c r="D251"/>
      <c r="E251"/>
    </row>
    <row r="252" spans="1:5" s="18" customFormat="1" ht="12.75">
      <c r="A252"/>
      <c r="B252"/>
      <c r="C252"/>
      <c r="D252"/>
      <c r="E252"/>
    </row>
    <row r="254" ht="9" customHeight="1"/>
    <row r="255" ht="19.5" customHeight="1"/>
    <row r="256" ht="19.5" customHeight="1"/>
    <row r="257" ht="12" customHeight="1"/>
    <row r="258" spans="3:5" ht="12.75">
      <c r="C258" s="18"/>
      <c r="D258" s="18"/>
      <c r="E258" s="18"/>
    </row>
    <row r="261" ht="42" customHeight="1"/>
    <row r="262" ht="9.75" customHeight="1"/>
    <row r="266" spans="3:5" ht="12" customHeight="1">
      <c r="C266" s="18"/>
      <c r="D266" s="18"/>
      <c r="E266" s="18"/>
    </row>
    <row r="271" spans="3:5" ht="12.75">
      <c r="C271" s="18"/>
      <c r="D271" s="18"/>
      <c r="E271" s="18"/>
    </row>
    <row r="275" ht="8.25" customHeight="1"/>
    <row r="276" spans="3:5" ht="12.75">
      <c r="C276" s="18"/>
      <c r="D276" s="18"/>
      <c r="E276" s="18"/>
    </row>
    <row r="278" spans="1:5" s="18" customFormat="1" ht="12.75">
      <c r="A278"/>
      <c r="B278"/>
      <c r="C278"/>
      <c r="D278"/>
      <c r="E278"/>
    </row>
    <row r="279" ht="12" customHeight="1"/>
    <row r="280" spans="3:5" ht="12.75">
      <c r="C280" s="18"/>
      <c r="D280" s="18"/>
      <c r="E280" s="18"/>
    </row>
    <row r="284" spans="3:5" ht="12.75">
      <c r="C284" s="18"/>
      <c r="D284" s="18"/>
      <c r="E284" s="18"/>
    </row>
    <row r="285" ht="12.75" customHeight="1"/>
    <row r="286" spans="1:2" s="18" customFormat="1" ht="6" customHeight="1">
      <c r="A286"/>
      <c r="B286"/>
    </row>
    <row r="287" ht="26.25" customHeight="1"/>
    <row r="288" ht="10.5" customHeight="1"/>
    <row r="291" spans="1:2" s="18" customFormat="1" ht="12.75">
      <c r="A291"/>
      <c r="B291"/>
    </row>
    <row r="292" ht="6" customHeight="1"/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1:2" s="18" customFormat="1" ht="12.75">
      <c r="A296"/>
      <c r="B296"/>
    </row>
    <row r="297" spans="3:5" ht="12.75" customHeight="1">
      <c r="C297" s="18"/>
      <c r="D297" s="18"/>
      <c r="E297" s="18"/>
    </row>
    <row r="298" spans="3:5" ht="12.75">
      <c r="C298" s="18"/>
      <c r="D298" s="18"/>
      <c r="E298" s="18"/>
    </row>
    <row r="299" spans="3:5" ht="8.25" customHeight="1">
      <c r="C299" s="18"/>
      <c r="D299" s="18"/>
      <c r="E299" s="18"/>
    </row>
    <row r="300" spans="1:2" s="18" customFormat="1" ht="12.75">
      <c r="A300"/>
      <c r="B300"/>
    </row>
    <row r="301" spans="3:5" ht="8.25" customHeight="1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1:2" s="18" customFormat="1" ht="12.75">
      <c r="A304"/>
      <c r="B304"/>
    </row>
    <row r="305" spans="3:5" ht="12.75">
      <c r="C305" s="18"/>
      <c r="D305" s="18"/>
      <c r="E305" s="18"/>
    </row>
    <row r="306" spans="1:2" s="18" customFormat="1" ht="4.5" customHeight="1">
      <c r="A306"/>
      <c r="B306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1:2" s="18" customFormat="1" ht="6" customHeight="1">
      <c r="A311"/>
      <c r="B311"/>
    </row>
    <row r="312" spans="3:5" ht="18" customHeight="1">
      <c r="C312" s="18"/>
      <c r="D312" s="18"/>
      <c r="E312" s="18"/>
    </row>
    <row r="313" spans="3:5" ht="14.25" customHeight="1">
      <c r="C313" s="18"/>
      <c r="D313" s="18"/>
      <c r="E313" s="18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12.75">
      <c r="A317"/>
      <c r="B317"/>
    </row>
    <row r="318" spans="1:2" s="18" customFormat="1" ht="39" customHeight="1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2.75">
      <c r="A330"/>
      <c r="B330"/>
    </row>
    <row r="331" spans="1:2" s="18" customFormat="1" ht="15.75" customHeight="1">
      <c r="A331"/>
      <c r="B331"/>
    </row>
    <row r="332" spans="1:2" s="18" customFormat="1" ht="6" customHeight="1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2" s="18" customFormat="1" ht="12.75">
      <c r="A340"/>
      <c r="B340"/>
    </row>
    <row r="341" spans="1:5" s="18" customFormat="1" ht="12.75">
      <c r="A341"/>
      <c r="B341"/>
      <c r="C341"/>
      <c r="D341"/>
      <c r="E341"/>
    </row>
    <row r="342" spans="1:5" s="18" customFormat="1" ht="13.5" customHeight="1">
      <c r="A342"/>
      <c r="B342"/>
      <c r="C342"/>
      <c r="D342"/>
      <c r="E342"/>
    </row>
    <row r="343" spans="1:5" s="18" customFormat="1" ht="7.5" customHeight="1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12.75">
      <c r="A347"/>
      <c r="B347"/>
      <c r="C347"/>
      <c r="D347"/>
      <c r="E347"/>
    </row>
    <row r="348" spans="1:5" s="18" customFormat="1" ht="27.75" customHeight="1">
      <c r="A348"/>
      <c r="B348"/>
      <c r="C348"/>
      <c r="D348"/>
      <c r="E348"/>
    </row>
    <row r="349" spans="1:5" s="18" customFormat="1" ht="5.25" customHeight="1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2.75">
      <c r="A354"/>
      <c r="B354"/>
      <c r="C354"/>
      <c r="D354"/>
      <c r="E354"/>
    </row>
    <row r="355" spans="1:5" s="18" customFormat="1" ht="17.25" customHeight="1">
      <c r="A355"/>
      <c r="B355"/>
      <c r="C355"/>
      <c r="D355"/>
      <c r="E355"/>
    </row>
    <row r="356" spans="1:5" s="18" customFormat="1" ht="6" customHeight="1">
      <c r="A356"/>
      <c r="B356"/>
      <c r="C356"/>
      <c r="D356"/>
      <c r="E356"/>
    </row>
    <row r="357" spans="1:5" s="18" customFormat="1" ht="25.5" customHeight="1">
      <c r="A357"/>
      <c r="B357"/>
      <c r="C357"/>
      <c r="D357"/>
      <c r="E357"/>
    </row>
    <row r="358" spans="1:5" s="18" customFormat="1" ht="4.5" customHeight="1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5" s="18" customFormat="1" ht="12.75">
      <c r="A360"/>
      <c r="B360"/>
      <c r="C360"/>
      <c r="D360"/>
      <c r="E360"/>
    </row>
    <row r="361" spans="1:7" s="18" customFormat="1" ht="12.75">
      <c r="A361"/>
      <c r="B361"/>
      <c r="C361"/>
      <c r="D361"/>
      <c r="E361"/>
      <c r="F361"/>
      <c r="G361"/>
    </row>
    <row r="362" spans="1:7" s="18" customFormat="1" ht="18" customHeight="1">
      <c r="A362"/>
      <c r="B362"/>
      <c r="C362"/>
      <c r="D362"/>
      <c r="E362"/>
      <c r="F362"/>
      <c r="G362"/>
    </row>
    <row r="363" spans="1:7" s="18" customFormat="1" ht="4.5" customHeight="1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/>
      <c r="C365"/>
      <c r="D365"/>
      <c r="E365"/>
      <c r="F365"/>
      <c r="G365"/>
    </row>
    <row r="366" spans="1:7" s="18" customFormat="1" ht="12.75">
      <c r="A366"/>
      <c r="B366" s="1"/>
      <c r="C366" s="1"/>
      <c r="D366" s="1"/>
      <c r="E366" s="1"/>
      <c r="F366"/>
      <c r="G366"/>
    </row>
    <row r="367" spans="1:7" s="18" customFormat="1" ht="12.75" customHeight="1">
      <c r="A367"/>
      <c r="B367" s="1"/>
      <c r="C367" s="1"/>
      <c r="D367" s="1"/>
      <c r="E367" s="1"/>
      <c r="F367"/>
      <c r="G367"/>
    </row>
    <row r="368" spans="1:7" s="18" customFormat="1" ht="7.5" customHeight="1">
      <c r="A368"/>
      <c r="B368" s="1"/>
      <c r="C368" s="1"/>
      <c r="D368" s="1"/>
      <c r="E368" s="1"/>
      <c r="F368"/>
      <c r="G368"/>
    </row>
    <row r="369" spans="1:7" s="18" customFormat="1" ht="14.25" customHeight="1">
      <c r="A369"/>
      <c r="B369" s="1"/>
      <c r="C369" s="1"/>
      <c r="D369" s="1"/>
      <c r="E369" s="1"/>
      <c r="F369"/>
      <c r="G369"/>
    </row>
    <row r="370" spans="1:7" s="18" customFormat="1" ht="12.75">
      <c r="A370"/>
      <c r="B370" s="1"/>
      <c r="C370" s="1"/>
      <c r="D370" s="1"/>
      <c r="E370" s="1"/>
      <c r="F370"/>
      <c r="G370"/>
    </row>
    <row r="371" spans="2:5" ht="12.75">
      <c r="B371" s="1"/>
      <c r="C371" s="1"/>
      <c r="D371" s="1"/>
      <c r="E371" s="1"/>
    </row>
    <row r="375" ht="24.75" customHeight="1"/>
    <row r="386" spans="6:7" ht="12.75">
      <c r="F386" s="1"/>
      <c r="G386" s="1"/>
    </row>
    <row r="387" spans="6:7" ht="12.75">
      <c r="F387" s="1"/>
      <c r="G387" s="1"/>
    </row>
    <row r="388" spans="6:7" ht="12.75" customHeight="1">
      <c r="F388" s="1"/>
      <c r="G388" s="1"/>
    </row>
    <row r="389" spans="6:7" ht="6" customHeight="1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9" ht="14.25" customHeight="1"/>
    <row r="400" ht="5.25" customHeight="1"/>
    <row r="405" ht="24" customHeight="1"/>
    <row r="406" ht="5.25" customHeight="1"/>
    <row r="412" ht="12" customHeight="1"/>
    <row r="413" ht="4.5" customHeight="1"/>
    <row r="414" ht="30" customHeight="1"/>
    <row r="415" ht="8.25" customHeight="1"/>
    <row r="419" ht="15" customHeight="1"/>
    <row r="420" ht="7.5" customHeight="1"/>
    <row r="424" ht="12" customHeight="1"/>
    <row r="425" ht="8.25" customHeight="1"/>
  </sheetData>
  <sheetProtection/>
  <mergeCells count="11">
    <mergeCell ref="A120:E120"/>
    <mergeCell ref="A119:E119"/>
    <mergeCell ref="A117:E117"/>
    <mergeCell ref="A116:E116"/>
    <mergeCell ref="A63:E63"/>
    <mergeCell ref="A64:E64"/>
    <mergeCell ref="A1:E1"/>
    <mergeCell ref="A2:E2"/>
    <mergeCell ref="A3:E3"/>
    <mergeCell ref="A61:E61"/>
    <mergeCell ref="A60:E60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43">
      <selection activeCell="F18" sqref="F18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439" t="s">
        <v>1129</v>
      </c>
      <c r="B1" s="1439"/>
      <c r="C1" s="1439"/>
      <c r="D1" s="1439"/>
      <c r="E1" s="1439"/>
      <c r="F1" s="1439"/>
    </row>
    <row r="2" spans="2:6" ht="12.75">
      <c r="B2" s="23"/>
      <c r="C2" s="23"/>
      <c r="D2" s="23"/>
      <c r="E2" s="23"/>
      <c r="F2" s="23"/>
    </row>
    <row r="3" spans="1:6" ht="15" customHeight="1">
      <c r="A3" s="1459" t="s">
        <v>802</v>
      </c>
      <c r="B3" s="1460"/>
      <c r="C3" s="1460"/>
      <c r="D3" s="1460"/>
      <c r="E3" s="1460"/>
      <c r="F3" s="1460"/>
    </row>
    <row r="4" spans="2:6" ht="13.5" thickBot="1">
      <c r="B4" s="1465" t="s">
        <v>4</v>
      </c>
      <c r="C4" s="1465"/>
      <c r="D4" s="1465"/>
      <c r="E4" s="1465"/>
      <c r="F4" s="1465"/>
    </row>
    <row r="5" spans="1:6" ht="39" customHeight="1" thickBot="1">
      <c r="A5" s="477" t="s">
        <v>444</v>
      </c>
      <c r="B5" s="204" t="s">
        <v>28</v>
      </c>
      <c r="C5" s="490" t="s">
        <v>29</v>
      </c>
      <c r="D5" s="491" t="s">
        <v>671</v>
      </c>
      <c r="E5" s="469" t="s">
        <v>45</v>
      </c>
      <c r="F5" s="467" t="s">
        <v>554</v>
      </c>
    </row>
    <row r="6" spans="1:6" ht="14.25" customHeight="1" thickBot="1">
      <c r="A6" s="463" t="s">
        <v>445</v>
      </c>
      <c r="B6" s="482" t="s">
        <v>446</v>
      </c>
      <c r="C6" s="483" t="s">
        <v>447</v>
      </c>
      <c r="D6" s="484" t="s">
        <v>448</v>
      </c>
      <c r="E6" s="820" t="s">
        <v>468</v>
      </c>
      <c r="F6" s="819" t="s">
        <v>493</v>
      </c>
    </row>
    <row r="7" spans="1:66" s="41" customFormat="1" ht="26.25" thickBot="1">
      <c r="A7" s="509" t="s">
        <v>449</v>
      </c>
      <c r="B7" s="199" t="s">
        <v>617</v>
      </c>
      <c r="C7" s="510"/>
      <c r="D7" s="818"/>
      <c r="E7" s="821">
        <v>161597</v>
      </c>
      <c r="F7" s="754">
        <f aca="true" t="shared" si="0" ref="F7:F12">SUM(C7:E7)</f>
        <v>161597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94" t="s">
        <v>450</v>
      </c>
      <c r="B8" s="199" t="s">
        <v>618</v>
      </c>
      <c r="C8" s="196"/>
      <c r="D8" s="197"/>
      <c r="E8" s="822">
        <v>1181</v>
      </c>
      <c r="F8" s="754">
        <f t="shared" si="0"/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94" t="s">
        <v>451</v>
      </c>
      <c r="B9" s="199" t="s">
        <v>750</v>
      </c>
      <c r="C9" s="6"/>
      <c r="D9" s="198"/>
      <c r="E9" s="822">
        <v>159</v>
      </c>
      <c r="F9" s="754">
        <f t="shared" si="0"/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94" t="s">
        <v>452</v>
      </c>
      <c r="B10" s="817" t="s">
        <v>1054</v>
      </c>
      <c r="C10" s="6"/>
      <c r="D10" s="198"/>
      <c r="E10" s="822">
        <v>1232</v>
      </c>
      <c r="F10" s="754">
        <f t="shared" si="0"/>
        <v>1232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3.5" thickBot="1">
      <c r="A11" s="494" t="s">
        <v>453</v>
      </c>
      <c r="B11" s="817" t="s">
        <v>1072</v>
      </c>
      <c r="C11" s="6"/>
      <c r="D11" s="198"/>
      <c r="E11" s="822">
        <v>238</v>
      </c>
      <c r="F11" s="754">
        <f t="shared" si="0"/>
        <v>238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" s="18" customFormat="1" ht="13.5" thickBot="1">
      <c r="A12" s="486" t="s">
        <v>454</v>
      </c>
      <c r="B12" s="487" t="s">
        <v>31</v>
      </c>
      <c r="C12" s="488">
        <f>SUM(C7:C11)</f>
        <v>0</v>
      </c>
      <c r="D12" s="489">
        <f>SUM(D7:D11)</f>
        <v>0</v>
      </c>
      <c r="E12" s="383">
        <f>SUM(E7:E11)</f>
        <v>164407</v>
      </c>
      <c r="F12" s="383">
        <f t="shared" si="0"/>
        <v>164407</v>
      </c>
    </row>
    <row r="13" spans="1:6" s="18" customFormat="1" ht="12.75">
      <c r="A13" s="471"/>
      <c r="B13" s="45"/>
      <c r="C13" s="493"/>
      <c r="D13" s="493"/>
      <c r="E13" s="493"/>
      <c r="F13" s="493"/>
    </row>
    <row r="14" spans="2:6" ht="12.75">
      <c r="B14" s="1"/>
      <c r="C14" s="1"/>
      <c r="D14" s="1"/>
      <c r="E14" s="1"/>
      <c r="F14" s="1"/>
    </row>
    <row r="15" spans="1:6" ht="12.75">
      <c r="A15" s="1439" t="s">
        <v>1130</v>
      </c>
      <c r="B15" s="1439"/>
      <c r="C15" s="1439"/>
      <c r="D15" s="1439"/>
      <c r="E15" s="1439"/>
      <c r="F15" s="1439"/>
    </row>
    <row r="16" spans="2:6" ht="12.75">
      <c r="B16" s="23"/>
      <c r="C16" s="23"/>
      <c r="D16" s="23"/>
      <c r="E16" s="23"/>
      <c r="F16" s="23"/>
    </row>
    <row r="17" spans="2:6" ht="15.75">
      <c r="B17" s="1459" t="s">
        <v>801</v>
      </c>
      <c r="C17" s="1459"/>
      <c r="D17" s="1459"/>
      <c r="E17" s="1459"/>
      <c r="F17" s="1459"/>
    </row>
    <row r="18" spans="2:6" ht="12.75">
      <c r="B18" s="1"/>
      <c r="C18" s="1"/>
      <c r="D18" s="1"/>
      <c r="E18" s="1"/>
      <c r="F18" s="1"/>
    </row>
    <row r="19" spans="2:6" ht="13.5" thickBot="1">
      <c r="B19" s="1465" t="s">
        <v>4</v>
      </c>
      <c r="C19" s="1465"/>
      <c r="D19" s="1465"/>
      <c r="E19" s="1465"/>
      <c r="F19" s="1465"/>
    </row>
    <row r="20" spans="1:6" ht="38.25" customHeight="1" thickBot="1">
      <c r="A20" s="477" t="s">
        <v>444</v>
      </c>
      <c r="B20" s="495" t="s">
        <v>28</v>
      </c>
      <c r="C20" s="1002" t="s">
        <v>29</v>
      </c>
      <c r="D20" s="491" t="s">
        <v>671</v>
      </c>
      <c r="E20" s="469" t="s">
        <v>45</v>
      </c>
      <c r="F20" s="467" t="s">
        <v>554</v>
      </c>
    </row>
    <row r="21" spans="1:6" ht="13.5" customHeight="1">
      <c r="A21" s="463" t="s">
        <v>445</v>
      </c>
      <c r="B21" s="832" t="s">
        <v>446</v>
      </c>
      <c r="C21" s="820" t="s">
        <v>447</v>
      </c>
      <c r="D21" s="454" t="s">
        <v>448</v>
      </c>
      <c r="E21" s="825" t="s">
        <v>468</v>
      </c>
      <c r="F21" s="823" t="s">
        <v>493</v>
      </c>
    </row>
    <row r="22" spans="1:6" ht="25.5">
      <c r="A22" s="494" t="s">
        <v>449</v>
      </c>
      <c r="B22" s="950" t="s">
        <v>32</v>
      </c>
      <c r="C22" s="317"/>
      <c r="D22" s="30"/>
      <c r="E22" s="317">
        <v>16722</v>
      </c>
      <c r="F22" s="300">
        <f>SUM(C22:E22)</f>
        <v>16722</v>
      </c>
    </row>
    <row r="23" spans="1:6" ht="15" customHeight="1">
      <c r="A23" s="494" t="s">
        <v>450</v>
      </c>
      <c r="B23" s="950" t="s">
        <v>33</v>
      </c>
      <c r="C23" s="317"/>
      <c r="D23" s="30"/>
      <c r="E23" s="317">
        <v>10713</v>
      </c>
      <c r="F23" s="300">
        <f aca="true" t="shared" si="1" ref="F23:F40">SUM(C23:E23)</f>
        <v>10713</v>
      </c>
    </row>
    <row r="24" spans="1:6" ht="12.75">
      <c r="A24" s="494" t="s">
        <v>451</v>
      </c>
      <c r="B24" s="950" t="s">
        <v>34</v>
      </c>
      <c r="C24" s="317"/>
      <c r="D24" s="30"/>
      <c r="E24" s="317">
        <v>6545</v>
      </c>
      <c r="F24" s="300">
        <f t="shared" si="1"/>
        <v>6545</v>
      </c>
    </row>
    <row r="25" spans="1:6" ht="15.75" customHeight="1">
      <c r="A25" s="494" t="s">
        <v>452</v>
      </c>
      <c r="B25" s="950" t="s">
        <v>714</v>
      </c>
      <c r="C25" s="317"/>
      <c r="D25" s="30"/>
      <c r="E25" s="317">
        <v>28311</v>
      </c>
      <c r="F25" s="300">
        <f t="shared" si="1"/>
        <v>28311</v>
      </c>
    </row>
    <row r="26" spans="1:6" ht="15.75" customHeight="1">
      <c r="A26" s="494" t="s">
        <v>453</v>
      </c>
      <c r="B26" s="950" t="s">
        <v>715</v>
      </c>
      <c r="C26" s="317"/>
      <c r="D26" s="30"/>
      <c r="E26" s="317">
        <f>26998+727</f>
        <v>27725</v>
      </c>
      <c r="F26" s="300">
        <f t="shared" si="1"/>
        <v>27725</v>
      </c>
    </row>
    <row r="27" spans="1:6" ht="15.75" customHeight="1">
      <c r="A27" s="494" t="s">
        <v>454</v>
      </c>
      <c r="B27" s="950" t="s">
        <v>716</v>
      </c>
      <c r="C27" s="317"/>
      <c r="D27" s="30"/>
      <c r="E27" s="317">
        <f>36060+272+272</f>
        <v>36604</v>
      </c>
      <c r="F27" s="300">
        <f t="shared" si="1"/>
        <v>36604</v>
      </c>
    </row>
    <row r="28" spans="1:6" ht="12.75">
      <c r="A28" s="494" t="s">
        <v>455</v>
      </c>
      <c r="B28" s="950" t="s">
        <v>498</v>
      </c>
      <c r="C28" s="317"/>
      <c r="D28" s="30"/>
      <c r="E28" s="317">
        <v>23000</v>
      </c>
      <c r="F28" s="300">
        <f t="shared" si="1"/>
        <v>23000</v>
      </c>
    </row>
    <row r="29" spans="1:6" ht="12.75">
      <c r="A29" s="494" t="s">
        <v>456</v>
      </c>
      <c r="B29" s="950" t="s">
        <v>35</v>
      </c>
      <c r="C29" s="317"/>
      <c r="D29" s="30"/>
      <c r="E29" s="317">
        <v>3700</v>
      </c>
      <c r="F29" s="300">
        <f t="shared" si="1"/>
        <v>3700</v>
      </c>
    </row>
    <row r="30" spans="1:6" ht="15.75" customHeight="1">
      <c r="A30" s="494" t="s">
        <v>457</v>
      </c>
      <c r="B30" s="950" t="s">
        <v>36</v>
      </c>
      <c r="C30" s="317"/>
      <c r="D30" s="30"/>
      <c r="E30" s="317">
        <f>9000</f>
        <v>9000</v>
      </c>
      <c r="F30" s="300">
        <f t="shared" si="1"/>
        <v>9000</v>
      </c>
    </row>
    <row r="31" spans="1:6" ht="13.5" customHeight="1">
      <c r="A31" s="494" t="s">
        <v>458</v>
      </c>
      <c r="B31" s="950" t="s">
        <v>37</v>
      </c>
      <c r="C31" s="317"/>
      <c r="D31" s="30"/>
      <c r="E31" s="317">
        <v>4000</v>
      </c>
      <c r="F31" s="300">
        <f t="shared" si="1"/>
        <v>4000</v>
      </c>
    </row>
    <row r="32" spans="1:6" ht="12.75">
      <c r="A32" s="494" t="s">
        <v>459</v>
      </c>
      <c r="B32" s="951" t="s">
        <v>38</v>
      </c>
      <c r="C32" s="209"/>
      <c r="D32" s="32"/>
      <c r="E32" s="209">
        <f>20000+10000+10000</f>
        <v>40000</v>
      </c>
      <c r="F32" s="300">
        <f t="shared" si="1"/>
        <v>40000</v>
      </c>
    </row>
    <row r="33" spans="1:6" ht="12.75">
      <c r="A33" s="494" t="s">
        <v>460</v>
      </c>
      <c r="B33" s="951" t="s">
        <v>39</v>
      </c>
      <c r="C33" s="209"/>
      <c r="D33" s="32"/>
      <c r="E33" s="209">
        <f>55000+20000</f>
        <v>75000</v>
      </c>
      <c r="F33" s="300">
        <f t="shared" si="1"/>
        <v>75000</v>
      </c>
    </row>
    <row r="34" spans="1:6" ht="13.5" customHeight="1">
      <c r="A34" s="494" t="s">
        <v>461</v>
      </c>
      <c r="B34" s="950" t="s">
        <v>635</v>
      </c>
      <c r="C34" s="317"/>
      <c r="D34" s="30"/>
      <c r="E34" s="317">
        <v>2000</v>
      </c>
      <c r="F34" s="300">
        <f t="shared" si="1"/>
        <v>2000</v>
      </c>
    </row>
    <row r="35" spans="1:6" ht="15" customHeight="1">
      <c r="A35" s="494" t="s">
        <v>462</v>
      </c>
      <c r="B35" s="951" t="s">
        <v>499</v>
      </c>
      <c r="C35" s="209"/>
      <c r="D35" s="32"/>
      <c r="E35" s="209">
        <v>1229</v>
      </c>
      <c r="F35" s="300">
        <f t="shared" si="1"/>
        <v>1229</v>
      </c>
    </row>
    <row r="36" spans="1:6" ht="13.5" customHeight="1">
      <c r="A36" s="494" t="s">
        <v>463</v>
      </c>
      <c r="B36" s="951" t="s">
        <v>500</v>
      </c>
      <c r="C36" s="209"/>
      <c r="D36" s="32"/>
      <c r="E36" s="209">
        <v>2000</v>
      </c>
      <c r="F36" s="300">
        <f t="shared" si="1"/>
        <v>2000</v>
      </c>
    </row>
    <row r="37" spans="1:6" ht="12.75">
      <c r="A37" s="494" t="s">
        <v>464</v>
      </c>
      <c r="B37" s="951" t="s">
        <v>1073</v>
      </c>
      <c r="C37" s="209"/>
      <c r="D37" s="32"/>
      <c r="E37" s="209">
        <v>39188</v>
      </c>
      <c r="F37" s="300">
        <f t="shared" si="1"/>
        <v>39188</v>
      </c>
    </row>
    <row r="38" spans="1:6" ht="12.75">
      <c r="A38" s="494" t="s">
        <v>465</v>
      </c>
      <c r="B38" s="952" t="s">
        <v>40</v>
      </c>
      <c r="C38" s="210"/>
      <c r="D38" s="857"/>
      <c r="E38" s="210">
        <v>0</v>
      </c>
      <c r="F38" s="514">
        <f t="shared" si="1"/>
        <v>0</v>
      </c>
    </row>
    <row r="39" spans="1:6" ht="25.5">
      <c r="A39" s="494" t="s">
        <v>466</v>
      </c>
      <c r="B39" s="895" t="s">
        <v>619</v>
      </c>
      <c r="C39" s="176"/>
      <c r="D39" s="140"/>
      <c r="E39" s="176">
        <v>600</v>
      </c>
      <c r="F39" s="170">
        <f t="shared" si="1"/>
        <v>600</v>
      </c>
    </row>
    <row r="40" spans="1:6" ht="25.5">
      <c r="A40" s="494" t="s">
        <v>467</v>
      </c>
      <c r="B40" s="746" t="s">
        <v>620</v>
      </c>
      <c r="C40" s="176"/>
      <c r="D40" s="140"/>
      <c r="E40" s="1045">
        <v>367</v>
      </c>
      <c r="F40" s="170">
        <f t="shared" si="1"/>
        <v>367</v>
      </c>
    </row>
    <row r="41" spans="1:6" ht="13.5" thickBot="1">
      <c r="A41" s="1364" t="s">
        <v>469</v>
      </c>
      <c r="B41" s="1365" t="s">
        <v>31</v>
      </c>
      <c r="C41" s="878">
        <f>SUM(C22:C38)</f>
        <v>0</v>
      </c>
      <c r="D41" s="878">
        <f>SUM(D22:D38)</f>
        <v>0</v>
      </c>
      <c r="E41" s="411">
        <f>SUM(E22:E40)</f>
        <v>326704</v>
      </c>
      <c r="F41" s="1366">
        <f>SUM(F22:F40)</f>
        <v>326704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18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3:F3"/>
    <mergeCell ref="A1:F1"/>
    <mergeCell ref="A15:F15"/>
    <mergeCell ref="B4:F4"/>
    <mergeCell ref="B17:F17"/>
    <mergeCell ref="B19:F19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9">
      <selection activeCell="G38" sqref="G38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439" t="s">
        <v>1131</v>
      </c>
      <c r="B1" s="1439"/>
      <c r="C1" s="1439"/>
      <c r="D1" s="1439"/>
      <c r="E1" s="1439"/>
      <c r="F1" s="1439"/>
    </row>
    <row r="2" spans="2:6" ht="15.75">
      <c r="B2" s="1459" t="s">
        <v>781</v>
      </c>
      <c r="C2" s="1459"/>
      <c r="D2" s="1459"/>
      <c r="E2" s="1459"/>
      <c r="F2" s="1459"/>
    </row>
    <row r="3" spans="2:6" ht="13.5" thickBot="1">
      <c r="B3" s="1465" t="s">
        <v>4</v>
      </c>
      <c r="C3" s="1465"/>
      <c r="D3" s="1465"/>
      <c r="E3" s="1465"/>
      <c r="F3" s="1465"/>
    </row>
    <row r="4" spans="1:6" ht="39" thickBot="1">
      <c r="A4" s="468" t="s">
        <v>444</v>
      </c>
      <c r="B4" s="163" t="s">
        <v>3</v>
      </c>
      <c r="C4" s="511" t="s">
        <v>29</v>
      </c>
      <c r="D4" s="491" t="s">
        <v>671</v>
      </c>
      <c r="E4" s="469" t="s">
        <v>45</v>
      </c>
      <c r="F4" s="467" t="s">
        <v>554</v>
      </c>
    </row>
    <row r="5" spans="1:6" ht="12.75">
      <c r="A5" s="481" t="s">
        <v>445</v>
      </c>
      <c r="B5" s="832" t="s">
        <v>446</v>
      </c>
      <c r="C5" s="820" t="s">
        <v>447</v>
      </c>
      <c r="D5" s="454" t="s">
        <v>448</v>
      </c>
      <c r="E5" s="825"/>
      <c r="F5" s="823" t="s">
        <v>468</v>
      </c>
    </row>
    <row r="6" spans="1:6" ht="12.75">
      <c r="A6" s="494" t="s">
        <v>449</v>
      </c>
      <c r="B6" s="186" t="s">
        <v>328</v>
      </c>
      <c r="C6" s="159" t="s">
        <v>759</v>
      </c>
      <c r="D6" s="1010">
        <v>6818</v>
      </c>
      <c r="E6" s="176"/>
      <c r="F6" s="170">
        <f>SUM(C6:E6)</f>
        <v>6818</v>
      </c>
    </row>
    <row r="7" spans="1:6" ht="12.75">
      <c r="A7" s="494" t="s">
        <v>450</v>
      </c>
      <c r="B7" s="186" t="s">
        <v>329</v>
      </c>
      <c r="C7" s="159" t="s">
        <v>759</v>
      </c>
      <c r="D7" s="176">
        <v>3181</v>
      </c>
      <c r="E7" s="176"/>
      <c r="F7" s="170">
        <f aca="true" t="shared" si="0" ref="F7:F32">SUM(C7:E7)</f>
        <v>3181</v>
      </c>
    </row>
    <row r="8" spans="1:6" ht="12.75">
      <c r="A8" s="494" t="s">
        <v>451</v>
      </c>
      <c r="B8" s="953" t="s">
        <v>621</v>
      </c>
      <c r="C8" s="159" t="s">
        <v>759</v>
      </c>
      <c r="D8" s="176">
        <v>1034</v>
      </c>
      <c r="E8" s="176"/>
      <c r="F8" s="170">
        <f t="shared" si="0"/>
        <v>1034</v>
      </c>
    </row>
    <row r="9" spans="1:6" ht="12.75">
      <c r="A9" s="494" t="s">
        <v>452</v>
      </c>
      <c r="B9" s="953" t="s">
        <v>622</v>
      </c>
      <c r="C9" s="159" t="s">
        <v>759</v>
      </c>
      <c r="D9" s="176">
        <v>131216</v>
      </c>
      <c r="E9" s="176"/>
      <c r="F9" s="170">
        <f t="shared" si="0"/>
        <v>131216</v>
      </c>
    </row>
    <row r="10" spans="1:6" ht="12.75">
      <c r="A10" s="494" t="s">
        <v>453</v>
      </c>
      <c r="B10" s="186" t="s">
        <v>330</v>
      </c>
      <c r="C10" s="159" t="s">
        <v>759</v>
      </c>
      <c r="D10" s="176">
        <v>114</v>
      </c>
      <c r="E10" s="176"/>
      <c r="F10" s="170">
        <f t="shared" si="0"/>
        <v>114</v>
      </c>
    </row>
    <row r="11" spans="1:6" ht="12.75">
      <c r="A11" s="494" t="s">
        <v>454</v>
      </c>
      <c r="B11" s="186" t="s">
        <v>331</v>
      </c>
      <c r="C11" s="159" t="s">
        <v>759</v>
      </c>
      <c r="D11" s="176">
        <v>29806</v>
      </c>
      <c r="E11" s="176"/>
      <c r="F11" s="170">
        <f t="shared" si="0"/>
        <v>29806</v>
      </c>
    </row>
    <row r="12" spans="1:6" ht="12.75">
      <c r="A12" s="494" t="s">
        <v>455</v>
      </c>
      <c r="B12" s="954" t="s">
        <v>623</v>
      </c>
      <c r="C12" s="159" t="s">
        <v>759</v>
      </c>
      <c r="D12" s="529">
        <v>0</v>
      </c>
      <c r="E12" s="176"/>
      <c r="F12" s="170">
        <f t="shared" si="0"/>
        <v>0</v>
      </c>
    </row>
    <row r="13" spans="1:6" ht="12.75">
      <c r="A13" s="494" t="s">
        <v>456</v>
      </c>
      <c r="B13" s="186" t="s">
        <v>332</v>
      </c>
      <c r="C13" s="159" t="s">
        <v>759</v>
      </c>
      <c r="D13" s="176">
        <v>4384</v>
      </c>
      <c r="E13" s="176"/>
      <c r="F13" s="170">
        <f t="shared" si="0"/>
        <v>4384</v>
      </c>
    </row>
    <row r="14" spans="1:6" ht="12.75">
      <c r="A14" s="494" t="s">
        <v>457</v>
      </c>
      <c r="B14" s="186" t="s">
        <v>1074</v>
      </c>
      <c r="C14" s="159" t="s">
        <v>759</v>
      </c>
      <c r="D14" s="529" t="s">
        <v>396</v>
      </c>
      <c r="E14" s="176">
        <v>1039</v>
      </c>
      <c r="F14" s="170">
        <f t="shared" si="0"/>
        <v>1039</v>
      </c>
    </row>
    <row r="15" spans="1:6" ht="12.75">
      <c r="A15" s="494" t="s">
        <v>458</v>
      </c>
      <c r="B15" s="186" t="s">
        <v>1075</v>
      </c>
      <c r="C15" s="159"/>
      <c r="D15" s="529"/>
      <c r="E15" s="176">
        <v>461</v>
      </c>
      <c r="F15" s="170">
        <f t="shared" si="0"/>
        <v>461</v>
      </c>
    </row>
    <row r="16" spans="1:6" ht="12.75">
      <c r="A16" s="494" t="s">
        <v>459</v>
      </c>
      <c r="B16" s="186" t="s">
        <v>333</v>
      </c>
      <c r="C16" s="159" t="s">
        <v>759</v>
      </c>
      <c r="D16" s="529" t="s">
        <v>396</v>
      </c>
      <c r="E16" s="176">
        <v>1280</v>
      </c>
      <c r="F16" s="170">
        <f t="shared" si="0"/>
        <v>1280</v>
      </c>
    </row>
    <row r="17" spans="1:6" ht="12.75">
      <c r="A17" s="494" t="s">
        <v>460</v>
      </c>
      <c r="B17" s="186" t="s">
        <v>334</v>
      </c>
      <c r="C17" s="159" t="s">
        <v>759</v>
      </c>
      <c r="D17" s="176">
        <v>11594</v>
      </c>
      <c r="E17" s="176"/>
      <c r="F17" s="170">
        <f t="shared" si="0"/>
        <v>11594</v>
      </c>
    </row>
    <row r="18" spans="1:6" ht="12.75">
      <c r="A18" s="494" t="s">
        <v>461</v>
      </c>
      <c r="B18" s="186" t="s">
        <v>495</v>
      </c>
      <c r="C18" s="159" t="s">
        <v>759</v>
      </c>
      <c r="D18" s="176">
        <v>253</v>
      </c>
      <c r="E18" s="176"/>
      <c r="F18" s="170">
        <f t="shared" si="0"/>
        <v>253</v>
      </c>
    </row>
    <row r="19" spans="1:6" ht="12.75">
      <c r="A19" s="494" t="s">
        <v>462</v>
      </c>
      <c r="B19" s="186" t="s">
        <v>335</v>
      </c>
      <c r="C19" s="159" t="s">
        <v>759</v>
      </c>
      <c r="D19" s="529" t="s">
        <v>759</v>
      </c>
      <c r="E19" s="176">
        <v>70</v>
      </c>
      <c r="F19" s="170">
        <f t="shared" si="0"/>
        <v>70</v>
      </c>
    </row>
    <row r="20" spans="1:6" ht="12.75">
      <c r="A20" s="494" t="s">
        <v>463</v>
      </c>
      <c r="B20" s="186" t="s">
        <v>336</v>
      </c>
      <c r="C20" s="159" t="s">
        <v>759</v>
      </c>
      <c r="D20" s="529" t="s">
        <v>759</v>
      </c>
      <c r="E20" s="176">
        <v>0</v>
      </c>
      <c r="F20" s="170">
        <f t="shared" si="0"/>
        <v>0</v>
      </c>
    </row>
    <row r="21" spans="1:6" ht="12.75">
      <c r="A21" s="494" t="s">
        <v>464</v>
      </c>
      <c r="B21" s="186" t="s">
        <v>337</v>
      </c>
      <c r="C21" s="159" t="s">
        <v>759</v>
      </c>
      <c r="D21" s="529" t="s">
        <v>759</v>
      </c>
      <c r="E21" s="176">
        <v>8000</v>
      </c>
      <c r="F21" s="170">
        <f t="shared" si="0"/>
        <v>8000</v>
      </c>
    </row>
    <row r="22" spans="1:6" ht="12.75">
      <c r="A22" s="494" t="s">
        <v>465</v>
      </c>
      <c r="B22" s="186" t="s">
        <v>344</v>
      </c>
      <c r="C22" s="159" t="s">
        <v>759</v>
      </c>
      <c r="D22" s="529" t="s">
        <v>759</v>
      </c>
      <c r="E22" s="176">
        <v>390</v>
      </c>
      <c r="F22" s="170">
        <f t="shared" si="0"/>
        <v>390</v>
      </c>
    </row>
    <row r="23" spans="1:6" ht="12.75">
      <c r="A23" s="494" t="s">
        <v>466</v>
      </c>
      <c r="B23" s="186" t="s">
        <v>338</v>
      </c>
      <c r="C23" s="159" t="s">
        <v>759</v>
      </c>
      <c r="D23" s="529" t="s">
        <v>759</v>
      </c>
      <c r="E23" s="176">
        <v>18798</v>
      </c>
      <c r="F23" s="170">
        <f t="shared" si="0"/>
        <v>18798</v>
      </c>
    </row>
    <row r="24" spans="1:6" ht="12.75">
      <c r="A24" s="494" t="s">
        <v>467</v>
      </c>
      <c r="B24" s="186" t="s">
        <v>339</v>
      </c>
      <c r="C24" s="159" t="s">
        <v>759</v>
      </c>
      <c r="D24" s="529" t="s">
        <v>759</v>
      </c>
      <c r="E24" s="176">
        <v>30000</v>
      </c>
      <c r="F24" s="170">
        <f t="shared" si="0"/>
        <v>30000</v>
      </c>
    </row>
    <row r="25" spans="1:6" ht="12.75">
      <c r="A25" s="494" t="s">
        <v>469</v>
      </c>
      <c r="B25" s="186" t="s">
        <v>340</v>
      </c>
      <c r="C25" s="159" t="s">
        <v>759</v>
      </c>
      <c r="D25" s="529" t="s">
        <v>759</v>
      </c>
      <c r="E25" s="1045">
        <v>3202</v>
      </c>
      <c r="F25" s="170">
        <f t="shared" si="0"/>
        <v>3202</v>
      </c>
    </row>
    <row r="26" spans="1:6" ht="12.75">
      <c r="A26" s="494" t="s">
        <v>470</v>
      </c>
      <c r="B26" s="186" t="s">
        <v>497</v>
      </c>
      <c r="C26" s="159" t="s">
        <v>759</v>
      </c>
      <c r="D26" s="529" t="s">
        <v>759</v>
      </c>
      <c r="E26" s="176">
        <v>1595</v>
      </c>
      <c r="F26" s="170">
        <f t="shared" si="0"/>
        <v>1595</v>
      </c>
    </row>
    <row r="27" spans="1:6" ht="12.75">
      <c r="A27" s="494" t="s">
        <v>471</v>
      </c>
      <c r="B27" s="186" t="s">
        <v>496</v>
      </c>
      <c r="C27" s="159" t="s">
        <v>396</v>
      </c>
      <c r="D27" s="529" t="s">
        <v>396</v>
      </c>
      <c r="E27" s="176">
        <v>0</v>
      </c>
      <c r="F27" s="170">
        <f t="shared" si="0"/>
        <v>0</v>
      </c>
    </row>
    <row r="28" spans="1:6" ht="12.75">
      <c r="A28" s="494" t="s">
        <v>472</v>
      </c>
      <c r="B28" s="186" t="s">
        <v>341</v>
      </c>
      <c r="C28" s="159" t="s">
        <v>759</v>
      </c>
      <c r="D28" s="529" t="s">
        <v>759</v>
      </c>
      <c r="E28" s="176">
        <v>0</v>
      </c>
      <c r="F28" s="170">
        <f t="shared" si="0"/>
        <v>0</v>
      </c>
    </row>
    <row r="29" spans="1:6" ht="12.75">
      <c r="A29" s="494" t="s">
        <v>473</v>
      </c>
      <c r="B29" s="186" t="s">
        <v>342</v>
      </c>
      <c r="C29" s="159" t="s">
        <v>759</v>
      </c>
      <c r="D29" s="529" t="s">
        <v>759</v>
      </c>
      <c r="E29" s="176">
        <v>800</v>
      </c>
      <c r="F29" s="170">
        <f t="shared" si="0"/>
        <v>800</v>
      </c>
    </row>
    <row r="30" spans="1:6" ht="12.75">
      <c r="A30" s="494" t="s">
        <v>474</v>
      </c>
      <c r="B30" s="836" t="s">
        <v>625</v>
      </c>
      <c r="C30" s="159" t="s">
        <v>759</v>
      </c>
      <c r="D30" s="176">
        <v>700</v>
      </c>
      <c r="E30" s="176"/>
      <c r="F30" s="170">
        <f t="shared" si="0"/>
        <v>700</v>
      </c>
    </row>
    <row r="31" spans="1:6" ht="12.75">
      <c r="A31" s="494" t="s">
        <v>475</v>
      </c>
      <c r="B31" s="836" t="s">
        <v>343</v>
      </c>
      <c r="C31" s="159"/>
      <c r="D31" s="140">
        <v>0</v>
      </c>
      <c r="E31" s="176">
        <v>129</v>
      </c>
      <c r="F31" s="170">
        <f t="shared" si="0"/>
        <v>129</v>
      </c>
    </row>
    <row r="32" spans="1:6" ht="13.5" thickBot="1">
      <c r="A32" s="494" t="s">
        <v>476</v>
      </c>
      <c r="B32" s="836" t="s">
        <v>624</v>
      </c>
      <c r="C32" s="159"/>
      <c r="D32" s="140"/>
      <c r="E32" s="1045">
        <v>14925</v>
      </c>
      <c r="F32" s="170">
        <f t="shared" si="0"/>
        <v>14925</v>
      </c>
    </row>
    <row r="33" spans="1:6" ht="13.5" thickBot="1">
      <c r="A33" s="473" t="s">
        <v>477</v>
      </c>
      <c r="B33" s="835" t="s">
        <v>345</v>
      </c>
      <c r="C33" s="383">
        <f>SUM(C6:C32)</f>
        <v>0</v>
      </c>
      <c r="D33" s="489">
        <f>SUM(D6:D32)</f>
        <v>189100</v>
      </c>
      <c r="E33" s="383">
        <f>SUM(E6:E32)</f>
        <v>80689</v>
      </c>
      <c r="F33" s="383">
        <f>SUM(F6:F32)</f>
        <v>269789</v>
      </c>
    </row>
    <row r="34" spans="2:6" ht="11.25" customHeight="1">
      <c r="B34" s="201"/>
      <c r="C34" s="22"/>
      <c r="D34" s="22"/>
      <c r="E34" s="22"/>
      <c r="F34" s="22"/>
    </row>
    <row r="35" spans="1:6" ht="12.75">
      <c r="A35" s="1439" t="s">
        <v>1132</v>
      </c>
      <c r="B35" s="1439"/>
      <c r="C35" s="1439"/>
      <c r="D35" s="1439"/>
      <c r="E35" s="1439"/>
      <c r="F35" s="1439"/>
    </row>
    <row r="36" spans="2:6" ht="15.75">
      <c r="B36" s="1459" t="s">
        <v>803</v>
      </c>
      <c r="C36" s="1459"/>
      <c r="D36" s="1459"/>
      <c r="E36" s="1459"/>
      <c r="F36" s="1459"/>
    </row>
    <row r="37" spans="2:6" ht="13.5" thickBot="1">
      <c r="B37" s="1465" t="s">
        <v>4</v>
      </c>
      <c r="C37" s="1465"/>
      <c r="D37" s="1465"/>
      <c r="E37" s="1465"/>
      <c r="F37" s="1465"/>
    </row>
    <row r="38" spans="1:6" ht="39" thickBot="1">
      <c r="A38" s="468" t="s">
        <v>444</v>
      </c>
      <c r="B38" s="163" t="s">
        <v>28</v>
      </c>
      <c r="C38" s="511" t="s">
        <v>29</v>
      </c>
      <c r="D38" s="491" t="s">
        <v>671</v>
      </c>
      <c r="E38" s="469" t="s">
        <v>45</v>
      </c>
      <c r="F38" s="467" t="s">
        <v>554</v>
      </c>
    </row>
    <row r="39" spans="1:6" ht="12.75">
      <c r="A39" s="481" t="s">
        <v>445</v>
      </c>
      <c r="B39" s="832" t="s">
        <v>446</v>
      </c>
      <c r="C39" s="820" t="s">
        <v>447</v>
      </c>
      <c r="D39" s="454" t="s">
        <v>448</v>
      </c>
      <c r="E39" s="825" t="s">
        <v>468</v>
      </c>
      <c r="F39" s="823" t="s">
        <v>493</v>
      </c>
    </row>
    <row r="40" spans="1:6" ht="13.5" thickBot="1">
      <c r="A40" s="494" t="s">
        <v>449</v>
      </c>
      <c r="B40" s="186"/>
      <c r="C40" s="176"/>
      <c r="D40" s="140"/>
      <c r="E40" s="176"/>
      <c r="F40" s="170"/>
    </row>
    <row r="41" spans="1:6" ht="13.5" thickBot="1">
      <c r="A41" s="473" t="s">
        <v>450</v>
      </c>
      <c r="B41" s="163" t="s">
        <v>346</v>
      </c>
      <c r="C41" s="831">
        <f>SUM(C40:C40)</f>
        <v>0</v>
      </c>
      <c r="D41" s="833">
        <f>SUM(D40:D40)</f>
        <v>0</v>
      </c>
      <c r="E41" s="831">
        <f>SUM(E40:E40)</f>
        <v>0</v>
      </c>
      <c r="F41" s="830">
        <v>0</v>
      </c>
    </row>
    <row r="42" spans="1:6" ht="12.75">
      <c r="A42" s="471"/>
      <c r="B42" s="45"/>
      <c r="C42" s="37"/>
      <c r="D42" s="45"/>
      <c r="E42" s="45"/>
      <c r="F42" s="45"/>
    </row>
    <row r="43" spans="1:6" ht="12.75">
      <c r="A43" s="1439" t="s">
        <v>1133</v>
      </c>
      <c r="B43" s="1439"/>
      <c r="C43" s="1439"/>
      <c r="D43" s="1439"/>
      <c r="E43" s="1439"/>
      <c r="F43" s="1439"/>
    </row>
    <row r="44" spans="2:6" ht="15.75">
      <c r="B44" s="1459" t="s">
        <v>804</v>
      </c>
      <c r="C44" s="1459"/>
      <c r="D44" s="1459"/>
      <c r="E44" s="1459"/>
      <c r="F44" s="1459"/>
    </row>
    <row r="45" spans="2:6" ht="13.5" thickBot="1">
      <c r="B45" s="1465" t="s">
        <v>4</v>
      </c>
      <c r="C45" s="1465"/>
      <c r="D45" s="1465"/>
      <c r="E45" s="1465"/>
      <c r="F45" s="1465"/>
    </row>
    <row r="46" spans="1:6" ht="39" thickBot="1">
      <c r="A46" s="468" t="s">
        <v>444</v>
      </c>
      <c r="B46" s="204" t="s">
        <v>28</v>
      </c>
      <c r="C46" s="490" t="s">
        <v>29</v>
      </c>
      <c r="D46" s="491" t="s">
        <v>671</v>
      </c>
      <c r="E46" s="469" t="s">
        <v>45</v>
      </c>
      <c r="F46" s="446" t="s">
        <v>554</v>
      </c>
    </row>
    <row r="47" spans="1:6" ht="13.5" thickBot="1">
      <c r="A47" s="481" t="s">
        <v>445</v>
      </c>
      <c r="B47" s="456" t="s">
        <v>446</v>
      </c>
      <c r="C47" s="453" t="s">
        <v>447</v>
      </c>
      <c r="D47" s="454" t="s">
        <v>448</v>
      </c>
      <c r="E47" s="825" t="s">
        <v>468</v>
      </c>
      <c r="F47" s="455" t="s">
        <v>493</v>
      </c>
    </row>
    <row r="48" spans="1:6" ht="12.75">
      <c r="A48" s="494" t="s">
        <v>449</v>
      </c>
      <c r="B48" s="435" t="s">
        <v>632</v>
      </c>
      <c r="C48" s="203"/>
      <c r="D48" s="834"/>
      <c r="E48" s="805"/>
      <c r="F48" s="805">
        <f aca="true" t="shared" si="1" ref="F48:F55">SUM(C48:E48)</f>
        <v>0</v>
      </c>
    </row>
    <row r="49" spans="1:6" ht="12.75">
      <c r="A49" s="494" t="s">
        <v>450</v>
      </c>
      <c r="B49" s="145" t="s">
        <v>633</v>
      </c>
      <c r="C49" s="434"/>
      <c r="D49" s="828"/>
      <c r="E49" s="179">
        <v>250000</v>
      </c>
      <c r="F49" s="176">
        <f t="shared" si="1"/>
        <v>250000</v>
      </c>
    </row>
    <row r="50" spans="1:6" ht="12.75">
      <c r="A50" s="494" t="s">
        <v>451</v>
      </c>
      <c r="B50" s="145" t="s">
        <v>439</v>
      </c>
      <c r="C50" s="152"/>
      <c r="D50" s="826"/>
      <c r="E50" s="176">
        <v>35000</v>
      </c>
      <c r="F50" s="176">
        <f t="shared" si="1"/>
        <v>35000</v>
      </c>
    </row>
    <row r="51" spans="1:6" ht="12.75">
      <c r="A51" s="494" t="s">
        <v>452</v>
      </c>
      <c r="B51" s="328" t="s">
        <v>41</v>
      </c>
      <c r="C51" s="152"/>
      <c r="D51" s="826"/>
      <c r="E51" s="176">
        <v>5000</v>
      </c>
      <c r="F51" s="176">
        <f t="shared" si="1"/>
        <v>5000</v>
      </c>
    </row>
    <row r="52" spans="1:6" ht="12.75">
      <c r="A52" s="494" t="s">
        <v>453</v>
      </c>
      <c r="B52" s="328" t="s">
        <v>594</v>
      </c>
      <c r="C52" s="152"/>
      <c r="D52" s="826"/>
      <c r="E52" s="176">
        <v>24776</v>
      </c>
      <c r="F52" s="176">
        <f t="shared" si="1"/>
        <v>24776</v>
      </c>
    </row>
    <row r="53" spans="1:6" ht="12.75">
      <c r="A53" s="494" t="s">
        <v>454</v>
      </c>
      <c r="B53" s="328" t="s">
        <v>1057</v>
      </c>
      <c r="C53" s="152"/>
      <c r="D53" s="826"/>
      <c r="E53" s="176">
        <v>1500</v>
      </c>
      <c r="F53" s="170">
        <f t="shared" si="1"/>
        <v>1500</v>
      </c>
    </row>
    <row r="54" spans="1:6" ht="12.75">
      <c r="A54" s="494" t="s">
        <v>455</v>
      </c>
      <c r="B54" s="926" t="s">
        <v>42</v>
      </c>
      <c r="C54" s="434"/>
      <c r="D54" s="828"/>
      <c r="E54" s="179">
        <v>1000</v>
      </c>
      <c r="F54" s="171">
        <f t="shared" si="1"/>
        <v>1000</v>
      </c>
    </row>
    <row r="55" spans="1:6" ht="13.5" thickBot="1">
      <c r="A55" s="1205" t="s">
        <v>456</v>
      </c>
      <c r="B55" s="926" t="s">
        <v>1060</v>
      </c>
      <c r="C55" s="1369"/>
      <c r="D55" s="829"/>
      <c r="E55" s="578">
        <v>25000</v>
      </c>
      <c r="F55" s="175">
        <f t="shared" si="1"/>
        <v>25000</v>
      </c>
    </row>
    <row r="56" spans="1:6" ht="13.5" thickBot="1">
      <c r="A56" s="473" t="s">
        <v>457</v>
      </c>
      <c r="B56" s="156" t="s">
        <v>347</v>
      </c>
      <c r="C56" s="376">
        <f>SUM(C48:C54)</f>
        <v>0</v>
      </c>
      <c r="D56" s="376">
        <f>SUM(D48:D54)</f>
        <v>0</v>
      </c>
      <c r="E56" s="183">
        <f>SUM(E48:E55)</f>
        <v>342276</v>
      </c>
      <c r="F56" s="296">
        <f>SUM(F48:F55)</f>
        <v>342276</v>
      </c>
    </row>
  </sheetData>
  <sheetProtection/>
  <mergeCells count="9">
    <mergeCell ref="A1:F1"/>
    <mergeCell ref="A35:F35"/>
    <mergeCell ref="A43:F43"/>
    <mergeCell ref="B44:F44"/>
    <mergeCell ref="B45:F45"/>
    <mergeCell ref="B2:F2"/>
    <mergeCell ref="B3:F3"/>
    <mergeCell ref="B36:F36"/>
    <mergeCell ref="B37:F37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A21" sqref="A21:IV21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9.00390625" style="0" customWidth="1"/>
  </cols>
  <sheetData>
    <row r="1" spans="1:5" ht="12.75">
      <c r="A1" s="462" t="s">
        <v>1134</v>
      </c>
      <c r="B1" s="462"/>
      <c r="C1" s="462"/>
      <c r="D1" s="462"/>
      <c r="E1" s="462"/>
    </row>
    <row r="2" spans="2:3" ht="12.75">
      <c r="B2" s="1"/>
      <c r="C2" s="1"/>
    </row>
    <row r="3" spans="2:3" ht="15.75">
      <c r="B3" s="1459" t="s">
        <v>805</v>
      </c>
      <c r="C3" s="1459"/>
    </row>
    <row r="4" spans="2:3" ht="13.5" thickBot="1">
      <c r="B4" s="1"/>
      <c r="C4" s="1" t="s">
        <v>43</v>
      </c>
    </row>
    <row r="5" spans="1:3" ht="27" thickBot="1">
      <c r="A5" s="468" t="s">
        <v>444</v>
      </c>
      <c r="B5" s="522" t="s">
        <v>44</v>
      </c>
      <c r="C5" s="469" t="s">
        <v>30</v>
      </c>
    </row>
    <row r="6" spans="1:3" ht="12.75">
      <c r="A6" s="845" t="s">
        <v>445</v>
      </c>
      <c r="B6" s="523" t="s">
        <v>446</v>
      </c>
      <c r="C6" s="524" t="s">
        <v>447</v>
      </c>
    </row>
    <row r="7" spans="1:3" ht="13.5" thickBot="1">
      <c r="A7" s="844" t="s">
        <v>449</v>
      </c>
      <c r="B7" s="448"/>
      <c r="C7" s="525"/>
    </row>
    <row r="8" spans="1:3" ht="13.5" thickBot="1">
      <c r="A8" s="838" t="s">
        <v>450</v>
      </c>
      <c r="B8" s="840" t="s">
        <v>46</v>
      </c>
      <c r="C8" s="841">
        <v>0</v>
      </c>
    </row>
    <row r="9" spans="1:3" ht="13.5" thickBot="1">
      <c r="A9" s="842" t="s">
        <v>451</v>
      </c>
      <c r="B9" s="565"/>
      <c r="C9" s="569"/>
    </row>
    <row r="10" spans="1:3" ht="13.5" thickBot="1">
      <c r="A10" s="843" t="s">
        <v>452</v>
      </c>
      <c r="B10" s="380" t="s">
        <v>69</v>
      </c>
      <c r="C10" s="204">
        <v>0</v>
      </c>
    </row>
    <row r="11" spans="1:3" ht="12.75">
      <c r="A11" s="839" t="s">
        <v>453</v>
      </c>
      <c r="B11" s="266"/>
      <c r="C11" s="526"/>
    </row>
    <row r="12" spans="1:3" ht="12.75">
      <c r="A12" s="837" t="s">
        <v>454</v>
      </c>
      <c r="B12" s="5" t="s">
        <v>595</v>
      </c>
      <c r="C12" s="527"/>
    </row>
    <row r="13" spans="1:3" ht="12.75">
      <c r="A13" s="837" t="s">
        <v>455</v>
      </c>
      <c r="B13" s="5" t="s">
        <v>850</v>
      </c>
      <c r="C13" s="209">
        <v>1250</v>
      </c>
    </row>
    <row r="14" spans="1:3" ht="12.75">
      <c r="A14" s="837" t="s">
        <v>456</v>
      </c>
      <c r="B14" s="328" t="s">
        <v>1037</v>
      </c>
      <c r="C14" s="319">
        <v>0</v>
      </c>
    </row>
    <row r="15" spans="1:3" ht="12.75">
      <c r="A15" s="837" t="s">
        <v>457</v>
      </c>
      <c r="B15" s="213" t="s">
        <v>1036</v>
      </c>
      <c r="C15" s="210">
        <v>0</v>
      </c>
    </row>
    <row r="16" spans="1:3" ht="13.5" thickBot="1">
      <c r="A16" s="844" t="s">
        <v>458</v>
      </c>
      <c r="B16" s="37" t="s">
        <v>1076</v>
      </c>
      <c r="C16" s="184">
        <v>28</v>
      </c>
    </row>
    <row r="17" spans="1:3" ht="13.5" thickBot="1">
      <c r="A17" s="552" t="s">
        <v>459</v>
      </c>
      <c r="B17" s="492" t="s">
        <v>596</v>
      </c>
      <c r="C17" s="316">
        <f>C13+C15+C14+C16</f>
        <v>1278</v>
      </c>
    </row>
    <row r="18" spans="1:3" ht="13.5" thickBot="1">
      <c r="A18" s="552" t="s">
        <v>460</v>
      </c>
      <c r="B18" s="497" t="s">
        <v>597</v>
      </c>
      <c r="C18" s="211">
        <f>C8+C17+C10</f>
        <v>1278</v>
      </c>
    </row>
    <row r="19" spans="2:3" ht="12.75">
      <c r="B19" s="1"/>
      <c r="C19" s="1"/>
    </row>
    <row r="20" spans="2:3" ht="12.75">
      <c r="B20" s="1"/>
      <c r="C20" s="1"/>
    </row>
    <row r="21" spans="1:5" ht="12.75">
      <c r="A21" s="462" t="s">
        <v>1135</v>
      </c>
      <c r="B21" s="462"/>
      <c r="C21" s="462"/>
      <c r="D21" s="462"/>
      <c r="E21" s="462"/>
    </row>
    <row r="22" spans="1:5" ht="12.75">
      <c r="A22" s="462"/>
      <c r="B22" s="462"/>
      <c r="C22" s="462"/>
      <c r="D22" s="462"/>
      <c r="E22" s="462"/>
    </row>
    <row r="23" spans="2:3" ht="15.75">
      <c r="B23" s="1459" t="s">
        <v>806</v>
      </c>
      <c r="C23" s="1459"/>
    </row>
    <row r="24" spans="2:3" ht="15.75">
      <c r="B24" s="134"/>
      <c r="C24" s="1"/>
    </row>
    <row r="25" spans="2:3" ht="13.5" thickBot="1">
      <c r="B25" s="1"/>
      <c r="C25" s="23" t="s">
        <v>43</v>
      </c>
    </row>
    <row r="26" spans="1:3" ht="27" thickBot="1">
      <c r="A26" s="468" t="s">
        <v>444</v>
      </c>
      <c r="B26" s="515" t="s">
        <v>44</v>
      </c>
      <c r="C26" s="469" t="s">
        <v>30</v>
      </c>
    </row>
    <row r="27" spans="1:3" ht="12.75">
      <c r="A27" s="1125" t="s">
        <v>445</v>
      </c>
      <c r="B27" s="1126" t="s">
        <v>446</v>
      </c>
      <c r="C27" s="519" t="s">
        <v>447</v>
      </c>
    </row>
    <row r="28" spans="1:3" ht="12.75">
      <c r="A28" s="975" t="s">
        <v>449</v>
      </c>
      <c r="B28" s="1127" t="s">
        <v>807</v>
      </c>
      <c r="C28" s="1130"/>
    </row>
    <row r="29" spans="1:3" ht="12.75">
      <c r="A29" s="976" t="s">
        <v>450</v>
      </c>
      <c r="B29" s="207"/>
      <c r="C29" s="1131"/>
    </row>
    <row r="30" spans="1:3" ht="12.75">
      <c r="A30" s="976" t="s">
        <v>451</v>
      </c>
      <c r="B30" s="1207" t="s">
        <v>808</v>
      </c>
      <c r="C30" s="755">
        <v>0</v>
      </c>
    </row>
    <row r="31" spans="1:3" ht="12.75">
      <c r="A31" s="976" t="s">
        <v>452</v>
      </c>
      <c r="B31" s="159" t="s">
        <v>809</v>
      </c>
      <c r="C31" s="755">
        <v>0</v>
      </c>
    </row>
    <row r="32" spans="1:3" ht="12.75">
      <c r="A32" s="976" t="s">
        <v>453</v>
      </c>
      <c r="B32" s="159" t="s">
        <v>810</v>
      </c>
      <c r="C32" s="755">
        <f>C33+C34</f>
        <v>0</v>
      </c>
    </row>
    <row r="33" spans="1:3" ht="12.75">
      <c r="A33" s="976" t="s">
        <v>454</v>
      </c>
      <c r="B33" s="159" t="s">
        <v>811</v>
      </c>
      <c r="C33" s="1128">
        <v>0</v>
      </c>
    </row>
    <row r="34" spans="1:3" ht="13.5" thickBot="1">
      <c r="A34" s="977" t="s">
        <v>455</v>
      </c>
      <c r="B34" s="402" t="s">
        <v>812</v>
      </c>
      <c r="C34" s="756">
        <v>0</v>
      </c>
    </row>
    <row r="35" spans="1:3" ht="26.25" thickBot="1">
      <c r="A35" s="486" t="s">
        <v>456</v>
      </c>
      <c r="B35" s="539" t="s">
        <v>821</v>
      </c>
      <c r="C35" s="1132">
        <f>C30+C31+C32</f>
        <v>0</v>
      </c>
    </row>
    <row r="36" spans="1:3" ht="12.75">
      <c r="A36" s="975" t="s">
        <v>457</v>
      </c>
      <c r="B36" s="237"/>
      <c r="C36" s="754"/>
    </row>
    <row r="37" spans="1:3" ht="12.75">
      <c r="A37" s="976" t="s">
        <v>458</v>
      </c>
      <c r="B37" s="159"/>
      <c r="C37" s="755"/>
    </row>
    <row r="38" spans="1:3" ht="12.75">
      <c r="A38" s="976" t="s">
        <v>459</v>
      </c>
      <c r="B38" s="208" t="s">
        <v>813</v>
      </c>
      <c r="C38" s="755"/>
    </row>
    <row r="39" spans="1:3" ht="12.75">
      <c r="A39" s="976" t="s">
        <v>460</v>
      </c>
      <c r="B39" s="159"/>
      <c r="C39" s="1129"/>
    </row>
    <row r="40" spans="1:3" ht="12.75">
      <c r="A40" s="976" t="s">
        <v>461</v>
      </c>
      <c r="B40" s="159" t="s">
        <v>814</v>
      </c>
      <c r="C40" s="1129">
        <v>0</v>
      </c>
    </row>
    <row r="41" spans="1:3" ht="12.75">
      <c r="A41" s="976" t="s">
        <v>462</v>
      </c>
      <c r="B41" s="159" t="s">
        <v>815</v>
      </c>
      <c r="C41" s="1129">
        <v>0</v>
      </c>
    </row>
    <row r="42" spans="1:3" ht="12.75">
      <c r="A42" s="976" t="s">
        <v>463</v>
      </c>
      <c r="B42" s="159" t="s">
        <v>816</v>
      </c>
      <c r="C42" s="1129">
        <f>C43+C44+C45</f>
        <v>5023</v>
      </c>
    </row>
    <row r="43" spans="1:3" ht="12.75">
      <c r="A43" s="976" t="s">
        <v>464</v>
      </c>
      <c r="B43" s="159" t="s">
        <v>817</v>
      </c>
      <c r="C43" s="1129">
        <v>5000</v>
      </c>
    </row>
    <row r="44" spans="1:3" ht="12.75">
      <c r="A44" s="976" t="s">
        <v>465</v>
      </c>
      <c r="B44" s="159" t="s">
        <v>818</v>
      </c>
      <c r="C44" s="1129"/>
    </row>
    <row r="45" spans="1:3" ht="13.5" thickBot="1">
      <c r="A45" s="1205" t="s">
        <v>466</v>
      </c>
      <c r="B45" s="1105" t="s">
        <v>1077</v>
      </c>
      <c r="C45" s="1131">
        <v>23</v>
      </c>
    </row>
    <row r="46" spans="1:3" ht="26.25" thickBot="1">
      <c r="A46" s="486" t="s">
        <v>467</v>
      </c>
      <c r="B46" s="539" t="s">
        <v>820</v>
      </c>
      <c r="C46" s="1132">
        <f>C40+C41+C42</f>
        <v>5023</v>
      </c>
    </row>
    <row r="47" spans="1:3" ht="13.5" thickBot="1">
      <c r="A47" s="1205" t="s">
        <v>469</v>
      </c>
      <c r="B47" s="237"/>
      <c r="C47" s="1133"/>
    </row>
    <row r="48" spans="1:3" ht="13.5" thickBot="1">
      <c r="A48" s="1206" t="s">
        <v>470</v>
      </c>
      <c r="B48" s="204" t="s">
        <v>819</v>
      </c>
      <c r="C48" s="1132">
        <f>C46+C35</f>
        <v>5023</v>
      </c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6" ht="30.75" customHeight="1"/>
  </sheetData>
  <sheetProtection/>
  <mergeCells count="2">
    <mergeCell ref="B23:C23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0">
      <selection activeCell="C14" sqref="C14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439" t="s">
        <v>1136</v>
      </c>
      <c r="B1" s="1439"/>
      <c r="C1" s="1439"/>
      <c r="D1" s="1439"/>
      <c r="E1" s="1439"/>
    </row>
    <row r="2" spans="1:5" ht="12.75" customHeight="1">
      <c r="A2" s="462"/>
      <c r="B2" s="462"/>
      <c r="C2" s="462"/>
      <c r="D2" s="462"/>
      <c r="E2" s="462"/>
    </row>
    <row r="3" spans="2:6" ht="15.75">
      <c r="B3" s="1459" t="s">
        <v>672</v>
      </c>
      <c r="C3" s="1459"/>
      <c r="D3" s="1459"/>
      <c r="E3" s="1459"/>
      <c r="F3" s="1463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466" t="s">
        <v>444</v>
      </c>
      <c r="B5" s="332" t="s">
        <v>47</v>
      </c>
      <c r="C5" s="1452" t="s">
        <v>553</v>
      </c>
      <c r="D5" s="1454" t="s">
        <v>45</v>
      </c>
      <c r="E5" s="1454" t="s">
        <v>671</v>
      </c>
      <c r="F5" s="1448" t="s">
        <v>554</v>
      </c>
    </row>
    <row r="6" spans="1:6" ht="24" customHeight="1" thickBot="1">
      <c r="A6" s="1466"/>
      <c r="B6" s="335"/>
      <c r="C6" s="1453"/>
      <c r="D6" s="1455"/>
      <c r="E6" s="1455"/>
      <c r="F6" s="1449"/>
    </row>
    <row r="7" spans="1:6" ht="13.5" thickBot="1">
      <c r="A7" s="669" t="s">
        <v>445</v>
      </c>
      <c r="B7" s="846" t="s">
        <v>446</v>
      </c>
      <c r="C7" s="847" t="s">
        <v>447</v>
      </c>
      <c r="D7" s="848" t="s">
        <v>448</v>
      </c>
      <c r="E7" s="848" t="s">
        <v>468</v>
      </c>
      <c r="F7" s="849" t="s">
        <v>493</v>
      </c>
    </row>
    <row r="8" spans="1:6" ht="13.5" thickBot="1">
      <c r="A8" s="669" t="s">
        <v>449</v>
      </c>
      <c r="B8" s="336" t="s">
        <v>882</v>
      </c>
      <c r="C8" s="73">
        <f>C9+C10+C17</f>
        <v>455047</v>
      </c>
      <c r="D8" s="73">
        <f>D9+D10+D17</f>
        <v>3266211</v>
      </c>
      <c r="E8" s="73">
        <f>E9+E10+E17</f>
        <v>1943</v>
      </c>
      <c r="F8" s="147">
        <f aca="true" t="shared" si="0" ref="F8:F27">SUM(C8:E8)</f>
        <v>3723201</v>
      </c>
    </row>
    <row r="9" spans="1:6" ht="13.5" thickBot="1">
      <c r="A9" s="669" t="s">
        <v>450</v>
      </c>
      <c r="B9" s="337" t="s">
        <v>397</v>
      </c>
      <c r="C9" s="36">
        <f>'30_ sz_ melléklet'!F14</f>
        <v>131534</v>
      </c>
      <c r="D9" s="850">
        <f>'14 16_sz_ melléklet'!E10</f>
        <v>740156</v>
      </c>
      <c r="E9" s="850">
        <v>1248</v>
      </c>
      <c r="F9" s="1223">
        <f t="shared" si="0"/>
        <v>872938</v>
      </c>
    </row>
    <row r="10" spans="1:6" s="17" customFormat="1" ht="13.5" thickBot="1">
      <c r="A10" s="669" t="s">
        <v>451</v>
      </c>
      <c r="B10" s="338" t="s">
        <v>875</v>
      </c>
      <c r="C10" s="343">
        <v>0</v>
      </c>
      <c r="D10" s="851">
        <f>D11+D12+D13+D14+D15+D16</f>
        <v>898200</v>
      </c>
      <c r="E10" s="851">
        <f>E11+E12+E13+E14+E15+E16</f>
        <v>175</v>
      </c>
      <c r="F10" s="1224">
        <f>F11+F12+F13+F14+F15+F16</f>
        <v>898375</v>
      </c>
    </row>
    <row r="11" spans="1:6" s="17" customFormat="1" ht="12.75">
      <c r="A11" s="852" t="s">
        <v>452</v>
      </c>
      <c r="B11" s="1152" t="s">
        <v>854</v>
      </c>
      <c r="C11" s="771"/>
      <c r="D11" s="538">
        <v>900</v>
      </c>
      <c r="E11" s="538">
        <v>175</v>
      </c>
      <c r="F11" s="344">
        <f t="shared" si="0"/>
        <v>1075</v>
      </c>
    </row>
    <row r="12" spans="1:6" s="17" customFormat="1" ht="12.75">
      <c r="A12" s="208" t="s">
        <v>453</v>
      </c>
      <c r="B12" s="1153" t="s">
        <v>855</v>
      </c>
      <c r="C12" s="1151"/>
      <c r="D12" s="1138"/>
      <c r="E12" s="1138"/>
      <c r="F12" s="344">
        <f t="shared" si="0"/>
        <v>0</v>
      </c>
    </row>
    <row r="13" spans="1:6" s="17" customFormat="1" ht="12.75">
      <c r="A13" s="208" t="s">
        <v>454</v>
      </c>
      <c r="B13" s="339" t="s">
        <v>856</v>
      </c>
      <c r="C13" s="1151"/>
      <c r="D13" s="1138">
        <f>'14 16_sz_ melléklet'!C40</f>
        <v>40000</v>
      </c>
      <c r="E13" s="1138"/>
      <c r="F13" s="344">
        <f t="shared" si="0"/>
        <v>40000</v>
      </c>
    </row>
    <row r="14" spans="1:6" ht="12.75" customHeight="1">
      <c r="A14" s="1127" t="s">
        <v>455</v>
      </c>
      <c r="B14" s="1150" t="s">
        <v>857</v>
      </c>
      <c r="C14" s="25"/>
      <c r="D14" s="282">
        <f>'14 16_sz_ melléklet'!C26</f>
        <v>853000</v>
      </c>
      <c r="E14" s="282"/>
      <c r="F14" s="344">
        <f t="shared" si="0"/>
        <v>853000</v>
      </c>
    </row>
    <row r="15" spans="1:6" ht="12.75" customHeight="1">
      <c r="A15" s="208" t="s">
        <v>456</v>
      </c>
      <c r="B15" s="339" t="s">
        <v>858</v>
      </c>
      <c r="C15" s="25"/>
      <c r="D15" s="34">
        <f>'14 16_sz_ melléklet'!C27</f>
        <v>4300</v>
      </c>
      <c r="E15" s="34"/>
      <c r="F15" s="344">
        <f t="shared" si="0"/>
        <v>4300</v>
      </c>
    </row>
    <row r="16" spans="1:6" ht="12.75" customHeight="1" thickBot="1">
      <c r="A16" s="853" t="s">
        <v>457</v>
      </c>
      <c r="B16" s="340" t="s">
        <v>859</v>
      </c>
      <c r="C16" s="11"/>
      <c r="D16" s="286"/>
      <c r="E16" s="286"/>
      <c r="F16" s="344">
        <f t="shared" si="0"/>
        <v>0</v>
      </c>
    </row>
    <row r="17" spans="1:6" ht="13.5" thickBot="1">
      <c r="A17" s="669" t="s">
        <v>458</v>
      </c>
      <c r="B17" s="336" t="s">
        <v>398</v>
      </c>
      <c r="C17" s="854">
        <f>C18+C23+C24+C25++C26+C27</f>
        <v>323513</v>
      </c>
      <c r="D17" s="854">
        <f>D18+D23+D24+D25+D26+D27</f>
        <v>1627855</v>
      </c>
      <c r="E17" s="854">
        <f>E18+E23+E24+E25++E26+E27</f>
        <v>520</v>
      </c>
      <c r="F17" s="854">
        <f>F18+F23+F24+F25++F26+F27</f>
        <v>1951888</v>
      </c>
    </row>
    <row r="18" spans="1:8" ht="12.75" customHeight="1">
      <c r="A18" s="852" t="s">
        <v>459</v>
      </c>
      <c r="B18" s="1156" t="s">
        <v>876</v>
      </c>
      <c r="C18" s="25">
        <f>C19+C20+C21+C22</f>
        <v>0</v>
      </c>
      <c r="D18" s="25">
        <f>D19+D20+D21+D22</f>
        <v>1350884</v>
      </c>
      <c r="E18" s="25">
        <f>E19+E20+E21+E22</f>
        <v>0</v>
      </c>
      <c r="F18" s="25">
        <f>F19+F20+F21+F22</f>
        <v>1350884</v>
      </c>
      <c r="H18" s="91"/>
    </row>
    <row r="19" spans="1:8" ht="12.75" customHeight="1">
      <c r="A19" s="1127" t="s">
        <v>460</v>
      </c>
      <c r="B19" s="1175" t="s">
        <v>909</v>
      </c>
      <c r="C19" s="25"/>
      <c r="D19" s="1174">
        <f>'17 18 sz_melléklet'!C39</f>
        <v>801224</v>
      </c>
      <c r="E19" s="138"/>
      <c r="F19" s="144">
        <f>SUM(C19:E19)</f>
        <v>801224</v>
      </c>
      <c r="H19" s="91"/>
    </row>
    <row r="20" spans="1:8" ht="12.75" customHeight="1">
      <c r="A20" s="1127" t="s">
        <v>461</v>
      </c>
      <c r="B20" s="1176" t="s">
        <v>911</v>
      </c>
      <c r="C20" s="25"/>
      <c r="D20" s="293">
        <f>'19 21_sz_ melléklet'!C20</f>
        <v>459660</v>
      </c>
      <c r="E20" s="139"/>
      <c r="F20" s="144">
        <f>SUM(C20:E20)</f>
        <v>459660</v>
      </c>
      <c r="H20" s="91"/>
    </row>
    <row r="21" spans="1:8" ht="12.75" customHeight="1">
      <c r="A21" s="1127" t="s">
        <v>462</v>
      </c>
      <c r="B21" s="1176" t="s">
        <v>912</v>
      </c>
      <c r="C21" s="25"/>
      <c r="D21" s="293">
        <f>'19 21_sz_ melléklet'!C34</f>
        <v>90000</v>
      </c>
      <c r="E21" s="139"/>
      <c r="F21" s="144">
        <f>SUM(C21:E21)</f>
        <v>90000</v>
      </c>
      <c r="H21" s="91"/>
    </row>
    <row r="22" spans="1:8" ht="12.75" customHeight="1">
      <c r="A22" s="1127" t="s">
        <v>463</v>
      </c>
      <c r="B22" s="1173" t="s">
        <v>914</v>
      </c>
      <c r="C22" s="25"/>
      <c r="D22" s="282">
        <f>'17 18 sz_melléklet'!C55</f>
        <v>0</v>
      </c>
      <c r="E22" s="282"/>
      <c r="F22" s="144">
        <f>SUM(C22:E22)</f>
        <v>0</v>
      </c>
      <c r="H22" s="91"/>
    </row>
    <row r="23" spans="1:6" ht="12.75" customHeight="1">
      <c r="A23" s="1127" t="s">
        <v>464</v>
      </c>
      <c r="B23" s="331" t="s">
        <v>877</v>
      </c>
      <c r="C23" s="25"/>
      <c r="D23" s="286"/>
      <c r="E23" s="138"/>
      <c r="F23" s="144">
        <f t="shared" si="0"/>
        <v>0</v>
      </c>
    </row>
    <row r="24" spans="1:6" ht="12.75" customHeight="1">
      <c r="A24" s="1127" t="s">
        <v>465</v>
      </c>
      <c r="B24" s="1157" t="s">
        <v>878</v>
      </c>
      <c r="C24" s="9"/>
      <c r="D24" s="34"/>
      <c r="E24" s="284"/>
      <c r="F24" s="144">
        <f t="shared" si="0"/>
        <v>0</v>
      </c>
    </row>
    <row r="25" spans="1:6" ht="12.75">
      <c r="A25" s="1127" t="s">
        <v>466</v>
      </c>
      <c r="B25" s="341" t="s">
        <v>879</v>
      </c>
      <c r="C25" s="25">
        <f>'19 21_sz_ melléklet'!C64</f>
        <v>323513</v>
      </c>
      <c r="D25" s="284">
        <f>'19 21_sz_ melléklet'!C74</f>
        <v>204394</v>
      </c>
      <c r="E25" s="284">
        <f>'19 21_sz_ melléklet'!C69</f>
        <v>520</v>
      </c>
      <c r="F25" s="144">
        <f t="shared" si="0"/>
        <v>528427</v>
      </c>
    </row>
    <row r="26" spans="1:6" ht="12.75">
      <c r="A26" s="1127" t="s">
        <v>467</v>
      </c>
      <c r="B26" s="1158" t="s">
        <v>880</v>
      </c>
      <c r="C26" s="25"/>
      <c r="D26" s="284">
        <f>'29 sz. mell'!C13</f>
        <v>57577</v>
      </c>
      <c r="E26" s="284"/>
      <c r="F26" s="144">
        <f t="shared" si="0"/>
        <v>57577</v>
      </c>
    </row>
    <row r="27" spans="1:6" ht="13.5" thickBot="1">
      <c r="A27" s="1127" t="s">
        <v>469</v>
      </c>
      <c r="B27" s="341" t="s">
        <v>881</v>
      </c>
      <c r="C27" s="25"/>
      <c r="D27" s="284">
        <f>'19 21_sz_ melléklet'!C102</f>
        <v>15000</v>
      </c>
      <c r="E27" s="284"/>
      <c r="F27" s="144">
        <f t="shared" si="0"/>
        <v>15000</v>
      </c>
    </row>
    <row r="28" spans="1:6" ht="5.25" customHeight="1" thickBot="1">
      <c r="A28" s="669"/>
      <c r="B28" s="342"/>
      <c r="C28" s="29"/>
      <c r="D28" s="282"/>
      <c r="E28" s="282"/>
      <c r="F28" s="146"/>
    </row>
    <row r="29" spans="1:6" ht="15" customHeight="1" thickBot="1">
      <c r="A29" s="669" t="s">
        <v>470</v>
      </c>
      <c r="B29" s="297" t="s">
        <v>1019</v>
      </c>
      <c r="C29" s="183">
        <f>C30+C35+C38</f>
        <v>600</v>
      </c>
      <c r="D29" s="1215">
        <f>D30+D35+D38</f>
        <v>3751737</v>
      </c>
      <c r="E29" s="137">
        <f>E30+E35+E38</f>
        <v>0</v>
      </c>
      <c r="F29" s="1172">
        <f>F30+F35+F38</f>
        <v>3752337</v>
      </c>
    </row>
    <row r="30" spans="1:6" ht="12.75" customHeight="1">
      <c r="A30" s="852" t="s">
        <v>471</v>
      </c>
      <c r="B30" s="164" t="s">
        <v>883</v>
      </c>
      <c r="C30" s="317">
        <f>C31+C33+C34+C32</f>
        <v>0</v>
      </c>
      <c r="D30" s="856">
        <f>D31+D33+D34+D32</f>
        <v>1080098</v>
      </c>
      <c r="E30" s="855">
        <f>E31+E33+E34+E32</f>
        <v>0</v>
      </c>
      <c r="F30" s="855">
        <f>F31+F33+F34+F32</f>
        <v>1080098</v>
      </c>
    </row>
    <row r="31" spans="1:6" ht="12.75" customHeight="1">
      <c r="A31" s="208" t="s">
        <v>472</v>
      </c>
      <c r="B31" s="161" t="s">
        <v>393</v>
      </c>
      <c r="C31" s="210">
        <f>'30_ sz_ melléklet'!F29</f>
        <v>0</v>
      </c>
      <c r="D31" s="514">
        <f>'22 24  sz. melléklet'!E8</f>
        <v>0</v>
      </c>
      <c r="E31" s="210">
        <f>'31_sz_ melléklet'!E28</f>
        <v>0</v>
      </c>
      <c r="F31" s="514">
        <f>SUM(C31:E31)</f>
        <v>0</v>
      </c>
    </row>
    <row r="32" spans="1:6" ht="12.75" customHeight="1">
      <c r="A32" s="208" t="s">
        <v>473</v>
      </c>
      <c r="B32" s="328" t="s">
        <v>885</v>
      </c>
      <c r="C32" s="179"/>
      <c r="D32" s="171">
        <f>'22 24  sz. melléklet'!E9</f>
        <v>647188</v>
      </c>
      <c r="E32" s="179"/>
      <c r="F32" s="514">
        <f aca="true" t="shared" si="1" ref="F32:F40">SUM(C32:E32)</f>
        <v>647188</v>
      </c>
    </row>
    <row r="33" spans="1:6" ht="22.5" customHeight="1">
      <c r="A33" s="208" t="s">
        <v>474</v>
      </c>
      <c r="B33" s="858" t="s">
        <v>886</v>
      </c>
      <c r="C33" s="176"/>
      <c r="D33" s="170">
        <f>'22 24  sz. melléklet'!E26</f>
        <v>330860</v>
      </c>
      <c r="E33" s="176"/>
      <c r="F33" s="514">
        <f t="shared" si="1"/>
        <v>330860</v>
      </c>
    </row>
    <row r="34" spans="1:6" s="17" customFormat="1" ht="12.75" customHeight="1">
      <c r="A34" s="208" t="s">
        <v>475</v>
      </c>
      <c r="B34" s="328" t="s">
        <v>887</v>
      </c>
      <c r="C34" s="184">
        <f>'30_ sz_ melléklet'!F32</f>
        <v>0</v>
      </c>
      <c r="D34" s="175">
        <f>'22 24  sz. melléklet'!E39</f>
        <v>102050</v>
      </c>
      <c r="E34" s="184"/>
      <c r="F34" s="514">
        <f t="shared" si="1"/>
        <v>102050</v>
      </c>
    </row>
    <row r="35" spans="1:6" s="18" customFormat="1" ht="12.75" customHeight="1">
      <c r="A35" s="208" t="s">
        <v>476</v>
      </c>
      <c r="B35" s="1163" t="s">
        <v>891</v>
      </c>
      <c r="C35" s="187">
        <f>C36+C37+C38+C39+C40+C41</f>
        <v>600</v>
      </c>
      <c r="D35" s="1216">
        <f>D36+D37+D38+D39+D40+D41</f>
        <v>2671639</v>
      </c>
      <c r="E35" s="187">
        <f>E36+E37+E38+E39+E40+E41</f>
        <v>0</v>
      </c>
      <c r="F35" s="187">
        <f>F36+F37+F38+F39+F40+F41</f>
        <v>2672239</v>
      </c>
    </row>
    <row r="36" spans="1:6" ht="12.75" customHeight="1">
      <c r="A36" s="208" t="s">
        <v>477</v>
      </c>
      <c r="B36" s="859" t="s">
        <v>889</v>
      </c>
      <c r="C36" s="184"/>
      <c r="D36" s="175">
        <f>'25 26 sz. melléklet'!C17</f>
        <v>43746</v>
      </c>
      <c r="E36" s="184"/>
      <c r="F36" s="514">
        <f t="shared" si="1"/>
        <v>43746</v>
      </c>
    </row>
    <row r="37" spans="1:6" ht="12.75" customHeight="1">
      <c r="A37" s="208" t="s">
        <v>478</v>
      </c>
      <c r="B37" s="1162" t="s">
        <v>890</v>
      </c>
      <c r="C37" s="860"/>
      <c r="D37" s="1217">
        <f>'25 26 sz. melléklet'!C35</f>
        <v>58282</v>
      </c>
      <c r="E37" s="860"/>
      <c r="F37" s="514">
        <f t="shared" si="1"/>
        <v>58282</v>
      </c>
    </row>
    <row r="38" spans="1:6" ht="12.75" customHeight="1">
      <c r="A38" s="208" t="s">
        <v>479</v>
      </c>
      <c r="B38" s="1164" t="s">
        <v>892</v>
      </c>
      <c r="C38" s="861"/>
      <c r="D38" s="1218"/>
      <c r="E38" s="861"/>
      <c r="F38" s="514">
        <f t="shared" si="1"/>
        <v>0</v>
      </c>
    </row>
    <row r="39" spans="1:6" ht="12.75" customHeight="1">
      <c r="A39" s="208" t="s">
        <v>480</v>
      </c>
      <c r="B39" s="161" t="s">
        <v>893</v>
      </c>
      <c r="C39" s="210">
        <f>' 27 28 sz. melléklet'!C13</f>
        <v>450</v>
      </c>
      <c r="D39" s="302">
        <f>' 27 28 sz. melléklet'!E32</f>
        <v>2183244</v>
      </c>
      <c r="E39" s="209"/>
      <c r="F39" s="514">
        <f t="shared" si="1"/>
        <v>2183694</v>
      </c>
    </row>
    <row r="40" spans="1:6" ht="12.75" customHeight="1">
      <c r="A40" s="208" t="s">
        <v>481</v>
      </c>
      <c r="B40" s="1164" t="s">
        <v>894</v>
      </c>
      <c r="C40" s="210"/>
      <c r="D40" s="311">
        <f>'29 sz. mell'!C28</f>
        <v>7373</v>
      </c>
      <c r="E40" s="319"/>
      <c r="F40" s="514">
        <f t="shared" si="1"/>
        <v>7373</v>
      </c>
    </row>
    <row r="41" spans="1:6" ht="12.75" customHeight="1" thickBot="1">
      <c r="A41" s="208" t="s">
        <v>482</v>
      </c>
      <c r="B41" s="161" t="s">
        <v>895</v>
      </c>
      <c r="C41" s="910">
        <f>' 27 28 sz. melléklet'!C47</f>
        <v>150</v>
      </c>
      <c r="D41" s="1219">
        <f>' 27 28 sz. melléklet'!E47</f>
        <v>378994</v>
      </c>
      <c r="E41" s="910"/>
      <c r="F41" s="514">
        <f>SUM(C41:E41)</f>
        <v>379144</v>
      </c>
    </row>
    <row r="42" spans="1:6" s="18" customFormat="1" ht="26.25" customHeight="1" thickBot="1">
      <c r="A42" s="669" t="s">
        <v>483</v>
      </c>
      <c r="B42" s="166" t="s">
        <v>896</v>
      </c>
      <c r="C42" s="862">
        <f>C8+C29</f>
        <v>455647</v>
      </c>
      <c r="D42" s="862">
        <f>D8+D29</f>
        <v>7017948</v>
      </c>
      <c r="E42" s="862">
        <f>E8+E29</f>
        <v>1943</v>
      </c>
      <c r="F42" s="862">
        <f>F8+F29</f>
        <v>7475538</v>
      </c>
    </row>
    <row r="43" spans="1:6" ht="6" customHeight="1" thickBot="1">
      <c r="A43" s="669"/>
      <c r="B43" s="162"/>
      <c r="C43" s="29"/>
      <c r="D43" s="348"/>
      <c r="E43" s="348"/>
      <c r="F43" s="146"/>
    </row>
    <row r="44" spans="1:6" ht="13.5" thickBot="1">
      <c r="A44" s="669" t="s">
        <v>484</v>
      </c>
      <c r="B44" s="163" t="s">
        <v>897</v>
      </c>
      <c r="C44" s="350"/>
      <c r="D44" s="350"/>
      <c r="E44" s="350"/>
      <c r="F44" s="350"/>
    </row>
    <row r="45" spans="1:6" ht="12.75" customHeight="1">
      <c r="A45" s="852" t="s">
        <v>485</v>
      </c>
      <c r="B45" s="329" t="s">
        <v>395</v>
      </c>
      <c r="C45" s="349"/>
      <c r="D45" s="295"/>
      <c r="E45" s="295"/>
      <c r="F45" s="347"/>
    </row>
    <row r="46" spans="1:6" ht="12.75" customHeight="1">
      <c r="A46" s="208" t="s">
        <v>486</v>
      </c>
      <c r="B46" s="764" t="s">
        <v>899</v>
      </c>
      <c r="C46" s="139">
        <f>'30_ sz_ melléklet'!F45</f>
        <v>17951</v>
      </c>
      <c r="D46" s="293">
        <f>900408+20273</f>
        <v>920681</v>
      </c>
      <c r="E46" s="293">
        <f>'31_sz_ melléklet'!D43</f>
        <v>63</v>
      </c>
      <c r="F46" s="1165">
        <f>C46+D46+E46</f>
        <v>938695</v>
      </c>
    </row>
    <row r="47" spans="1:6" ht="12.75" customHeight="1">
      <c r="A47" s="208" t="s">
        <v>487</v>
      </c>
      <c r="B47" s="764" t="s">
        <v>900</v>
      </c>
      <c r="C47" s="139">
        <f>'30_ sz_ melléklet'!F46</f>
        <v>340</v>
      </c>
      <c r="D47" s="293">
        <f>799923-20273</f>
        <v>779650</v>
      </c>
      <c r="E47" s="293"/>
      <c r="F47" s="1165">
        <f>C47+D47+E47</f>
        <v>779990</v>
      </c>
    </row>
    <row r="48" spans="1:6" ht="12.75" customHeight="1">
      <c r="A48" s="208" t="s">
        <v>488</v>
      </c>
      <c r="B48" s="764" t="s">
        <v>898</v>
      </c>
      <c r="C48" s="139">
        <f>'30_ sz_ melléklet'!F47</f>
        <v>685419</v>
      </c>
      <c r="D48" s="293">
        <v>0</v>
      </c>
      <c r="E48" s="293">
        <f>'31_sz_ melléklet'!D45</f>
        <v>462834</v>
      </c>
      <c r="F48" s="1165">
        <f>SUM(C48:E48)</f>
        <v>1148253</v>
      </c>
    </row>
    <row r="49" spans="1:6" ht="12.75" customHeight="1">
      <c r="A49" s="208" t="s">
        <v>489</v>
      </c>
      <c r="B49" s="1087" t="s">
        <v>904</v>
      </c>
      <c r="C49" s="139"/>
      <c r="D49" s="293"/>
      <c r="E49" s="293"/>
      <c r="F49" s="1165"/>
    </row>
    <row r="50" spans="1:6" ht="12.75" customHeight="1">
      <c r="A50" s="208" t="s">
        <v>490</v>
      </c>
      <c r="B50" s="1088" t="s">
        <v>903</v>
      </c>
      <c r="C50" s="139"/>
      <c r="D50" s="293"/>
      <c r="E50" s="293"/>
      <c r="F50" s="1165"/>
    </row>
    <row r="51" spans="1:6" ht="12.75" customHeight="1">
      <c r="A51" s="208" t="s">
        <v>491</v>
      </c>
      <c r="B51" s="1089" t="s">
        <v>901</v>
      </c>
      <c r="C51" s="139"/>
      <c r="D51" s="293">
        <v>504785</v>
      </c>
      <c r="E51" s="293"/>
      <c r="F51" s="1165">
        <f>SUM(C51:E51)</f>
        <v>504785</v>
      </c>
    </row>
    <row r="52" spans="1:6" ht="12.75" customHeight="1" thickBot="1">
      <c r="A52" s="208" t="s">
        <v>492</v>
      </c>
      <c r="B52" s="1169" t="s">
        <v>902</v>
      </c>
      <c r="C52" s="1170"/>
      <c r="D52" s="866">
        <v>40972</v>
      </c>
      <c r="E52" s="866"/>
      <c r="F52" s="1171">
        <f>SUM(C52:E52)</f>
        <v>40972</v>
      </c>
    </row>
    <row r="53" spans="1:6" ht="12.75" customHeight="1" thickBot="1">
      <c r="A53" s="902" t="s">
        <v>508</v>
      </c>
      <c r="B53" s="1160" t="s">
        <v>906</v>
      </c>
      <c r="C53" s="137">
        <f>SUM(C45:C52)</f>
        <v>703710</v>
      </c>
      <c r="D53" s="137">
        <f>SUM(D45:D52)</f>
        <v>2246088</v>
      </c>
      <c r="E53" s="137">
        <f>SUM(E45:E52)</f>
        <v>462897</v>
      </c>
      <c r="F53" s="1172">
        <f>SUM(F45:F52)</f>
        <v>3412695</v>
      </c>
    </row>
    <row r="54" spans="1:6" ht="29.25" customHeight="1" thickBot="1">
      <c r="A54" s="669" t="s">
        <v>487</v>
      </c>
      <c r="B54" s="1166" t="s">
        <v>905</v>
      </c>
      <c r="C54" s="1167">
        <f>C42+C53</f>
        <v>1159357</v>
      </c>
      <c r="D54" s="1167">
        <f>D42+D53</f>
        <v>9264036</v>
      </c>
      <c r="E54" s="1167">
        <f>E42+E53</f>
        <v>464840</v>
      </c>
      <c r="F54" s="1168">
        <f>F42+F53</f>
        <v>10888233</v>
      </c>
    </row>
    <row r="55" ht="27" customHeight="1"/>
    <row r="56" spans="1:6" ht="38.25" customHeight="1">
      <c r="A56" s="38"/>
      <c r="B56" s="447"/>
      <c r="C56" s="31"/>
      <c r="D56" s="31"/>
      <c r="E56" s="31"/>
      <c r="F56" s="31"/>
    </row>
    <row r="57" ht="17.25" customHeight="1"/>
    <row r="58" ht="18.75" customHeight="1"/>
    <row r="62" ht="16.5" customHeight="1"/>
    <row r="63" ht="22.5" customHeight="1"/>
    <row r="64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2014-05-08T11:37:32Z</cp:lastPrinted>
  <dcterms:created xsi:type="dcterms:W3CDTF">2011-01-18T10:18:13Z</dcterms:created>
  <dcterms:modified xsi:type="dcterms:W3CDTF">2014-05-08T11:38:18Z</dcterms:modified>
  <cp:category/>
  <cp:version/>
  <cp:contentType/>
  <cp:contentStatus/>
</cp:coreProperties>
</file>