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5" activeTab="35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1_ sz_függelék" sheetId="39" r:id="rId39"/>
    <sheet name="2_ sz_függelék" sheetId="40" r:id="rId40"/>
    <sheet name="Munka1" sheetId="41" r:id="rId41"/>
  </sheets>
  <externalReferences>
    <externalReference r:id="rId44"/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<sst xmlns="http://schemas.openxmlformats.org/spreadsheetml/2006/main" count="8185" uniqueCount="1135">
  <si>
    <t>Költségvetés mérlege</t>
  </si>
  <si>
    <t>BEVÉTEL</t>
  </si>
  <si>
    <t>KIADÁS</t>
  </si>
  <si>
    <t>Megnevezés</t>
  </si>
  <si>
    <t>Ezer Ft-ban</t>
  </si>
  <si>
    <t>összesen</t>
  </si>
  <si>
    <t>1. Személyi juttatás</t>
  </si>
  <si>
    <t>2. Munkaadót terh. járulékok</t>
  </si>
  <si>
    <t>3. Dologi kiadás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</si>
  <si>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</si>
  <si>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</si>
  <si>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</si>
  <si>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</si>
  <si>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</si>
  <si>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</si>
  <si>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</si>
  <si>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</si>
  <si>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Igazg.</t>
  </si>
  <si>
    <t>Önkorm. Jogalkotás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</si>
  <si>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</si>
  <si>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</si>
  <si>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</si>
  <si>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</si>
  <si>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</si>
  <si>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</si>
  <si>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</si>
  <si>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</si>
  <si>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</si>
  <si>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</si>
  <si>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</si>
  <si>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</si>
  <si>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</si>
  <si>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</si>
  <si>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</si>
  <si>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</si>
  <si>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</si>
  <si>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</si>
  <si>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</si>
  <si>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</si>
  <si>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</si>
  <si>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</si>
  <si>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</si>
  <si>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- Lakásépítés támogatása</t>
  </si>
  <si>
    <t xml:space="preserve">          -LAKSZÖVnek önk. lakásra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</si>
  <si>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</si>
  <si>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</si>
  <si>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</si>
  <si>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</si>
  <si>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</si>
  <si>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</si>
  <si>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               I/1. Intézményi működési bevételek részletezése </t>
  </si>
  <si>
    <t xml:space="preserve">I/1. Intézményi működési bevételek összesen </t>
  </si>
  <si>
    <t xml:space="preserve">összesen </t>
  </si>
  <si>
    <t>BEVÉTELEK JOGCÍMEI</t>
  </si>
  <si>
    <t>Ö s s z e s e n :</t>
  </si>
  <si>
    <t>Dologi kiadások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</si>
  <si>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</si>
  <si>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</si>
  <si>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</si>
  <si>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</si>
  <si>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</si>
  <si>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</si>
  <si>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</si>
  <si>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</si>
  <si>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Önkorm. vagyon bérbeadás (Zsóry víz,-csat.+egyéb saj. Bev.+szeméttel.)</t>
  </si>
  <si>
    <t>Önkormányzati lakás bérbeadás, értékesités</t>
  </si>
  <si>
    <t>Osztalék bevétel</t>
  </si>
  <si>
    <t>Tőkegarantált pénzpiaci alapok  értékesitése</t>
  </si>
  <si>
    <t>Kötvény hozama</t>
  </si>
  <si>
    <t>ezer Ft-ban</t>
  </si>
  <si>
    <t>Polgármesteri Hivatal összesen:</t>
  </si>
  <si>
    <t xml:space="preserve">I/1. Intézm.műk. bevételek összesen 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</si>
  <si>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</si>
  <si>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</si>
  <si>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</si>
  <si>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</si>
  <si>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</si>
  <si>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</si>
  <si>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</si>
  <si>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</si>
  <si>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</si>
  <si>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</si>
  <si>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>Városi Rendelőintézet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</si>
  <si>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</si>
  <si>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</si>
  <si>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</si>
  <si>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</si>
  <si>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</si>
  <si>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</si>
  <si>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</si>
  <si>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</si>
  <si>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</si>
  <si>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</si>
  <si>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</si>
  <si>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</si>
  <si>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>Működési bevételek</t>
  </si>
  <si>
    <t>Személyi juttatások</t>
  </si>
  <si>
    <t>Munkaadót terhelő járulékok</t>
  </si>
  <si>
    <t>ebből: - rövid lejáratú hit.kamata</t>
  </si>
  <si>
    <r>
      <t xml:space="preserve">          -</t>
    </r>
    <r>
      <rPr>
        <sz val="9"/>
        <rFont val="Times New Roman"/>
        <family val="1"/>
      </rPr>
      <t>hosszú lejáratú hit.kamata</t>
    </r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</si>
  <si>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</si>
  <si>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</si>
  <si>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</si>
  <si>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</si>
  <si>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Hiteltörlesztés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</si>
  <si>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</si>
  <si>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</si>
  <si>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</si>
  <si>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</si>
  <si>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</si>
  <si>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</si>
  <si>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</si>
  <si>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</si>
  <si>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</si>
  <si>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</si>
  <si>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</si>
  <si>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</si>
  <si>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</si>
  <si>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</si>
  <si>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</si>
  <si>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</si>
  <si>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</si>
  <si>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</si>
  <si>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</si>
  <si>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</si>
  <si>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</si>
  <si>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</si>
  <si>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</si>
  <si>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</si>
  <si>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</si>
  <si>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</si>
  <si>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</si>
  <si>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</si>
  <si>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</si>
  <si>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</si>
  <si>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</si>
  <si>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</si>
  <si>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</si>
  <si>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</si>
  <si>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</si>
  <si>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</si>
  <si>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</si>
  <si>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</si>
  <si>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</si>
  <si>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</si>
  <si>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</si>
  <si>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</si>
  <si>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</si>
  <si>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</si>
  <si>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</si>
  <si>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</si>
  <si>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</si>
  <si>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</si>
  <si>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</si>
  <si>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</si>
  <si>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</si>
  <si>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</si>
  <si>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</si>
  <si>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</si>
  <si>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</si>
  <si>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</si>
  <si>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</si>
  <si>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</si>
  <si>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</si>
  <si>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</si>
  <si>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</si>
  <si>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</si>
  <si>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</si>
  <si>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</si>
  <si>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</si>
  <si>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</si>
  <si>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</si>
  <si>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</si>
  <si>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</si>
  <si>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</si>
  <si>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</si>
  <si>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</si>
  <si>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</si>
  <si>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</si>
  <si>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</si>
  <si>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</si>
  <si>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</si>
  <si>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</si>
  <si>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</si>
  <si>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</si>
  <si>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</si>
  <si>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</si>
  <si>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</si>
  <si>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</si>
  <si>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</si>
  <si>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</si>
  <si>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</si>
  <si>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</si>
  <si>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</si>
  <si>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</si>
  <si>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</si>
  <si>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</si>
  <si>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</si>
  <si>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</si>
  <si>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</si>
  <si>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</si>
  <si>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</si>
  <si>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</si>
  <si>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</si>
  <si>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</si>
  <si>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</si>
  <si>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</si>
  <si>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</si>
  <si>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</si>
  <si>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</si>
  <si>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</si>
  <si>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</si>
  <si>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</si>
  <si>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</si>
  <si>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</si>
  <si>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</si>
  <si>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</si>
  <si>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</si>
  <si>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</si>
  <si>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</si>
  <si>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</si>
  <si>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</si>
  <si>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</si>
  <si>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</si>
  <si>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</si>
  <si>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</si>
  <si>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</si>
  <si>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</si>
  <si>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</si>
  <si>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</si>
  <si>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</si>
  <si>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</si>
  <si>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</si>
  <si>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</si>
  <si>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</si>
  <si>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</si>
  <si>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</si>
  <si>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</si>
  <si>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</si>
  <si>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</si>
  <si>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</si>
  <si>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</si>
  <si>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</si>
  <si>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</si>
  <si>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</si>
  <si>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</si>
  <si>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</si>
  <si>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</si>
  <si>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Piac-fejl. hitel</t>
  </si>
  <si>
    <t>Raiffeisen Bank</t>
  </si>
  <si>
    <t>Kötvény visszaf.</t>
  </si>
  <si>
    <t>xxxxxxxxxxxxxxxxxxxxx</t>
  </si>
  <si>
    <t>2029.</t>
  </si>
  <si>
    <t>2030.</t>
  </si>
  <si>
    <t>2031.</t>
  </si>
  <si>
    <t>2032.</t>
  </si>
  <si>
    <t>2033.</t>
  </si>
  <si>
    <t>2034.</t>
  </si>
  <si>
    <t xml:space="preserve">a közvetett támogatásokról </t>
  </si>
  <si>
    <t xml:space="preserve">Közvetett támogatás megnevezése </t>
  </si>
  <si>
    <t xml:space="preserve">                            Összeg </t>
  </si>
  <si>
    <t xml:space="preserve">Adókedvezmények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</si>
  <si>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</si>
  <si>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</si>
  <si>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</si>
  <si>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</si>
  <si>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</si>
  <si>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</si>
  <si>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</si>
  <si>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</si>
  <si>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</si>
  <si>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</si>
  <si>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</si>
  <si>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</si>
  <si>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</si>
  <si>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</si>
  <si>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</si>
  <si>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</si>
  <si>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</si>
  <si>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</si>
  <si>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</si>
  <si>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</si>
  <si>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</si>
  <si>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</si>
  <si>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</si>
  <si>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</si>
  <si>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</si>
  <si>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</si>
  <si>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</si>
  <si>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</si>
  <si>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</si>
  <si>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</si>
  <si>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Kresz-táblák cseréje, pótlása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</si>
  <si>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</si>
  <si>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</si>
  <si>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</si>
  <si>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</si>
  <si>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</si>
  <si>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</si>
  <si>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</si>
  <si>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</si>
  <si>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</si>
  <si>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</si>
  <si>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</si>
  <si>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</si>
  <si>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</si>
  <si>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</si>
  <si>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</si>
  <si>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</si>
  <si>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</si>
  <si>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</si>
  <si>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</si>
  <si>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</si>
  <si>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</si>
  <si>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</si>
  <si>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</si>
  <si>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</si>
  <si>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</si>
  <si>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5. Ellátottak pénzbeli juttatásai</t>
  </si>
  <si>
    <t>3. Egyéb felhalmozási kiadások összesen</t>
  </si>
  <si>
    <t>4. Egyéb működési kiadások összesen</t>
  </si>
  <si>
    <t>5. Hosszú lejáratú hitelek kamata</t>
  </si>
  <si>
    <t>I. MŰKÖDÉSI KIADÁSOK</t>
  </si>
  <si>
    <t>II. FELHALMOZÁSI KIADÁSOK</t>
  </si>
  <si>
    <t>III. Támogatási  kölcsönök nyújtása, törlesztése összesen</t>
  </si>
  <si>
    <t>közter. rendjének fennt.</t>
  </si>
  <si>
    <t>fogorvosi ügyelet +iskola eü. Ellát.</t>
  </si>
  <si>
    <t>szennyvíz gyűjtés, elhelyezés</t>
  </si>
  <si>
    <t xml:space="preserve">sportlétesít. Műk. + versenys. </t>
  </si>
  <si>
    <t>55 év felettiek rendszeres szoc.segélye</t>
  </si>
  <si>
    <t>Egészségkár. Rendszeres szoc. segélye</t>
  </si>
  <si>
    <t>Időskorúak járadéka</t>
  </si>
  <si>
    <t>Normatív lakásfenntartási támogatás</t>
  </si>
  <si>
    <t>Normatív ápolási díj</t>
  </si>
  <si>
    <t>Pénzbeni átmeneti segély</t>
  </si>
  <si>
    <t>Temetési segély</t>
  </si>
  <si>
    <t>Kiegészítő gyermekvédelmi támogatás</t>
  </si>
  <si>
    <t>Rendkívüli gyermekvédelmi támogatás</t>
  </si>
  <si>
    <t>Egyszeri gyermekvédelmi támogatás</t>
  </si>
  <si>
    <t>BURSA ösztöndíj</t>
  </si>
  <si>
    <t>Szemétszállítás támogatása</t>
  </si>
  <si>
    <t>Buszközlekedés támogatása</t>
  </si>
  <si>
    <t>Fürdőbelépő támogatása</t>
  </si>
  <si>
    <t>Mozgáskorlátozottak közlekedési támogatása</t>
  </si>
  <si>
    <t>Közköltséges temetés</t>
  </si>
  <si>
    <t>Gyermektartásdíj megelőlegezés</t>
  </si>
  <si>
    <t>Arany János Ösztöndíj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</si>
  <si>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</si>
  <si>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</si>
  <si>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</si>
  <si>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</si>
  <si>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>Egyéb működési kiadás</t>
  </si>
  <si>
    <t>Ellátottak pénzbeli juttatása</t>
  </si>
  <si>
    <t>Értékpapírvásárlás kiadásai</t>
  </si>
  <si>
    <t>Egyéb felhalmozási kiadás</t>
  </si>
  <si>
    <t>Pénzügyi befektetés</t>
  </si>
  <si>
    <t>Értékpapírok vásárlása</t>
  </si>
  <si>
    <t>Értékpapírok vásárlása össz.,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</si>
  <si>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</si>
  <si>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</si>
  <si>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</si>
  <si>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</si>
  <si>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</si>
  <si>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</si>
  <si>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</si>
  <si>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</si>
  <si>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</si>
  <si>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</si>
  <si>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</si>
  <si>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</si>
  <si>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</si>
  <si>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</si>
  <si>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</si>
  <si>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</si>
  <si>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</si>
  <si>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</si>
  <si>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</si>
  <si>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</si>
  <si>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</si>
  <si>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</si>
  <si>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</si>
  <si>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1.1. Közhatalmi bevételek</t>
  </si>
  <si>
    <t xml:space="preserve">1.2. Egyéb saját működési bevételek </t>
  </si>
  <si>
    <t>1.3. Működési célú ÁFA- bevételek, visszatér.</t>
  </si>
  <si>
    <t>1.4. Működési célú hozam és kamatbevételek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</si>
  <si>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</si>
  <si>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</si>
  <si>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</si>
  <si>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</si>
  <si>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</si>
  <si>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</si>
  <si>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</si>
  <si>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</si>
  <si>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I. MŰKÖDÉSI BEVÉTELEK (I/1+I/4)</t>
  </si>
  <si>
    <t>I/4. Egyéb működési bevételek</t>
  </si>
  <si>
    <t>II/1. Felhalmozási és tőke jellegű bevételek</t>
  </si>
  <si>
    <t>1.1. Tárgyi eszk., immat.javak értékesítése</t>
  </si>
  <si>
    <t>II/3. Egyéb felhalmozási bevételek</t>
  </si>
  <si>
    <t>1. Alap és vállalk. tev. közötti elszámolás</t>
  </si>
  <si>
    <t xml:space="preserve">   --------------------</t>
  </si>
  <si>
    <t>I/1. Intézményi működési bevételek</t>
  </si>
  <si>
    <t>I/3. Működési támogatások (3.1..+3.5)</t>
  </si>
  <si>
    <t>II. FELHALMOZÁSI BEVÉTELEK (II/1..+II/3)</t>
  </si>
  <si>
    <t>I/3.2. Központosított előirányzatok működési célúak összesen</t>
  </si>
  <si>
    <t>I/3.3. Helyi önkormányzatok kiegészítő támogatása</t>
  </si>
  <si>
    <t>II/1.1.Tárgyi eszközök, immateriális javak értékesítésének részletezése</t>
  </si>
  <si>
    <t>II/1.1. Tárgyi eszk.immat.jav. ért.össz.</t>
  </si>
  <si>
    <t>II/1.2. Önkormányzat sajátos felhalm. és tőke bev.össz.</t>
  </si>
  <si>
    <t>II/1.3. Pénzügyi befektetés bevétele összesen</t>
  </si>
  <si>
    <t xml:space="preserve">II/2/1. Központosított előirányzatokból felhalmozási célúak részletezése </t>
  </si>
  <si>
    <t>II/2.1. Központosított előirányzatok felhalmozási célúak összesen</t>
  </si>
  <si>
    <t>Fejlesztési célú támogaátsok:</t>
  </si>
  <si>
    <t xml:space="preserve">    2.2.2. Céltámogatás </t>
  </si>
  <si>
    <t xml:space="preserve">    2.2.3. Vis Mior támogatás</t>
  </si>
  <si>
    <t xml:space="preserve">    2.2.4. Egyéb központi támogatás </t>
  </si>
  <si>
    <t xml:space="preserve">    2.2.1. Címzett támogatások </t>
  </si>
  <si>
    <t xml:space="preserve">II/3.2. Felhalmozási célú pénzeszköz átvétele államháztartáson kívülről </t>
  </si>
  <si>
    <t>III. Támogatási kölcsönök visszatérülése, igénybevétele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</si>
  <si>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</si>
  <si>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</si>
  <si>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</si>
  <si>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</si>
  <si>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</si>
  <si>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Ktgv-i hiány belső finansz.szolg. pénzf.nélk.bev</t>
  </si>
  <si>
    <t>Kv-i hiány belső finan.megh.öss.külső fin.sz.bev</t>
  </si>
  <si>
    <t>Értékpapírok értékesít-nek bevétele</t>
  </si>
  <si>
    <t>Hitelfelvétel, kötvénykib. /forráshiány/</t>
  </si>
  <si>
    <t>Felhalm támog.</t>
  </si>
  <si>
    <t xml:space="preserve">Hitelfelvétel, kötvénykib. </t>
  </si>
  <si>
    <t>Ebből: - Rendelő: - TB alaptól</t>
  </si>
  <si>
    <t>Ebből: - Többcélú Kist. Társulástól átvett</t>
  </si>
  <si>
    <t xml:space="preserve">          - Egerlövőtől átvett</t>
  </si>
  <si>
    <t xml:space="preserve">          - Iskola eü.-re TB-től</t>
  </si>
  <si>
    <t>Intézmények:</t>
  </si>
  <si>
    <t>adatok:eFt-bam</t>
  </si>
  <si>
    <t xml:space="preserve">Projekt azonosítója:             ÉMOP-4.2.1/B-09-2009-0003     </t>
  </si>
  <si>
    <t>Projekt azonosítója:             ÉMOP-3.2.1/D-09-2010-0006</t>
  </si>
  <si>
    <t>EU-s projekt címe:              Mezőkövesd Városi Bölcsőde kapacitásbővítő fejlesztése</t>
  </si>
  <si>
    <t>EU-s projekt címe:              Kánya-patak középső szakaszának rekonstrukciója</t>
  </si>
  <si>
    <t>Helyi TDM szervezet támogatása</t>
  </si>
  <si>
    <t>Helyi TDM szervezet támogatása - térségi feladatok ellátása</t>
  </si>
  <si>
    <t>Helyi TDM szervezet támogatása - térségi fel.</t>
  </si>
  <si>
    <t>Projekt azonosítója: KEOP-7.1.2.0/2F/09-2010-0027</t>
  </si>
  <si>
    <t xml:space="preserve">          - Víziközmű társ. Hitel törl. és hitelkamatra</t>
  </si>
  <si>
    <t>Szennyvízcsatorna III. ütem II. forduló</t>
  </si>
  <si>
    <t>Város rehabilitáció</t>
  </si>
  <si>
    <t>Szennyvízcsatorna Zsóry</t>
  </si>
  <si>
    <t>Közvilágítás hálózat fejlesztés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</si>
  <si>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</si>
  <si>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</si>
  <si>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</si>
  <si>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</si>
  <si>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</si>
  <si>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</si>
  <si>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</si>
  <si>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</si>
  <si>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</si>
  <si>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</si>
  <si>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</si>
  <si>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</si>
  <si>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</si>
  <si>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</si>
  <si>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</si>
  <si>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</si>
  <si>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</si>
  <si>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</si>
  <si>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</si>
  <si>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</si>
  <si>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</si>
  <si>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</si>
  <si>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</si>
  <si>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</si>
  <si>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</si>
  <si>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</si>
  <si>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</si>
  <si>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</si>
  <si>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</si>
  <si>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</si>
  <si>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</si>
  <si>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</si>
  <si>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</si>
  <si>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</si>
  <si>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</si>
  <si>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</si>
  <si>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</si>
  <si>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</si>
  <si>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</si>
  <si>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</si>
  <si>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</si>
  <si>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</si>
  <si>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</si>
  <si>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</si>
  <si>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</si>
  <si>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</si>
  <si>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</si>
  <si>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</si>
  <si>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</si>
  <si>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</si>
  <si>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</si>
  <si>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>Kiegészítő gyermekvédelmi pótlék</t>
  </si>
  <si>
    <t>Iskolatej program támogatás</t>
  </si>
  <si>
    <t>HPV oltás támogatás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</si>
  <si>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</si>
  <si>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</si>
  <si>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</si>
  <si>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</si>
  <si>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</si>
  <si>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</si>
  <si>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</si>
  <si>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>Lakosságtól - Zsóry szennyvíz egyösszegű befiz.</t>
  </si>
  <si>
    <t>Víz-,csatorna felújitás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</si>
  <si>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</si>
  <si>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</si>
  <si>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</si>
  <si>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</si>
  <si>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</si>
  <si>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</si>
  <si>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</si>
  <si>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</si>
  <si>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</si>
  <si>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</si>
  <si>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</si>
  <si>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</si>
  <si>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</si>
  <si>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</si>
  <si>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</si>
  <si>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</si>
  <si>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</si>
  <si>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</si>
  <si>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</si>
  <si>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</si>
  <si>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</si>
  <si>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</si>
  <si>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</si>
  <si>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</si>
  <si>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</si>
  <si>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</si>
  <si>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</si>
  <si>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</si>
  <si>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</si>
  <si>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</si>
  <si>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Orvosi gép-műszer beszerzés</t>
  </si>
  <si>
    <t>Tárgyévi költségvetési bevételek összesen (I. + II. +III. +IV.)</t>
  </si>
  <si>
    <t>1. Személyi jellegű juttatások</t>
  </si>
  <si>
    <t>I. Működési bevételek összesen</t>
  </si>
  <si>
    <t>I. Működési kiadások összesen</t>
  </si>
  <si>
    <t>II. Felhalmozási kiadások összesen</t>
  </si>
  <si>
    <t>1. Beruházási kiadások ÁFÁ-val</t>
  </si>
  <si>
    <t>2. Felújítási kiadások ÁFÁ-al</t>
  </si>
  <si>
    <t xml:space="preserve">3. Egyéb felhalmozási kiadások </t>
  </si>
  <si>
    <t>Tárgyévi költségvetési kiadások összesen (I. + II. +III. +IV.)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</si>
  <si>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</si>
  <si>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</si>
  <si>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</si>
  <si>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</si>
  <si>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</si>
  <si>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</si>
  <si>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29. </t>
  </si>
  <si>
    <t>Költségvetési intézmények összesen</t>
  </si>
  <si>
    <t>Mindösszesen</t>
  </si>
  <si>
    <t xml:space="preserve">                 - működési célú kamatkiadás</t>
  </si>
  <si>
    <t xml:space="preserve">    Ebből: - hosszú lej. fejl.hitel kamata</t>
  </si>
  <si>
    <t>1. Beruházás ÁFÁ-val</t>
  </si>
  <si>
    <t>2. Felújítás ÁFÁ-val</t>
  </si>
  <si>
    <t>II. Felhalmozási bevételek összesen</t>
  </si>
  <si>
    <t>Önkor-mányzat</t>
  </si>
  <si>
    <t xml:space="preserve">Az Önkormányzat  2012. évi költségvetési kiadási előirányzatai feladatonként </t>
  </si>
  <si>
    <t>2013. év</t>
  </si>
  <si>
    <t xml:space="preserve">2014. év </t>
  </si>
  <si>
    <t>2015. év</t>
  </si>
  <si>
    <t xml:space="preserve">2016. év </t>
  </si>
  <si>
    <t>2017. év</t>
  </si>
  <si>
    <t>2018. év</t>
  </si>
  <si>
    <t>2019. év</t>
  </si>
  <si>
    <t>2020. év</t>
  </si>
  <si>
    <t>2021. év</t>
  </si>
  <si>
    <t>2022. év</t>
  </si>
  <si>
    <t>2023. és azt követő években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</si>
  <si>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</si>
  <si>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</si>
  <si>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</si>
  <si>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</si>
  <si>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</si>
  <si>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</si>
  <si>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</si>
  <si>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</si>
  <si>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</si>
  <si>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</si>
  <si>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</si>
  <si>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</si>
  <si>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</si>
  <si>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</si>
  <si>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</si>
  <si>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</si>
  <si>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</si>
  <si>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</si>
  <si>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</si>
  <si>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</si>
  <si>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</si>
  <si>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</si>
  <si>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</si>
  <si>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Önkormáanyzat összesen:</t>
  </si>
  <si>
    <t>MINDÖSSZESEN</t>
  </si>
  <si>
    <t xml:space="preserve">Önkormányzat </t>
  </si>
  <si>
    <t>Önkormányzat  összesen:</t>
  </si>
  <si>
    <t>II/3.1. Támogatás értékű felhalmozási bevétel mindössz.</t>
  </si>
  <si>
    <t>Önkormányzati igazgatási tev.</t>
  </si>
  <si>
    <t>Önkorm. Elszám.</t>
  </si>
  <si>
    <t>Polgármesteri Hivatal  összesen: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</si>
  <si>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</si>
  <si>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</si>
  <si>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</si>
  <si>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</si>
  <si>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</si>
  <si>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</si>
  <si>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</si>
  <si>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</si>
  <si>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</si>
  <si>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Mező Ferenc tagiskola fejl.h.</t>
  </si>
  <si>
    <t xml:space="preserve">Nyitó pénzkészlet 2012.január 1-jén </t>
  </si>
  <si>
    <t xml:space="preserve">Záró pénzkészlet 2012. dec. 31-én 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</si>
  <si>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</si>
  <si>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</si>
  <si>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</si>
  <si>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</si>
  <si>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 xml:space="preserve">          - Praxis működési költségeinek támogatása</t>
  </si>
  <si>
    <t xml:space="preserve">          - Mezőkövesdi Civil Szövetség Egyesület támogatása</t>
  </si>
  <si>
    <t>Rendszeres szoc. segély önk. rend.</t>
  </si>
  <si>
    <t>Foglalkoztatást helyettesítő támogatás</t>
  </si>
  <si>
    <t>Helyi lakásfenntartási támogatás</t>
  </si>
  <si>
    <t>LTP szerződést kötöttek (szennyvíz.) támogatása</t>
  </si>
  <si>
    <t>Óvodáztatási támogatás</t>
  </si>
  <si>
    <t xml:space="preserve"> - Postázó szoftver beszerzés</t>
  </si>
  <si>
    <t>Háziorvosi alapellátás</t>
  </si>
  <si>
    <t>közfoglalkoztatás</t>
  </si>
  <si>
    <t xml:space="preserve">             Oktatást kiegészítő tevékenység</t>
  </si>
  <si>
    <t>Járda építés Gaál István u. (áthózódó)</t>
  </si>
  <si>
    <t>Díszburkolat Mátyás király út</t>
  </si>
  <si>
    <t xml:space="preserve"> Ebből:- Szent László Alapítvány kerítésfelújításra</t>
  </si>
  <si>
    <t xml:space="preserve">          - Mk.Zsóry Futball Club Kft. tám.</t>
  </si>
  <si>
    <t>Épületenergetikai fejlesztés Sportcsarnok</t>
  </si>
  <si>
    <t xml:space="preserve">          - MSE támogatása 4 szakosztály</t>
  </si>
  <si>
    <t>Könyvtári szolgáltatások</t>
  </si>
  <si>
    <t>Központi költségvetési befiz.</t>
  </si>
  <si>
    <t xml:space="preserve">            Könyvtári szolgáltatások összesen: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</si>
  <si>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</si>
  <si>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</si>
  <si>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</si>
  <si>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</si>
  <si>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</si>
  <si>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Épületenergetikai fejlesztés Polgármesteri Hivatal "A" épület</t>
  </si>
  <si>
    <t>Épületenergetikai fejlesztés Gimnázium és Kollégium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</si>
  <si>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</si>
  <si>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</si>
  <si>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</si>
  <si>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</si>
  <si>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EU-s projekt címe: Mezőkövesd város szennyvízcsatorna-hálózatának fejlesztése a lakosság életminőségének javítása és a települési környezet védelme érdekében II. forduló</t>
  </si>
  <si>
    <t xml:space="preserve"> - Energetikei fejl Sportcsarnok KEOP</t>
  </si>
  <si>
    <t xml:space="preserve"> - Energetikei fejl PH A épület KEOP</t>
  </si>
  <si>
    <t xml:space="preserve"> - Energetikei fejl Gimn. és Koll. KEOP</t>
  </si>
  <si>
    <t xml:space="preserve">EU-s projekt címe:           Épületenergetikai fejlesztés - Sportcsarnok  </t>
  </si>
  <si>
    <t>EU-s projekt címe:           Épületenergetikai fejlesztés - Gimnázium és Kollégium</t>
  </si>
  <si>
    <t>EU-s projekt címe:           Épületenergetikai fejlesztés - Polgármesteri Hivatal "A" épület</t>
  </si>
  <si>
    <t>2012. évi előirányzatai</t>
  </si>
  <si>
    <t>*</t>
  </si>
  <si>
    <t xml:space="preserve">Raiffeisen Bank Rt. </t>
  </si>
  <si>
    <t xml:space="preserve">kötvény </t>
  </si>
  <si>
    <t>40. melléklet a 6/2012. (III.01.) önkormányzati rendelethez</t>
  </si>
  <si>
    <t>1. melléklet a    .../2013. (…….) önkormányzati rendelethez</t>
  </si>
  <si>
    <t>2011. évi bevételek</t>
  </si>
  <si>
    <t>2012. évi várható bevételek</t>
  </si>
  <si>
    <t>2013. évi előirányzat</t>
  </si>
  <si>
    <t>2011. évi kiadások</t>
  </si>
  <si>
    <t>2012. évi várható kiadások</t>
  </si>
  <si>
    <t>2. melléklet a .../2013. (…...) önkormányzati rendelethez</t>
  </si>
  <si>
    <t>Az önkormányzat 2013. évi kiadási előirányzatai összesen</t>
  </si>
  <si>
    <t>3. melléklet a …./2013. (………...) önkormányzati rendelethez</t>
  </si>
  <si>
    <t xml:space="preserve">A költségvetési intézmények 2013. évi költségvetési kiadási előirányzatai </t>
  </si>
  <si>
    <t>Város-gondnokság</t>
  </si>
  <si>
    <t>Városi Napköziottho-nos Óvoda-Bölcsőde</t>
  </si>
  <si>
    <t xml:space="preserve">Az Önkormányzat  2013. évi költségvetési kiadási előirányzatai feladatonként </t>
  </si>
  <si>
    <t>4. melléklet a../2013. (…..) önkormányzati rendelethez</t>
  </si>
  <si>
    <t>7. melléklet a ../2013. (…...) önkormányzati rendelethez</t>
  </si>
  <si>
    <t>6. melléklet a .../2013. (…...) önkormányzati rendelethez</t>
  </si>
  <si>
    <t>4. melléklet a .../2013. (……..) önkormányzati rendelethez</t>
  </si>
  <si>
    <t>4. melléklet a../2013. (…...) önkormányzati rendelethez</t>
  </si>
  <si>
    <t>4. melléklet a …./2013. (…..) önkormányzati rendelethez</t>
  </si>
  <si>
    <t>4. melléklet a .../2013. (…...) önkormányzati rendelethez</t>
  </si>
  <si>
    <t>4. melléklet a .../2013. (…....) önkormányzati rendelethez</t>
  </si>
  <si>
    <t>4. melléklet a 7/2013. (……..) önkormányzati rendelethez</t>
  </si>
  <si>
    <t>4. melléklet a…../2013. (…...) önkormányzati rendelethez</t>
  </si>
  <si>
    <t>5. melléklet a …./2013.( …....) önkormányzati rendelethez</t>
  </si>
  <si>
    <t xml:space="preserve">                        A Közös Önkormányzati Hivatal 2013. évi költségvetési kiadási</t>
  </si>
  <si>
    <t xml:space="preserve">Közös Önkormány-zati Hivatal </t>
  </si>
  <si>
    <t>Közös Önkormányzati Hivatal</t>
  </si>
  <si>
    <t>8. melléklet a .../2013. (…....) önkormányzati rendelethez</t>
  </si>
  <si>
    <t>10. melléklet a..../2013. (…....) önkormányzati rendelethez</t>
  </si>
  <si>
    <t>9. melléklet a ….../2013. (…....) önkormányzati rendelethez</t>
  </si>
  <si>
    <t>12. melléklet a ….../2013. (……..) önkormányzati rendelethez</t>
  </si>
  <si>
    <t>11. melléklet a …./2013. (…....) önkormányzati rendelethez</t>
  </si>
  <si>
    <t>13. melléklet a ….../2013. (………) önkormányzati rendelethez</t>
  </si>
  <si>
    <t xml:space="preserve">     Az önkormányzat 2013. évi bevételi előirányzatai összesen</t>
  </si>
  <si>
    <t>14. melléklet a ………../2013. (………..) önkormányzati rendelethez</t>
  </si>
  <si>
    <t>15. melléklet a …./2013. (……….) önkormányzati rendelethez</t>
  </si>
  <si>
    <t>16. melléklet a …./2013. (…….) önkormányzati rendelethez</t>
  </si>
  <si>
    <t>17. melléklet a …./2013. (……..) önkormányzati rendelethez</t>
  </si>
  <si>
    <t>Helyi önkormányzatok működésének támogatása</t>
  </si>
  <si>
    <t>I.1.b) Település-üzemeltetéshez kapcsolódó feladatok támogatása</t>
  </si>
  <si>
    <t xml:space="preserve">I.1.a) Önkormányzati hivatal működésének támogatása 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</si>
  <si>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</si>
  <si>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</si>
  <si>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</si>
  <si>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</si>
  <si>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 1.c) beszámítás összege</t>
  </si>
  <si>
    <t>I.1.a)-c) összesen</t>
  </si>
  <si>
    <t>I.1.d) Egyéb kötelező önkormányzati feladatok támogatása</t>
  </si>
  <si>
    <t>Települési önkormányzatok egyes köznevelési és gyermekétkeztetési feladatainak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</si>
  <si>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</si>
  <si>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</si>
  <si>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</si>
  <si>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</si>
  <si>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</si>
  <si>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</si>
  <si>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Települési önkormányzatok szociális és gyermekjóléti feladatainak támogatása</t>
  </si>
  <si>
    <t>II.3. Ingyenes és kedvezménye gyermekétkeztetés bölcsődében</t>
  </si>
  <si>
    <t>II.3. Ingyenes és kedvezménye gyermekétkeztetés óvoda, iskola, kollégium</t>
  </si>
  <si>
    <t>III.2. Hozzájárulás pénzbeli ellátásokhoz</t>
  </si>
  <si>
    <t>III.3.c. Szociális étkeztetés</t>
  </si>
  <si>
    <t xml:space="preserve">III.3.ja(2) bölcsődei ellátás </t>
  </si>
  <si>
    <t>III.3.ja(2) bölcsődei ellátás -fogyatékos gyermek</t>
  </si>
  <si>
    <t>18. melléklet a .../2013. (…..) önkormányzati rendelethez</t>
  </si>
  <si>
    <t>Közös Önkorm. Hivatal össz.</t>
  </si>
  <si>
    <t>30. melléklet a .../2013. (…...) önkormányzati rendelethez</t>
  </si>
  <si>
    <t>Rendelő-intézet</t>
  </si>
  <si>
    <t>Költségvetési intézmények 2013. évi  költségvetési bevételei</t>
  </si>
  <si>
    <t>32. melléklet a ../2013. (…..) önkormányzati rendelethez</t>
  </si>
  <si>
    <t>33. melléklet a .../2013. (…....) önkormányzati rendelethez</t>
  </si>
  <si>
    <t>33. melléklet a .../2013. (…...) önkormányzati rendelethez</t>
  </si>
  <si>
    <t>34. melléklet a .../2013. (…...) önkormányzati rendelethez</t>
  </si>
  <si>
    <t xml:space="preserve"> 2013. évi előirányzat</t>
  </si>
  <si>
    <t>35. melléklet a …./2013. (…...) önkormányzati rendelethez</t>
  </si>
  <si>
    <t>Közös Önkormányzati Hivatal prémiumévesek 3 fő</t>
  </si>
  <si>
    <t>36. melléklet a .../2013. (…....) önkormányzati rendelethez</t>
  </si>
  <si>
    <t>37. melléklet a .../2013. (…..) önkormányzati rendelethez</t>
  </si>
  <si>
    <t>2013.évi előir.</t>
  </si>
  <si>
    <t>2013. évi előir.</t>
  </si>
  <si>
    <t>Önkormányzat költségvetési támogatása összesen</t>
  </si>
  <si>
    <t>19. melléklet a …./2013. (…....) önkormányzati rendelethez</t>
  </si>
  <si>
    <t>20. melléklet a …./2013. (…....) önkormányzati rendelethez</t>
  </si>
  <si>
    <t>21. melléklet a …../2013. (……..) önkormányzati rendelethez</t>
  </si>
  <si>
    <t>22. melléklet a .../2013. (…...) önkormányzati rendelethez</t>
  </si>
  <si>
    <t>23. melléklet a …./2013. (……..) önkormányzati rendelethez</t>
  </si>
  <si>
    <t>24. melléklet a  .../2013. (…....)önkormányzati rendelethez</t>
  </si>
  <si>
    <t>25. melléklet a …./2013. (…...) önkormányzati rendelethez</t>
  </si>
  <si>
    <t>26. melléklet a …./2013. (…....) önkormányzati rendelethez</t>
  </si>
  <si>
    <t>27. melléklet a .../2013. (……..) önkormányzati rendelethez</t>
  </si>
  <si>
    <t>Közös Önkorm.</t>
  </si>
  <si>
    <t>Hivatal össz.</t>
  </si>
  <si>
    <t>28. melléklet a …../2013. (……...) önkormányzati rendelethez</t>
  </si>
  <si>
    <t>29. melléklet a …./2013. (…....) önkormányzati rendelethez</t>
  </si>
  <si>
    <t>31. melléklet a ……/2013. (……..) önkormányzati rendelethez</t>
  </si>
  <si>
    <t>Közös Önkormányzati Hivatal 2013. évi  költségvetési bevételei</t>
  </si>
  <si>
    <t xml:space="preserve">                                - EU-s pályázat</t>
  </si>
  <si>
    <t>Városi Önkorm. Rendelőintézete EU. Pályázat</t>
  </si>
  <si>
    <t>Egyes jövedelempótló támogatások kiegészítése</t>
  </si>
  <si>
    <t>Települési önkormányzatok kulturális feladatainak támogatása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</si>
  <si>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</si>
  <si>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</si>
  <si>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</si>
  <si>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</si>
  <si>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</si>
  <si>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 xml:space="preserve">B.) Önkormányzaton kívüli EU-s projektekhez történő hozzájárulás 2013. évi előirányzatai </t>
  </si>
  <si>
    <t>Fennálló hitel, kötvénytart.  2013. I. 1-jén</t>
  </si>
  <si>
    <t>2013. évi hitelfelvét.</t>
  </si>
  <si>
    <t>2013. évben induló beruh.</t>
  </si>
  <si>
    <t>Zsóry Szennyvíz-beruházás</t>
  </si>
  <si>
    <t>42. melléklet a .../2013. (…..) önkormányzati rendelethez</t>
  </si>
  <si>
    <t>46. melléklet a …../2013. (…....) önkormányzati rendelethez</t>
  </si>
  <si>
    <t>47. melléklet a …./2013. (…...) önkormányzati rendelethez</t>
  </si>
  <si>
    <t xml:space="preserve">             2013. év </t>
  </si>
  <si>
    <t xml:space="preserve">              2013. év </t>
  </si>
  <si>
    <t>Zsóry Futtbal Club Kft.</t>
  </si>
  <si>
    <t>48. melléklet a …./2013. (…...) önkormányzati rendelethez</t>
  </si>
  <si>
    <t>Hitel-állomány 2013.01.01</t>
  </si>
  <si>
    <t>Zsóry Szennyvízb.</t>
  </si>
  <si>
    <t>48. melléklet a …../2013. (…...) önkormányzati rendelethez</t>
  </si>
  <si>
    <t>Zsóry szennyvízberuh.</t>
  </si>
  <si>
    <t>Zsóry szennyvízberuh,</t>
  </si>
  <si>
    <t>Folyószámlahietel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</si>
  <si>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</si>
  <si>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</si>
  <si>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</si>
  <si>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</si>
  <si>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</si>
  <si>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</si>
  <si>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</si>
  <si>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</si>
  <si>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Főzőüst beszerzés - Móra F. úti tagóvoda</t>
  </si>
  <si>
    <t>Fénymásoló beszerzés</t>
  </si>
  <si>
    <t>Beléptető rendszer -Kollégium</t>
  </si>
  <si>
    <t>63.</t>
  </si>
  <si>
    <t>64.</t>
  </si>
  <si>
    <t>Városgondnokság összesen:</t>
  </si>
  <si>
    <t>Közös Önkormányzati Hivatal összesen</t>
  </si>
  <si>
    <t xml:space="preserve"> - Bölcsőde BM önerő támog</t>
  </si>
  <si>
    <t xml:space="preserve"> - Kánya patak BM önerő</t>
  </si>
  <si>
    <t>Hadnagy úti sportcentrum</t>
  </si>
  <si>
    <t>Térfigyelő rendszer bővítése</t>
  </si>
  <si>
    <t>Városi Óvoda kapacitásbővítő fejlesztése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</si>
  <si>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</si>
  <si>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</si>
  <si>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</si>
  <si>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</si>
  <si>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</si>
  <si>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</si>
  <si>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Egri úti tagóv. Bőv.</t>
  </si>
  <si>
    <t>Múzeumok működtetése</t>
  </si>
  <si>
    <t>Önkorm. Igazg.tev</t>
  </si>
  <si>
    <t>Ter.ig. Ép.hatóság+ anyakönyv</t>
  </si>
  <si>
    <t xml:space="preserve">         - közös hivatal 1-4 hóra vidéki önk. Átvett</t>
  </si>
  <si>
    <t xml:space="preserve">   ------------------</t>
  </si>
  <si>
    <t>38. melléklet a .../2013. (III.01.) önkormányzati rendelethez</t>
  </si>
  <si>
    <t xml:space="preserve"> - Egri úti tagóvoda fejl. </t>
  </si>
  <si>
    <t>38. melléklet a .../2012. (III.01.) önkormányzati rendelethez</t>
  </si>
  <si>
    <t xml:space="preserve">EU-s projekt címe:    Egri úti tagóvoda fejlesztése </t>
  </si>
  <si>
    <t xml:space="preserve">Projekt azonosítója: ÉMOP-4.3.1./A-11-2012-0021       </t>
  </si>
  <si>
    <t>2013. ......................... hó</t>
  </si>
  <si>
    <t>39. melléklet a .../2013. (I…..) önkormányzati rendelethez</t>
  </si>
  <si>
    <t xml:space="preserve">........................ 2013. ............ hó .... nap </t>
  </si>
  <si>
    <t xml:space="preserve">Szent István szobor </t>
  </si>
  <si>
    <t>MSE focipálya közvilágítási hálózatbővítés</t>
  </si>
  <si>
    <t>Temető utcai gázbekötés (Tüzipálya)</t>
  </si>
  <si>
    <t>EU-s projekt címe:          Egészségre nevelő és szemléletformáló életmódprogramok Mezőkövesd                                                                      Város Rendelőintézeténél</t>
  </si>
  <si>
    <t>Projekt azonosítója:          TÁMOP 6.1.2-11/1-2012-0709</t>
  </si>
  <si>
    <t>Egri főegyházmegye- SZIKSZI önerő</t>
  </si>
  <si>
    <t xml:space="preserve">         - lakosságszám arányos hozzájárulás</t>
  </si>
  <si>
    <t>4. Egyéb működési célú kiadások összesen</t>
  </si>
  <si>
    <t xml:space="preserve">    4.1.Támogatásértékű működési kiad.ÁHB-re</t>
  </si>
  <si>
    <t xml:space="preserve">    4.2. Műk.c. kölcsönnyújtás ÁHB-re</t>
  </si>
  <si>
    <t xml:space="preserve">    4.3. Műk.c. tám, kölcs. törlesztése ÁHB-re</t>
  </si>
  <si>
    <t xml:space="preserve">    4.4.Működési c. pénzeszk. átad.államh. kívülre</t>
  </si>
  <si>
    <t xml:space="preserve">    3.1.Támogatás értékű felhalmozási kiadás ÁHB-re</t>
  </si>
  <si>
    <t xml:space="preserve">    3.3. Felhalm. célú kölcsönök törlesztése ÁHB-re</t>
  </si>
  <si>
    <t xml:space="preserve">    3.2. Felhalm. célú kölcsönök nyújtása ÁHB-re</t>
  </si>
  <si>
    <t xml:space="preserve">    3.4.Felhalm.c.pénzeszk.átad.államh.kívülre</t>
  </si>
  <si>
    <t xml:space="preserve">    3.5. Felhalm. célú kölcsönök nyújtása ÁHK-re</t>
  </si>
  <si>
    <t xml:space="preserve">    3.6. Lakástámogatás (foglalk-nak)</t>
  </si>
  <si>
    <t xml:space="preserve">I.  5. Ellátottak pénzbeli juttatásai </t>
  </si>
  <si>
    <t xml:space="preserve">    4.6. Működési célú tartalékok</t>
  </si>
  <si>
    <t xml:space="preserve">4. Befektetési kiadások </t>
  </si>
  <si>
    <t>TÁRGYÉVI KÖLTSÉGVETÉSI KIADÁS ÖSSZESEN (I.+II.)</t>
  </si>
  <si>
    <t>1.Alap- és vállalkozási tev. közötti elszám.</t>
  </si>
  <si>
    <t>III. FINANSZÍROZÁSI KIADÁSOK</t>
  </si>
  <si>
    <t>III. Finanszírozási kiadások összesen:</t>
  </si>
  <si>
    <t>KIADÁS MINDÖSSZESEN (I. + II. +III.)</t>
  </si>
  <si>
    <t xml:space="preserve">    4.5. Működési célú kölcsönök nyújtása ÁHK-re</t>
  </si>
  <si>
    <t>2. Szabad pénzeszköz betétként való elhelyezése</t>
  </si>
  <si>
    <t>3. Központi, irányítószervi támogatás</t>
  </si>
  <si>
    <t>4. Pénzügyi lízing tőkerész törlesztés</t>
  </si>
  <si>
    <t>5. Forgatási célú belföldi, külföldi értékpapírok vásárlása</t>
  </si>
  <si>
    <t>6. Befektetési célú belföldi, külföldi értékpapír vásárlás</t>
  </si>
  <si>
    <t>7.Működési célú hitel törlesztés és műk.c.kötv.bev.</t>
  </si>
  <si>
    <t>8.Felahalmozási célú hitel törlesztés és fel.c. kötv.bev.</t>
  </si>
  <si>
    <t xml:space="preserve">    3.7. Felhalmozási célú tartalékok</t>
  </si>
  <si>
    <t>Közös önk. Hiv. felad. Összesen</t>
  </si>
  <si>
    <t>Segélyek</t>
  </si>
  <si>
    <t>Közös Önkormányzati hivatal mindössz.</t>
  </si>
  <si>
    <t xml:space="preserve">I.  4.4. Működési célú pénzeszközátadás államháztartáson kívülre </t>
  </si>
  <si>
    <t>I. 4.1. Támogatás értékű működési kiadás  államháztartáson belülre</t>
  </si>
  <si>
    <t>II.  3.1. Támogatás értékű felhalmozási kiadás államháztartáson belülre</t>
  </si>
  <si>
    <t>II.  3.4. Felhalmozási célú pénzeszköz átadás államháztatáson kívűlre</t>
  </si>
  <si>
    <t>II. 4. Befektetési kiadások</t>
  </si>
  <si>
    <t xml:space="preserve">Támogatási kölcsönök nyújtása, törlesztése </t>
  </si>
  <si>
    <t>I. 4. Egyéb működési célú kiadás</t>
  </si>
  <si>
    <t>I.4.2. Működési célú visszatérítendő támogatások, kölcsönök nyújtása ÁHB-re</t>
  </si>
  <si>
    <t>I.4.3. Működési célú visszatérítendő támogatások, kölcsönök törlesztése ÁHB-re</t>
  </si>
  <si>
    <t>I.4.5. Működési célú visszatérítendő támogatások, kölcsönök nyújtása ÁHK-re</t>
  </si>
  <si>
    <t xml:space="preserve">          I. 4.5.1.  Kamatmentes kölcsön nyújtása háztartásoknak</t>
  </si>
  <si>
    <t xml:space="preserve">          I. 4.5.2.  Kamatmentes kölcsön nyújtása civil szervezeteknek</t>
  </si>
  <si>
    <t>II. 3. Egyéb felhalmozási célú kiadás</t>
  </si>
  <si>
    <t>II.3.2. Felhalmozási célú visszatérítendő támogatások, kölcsönök nyújtása ÁHB-re</t>
  </si>
  <si>
    <t>II.3.3. Felhalmozási célú visszatérítendő támogatások, kölcsönök törlesztése ÁHB-re</t>
  </si>
  <si>
    <t>II.3.5. Felhalmozási célú visszatérítendő támogatások, kölcsönök nyújtása ÁHK-re</t>
  </si>
  <si>
    <t xml:space="preserve">          II.3.5.1. Lakáscélú kölcsön nyújtása háztartásoknak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</si>
  <si>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</si>
  <si>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</si>
  <si>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</si>
  <si>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</si>
  <si>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</si>
  <si>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</si>
  <si>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</si>
  <si>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4.6.1. Inézmények nyári tisztasági festése</t>
  </si>
  <si>
    <t>4.6.2. érdekeltségnövelő támogatás önrész</t>
  </si>
  <si>
    <t>4.6.3.energia és egyéb közüzemi díj árváltozásra</t>
  </si>
  <si>
    <t>4.6.6. közfoglalkoztatottak pályázati önereje</t>
  </si>
  <si>
    <t>4.6.5. szociális juttatások önerejének növekedésére</t>
  </si>
  <si>
    <t>4.6.4. szakértői díjak, engedélyek</t>
  </si>
  <si>
    <t>4.6.7. Óvoda csoport bővítés+köznev. törvény vált.</t>
  </si>
  <si>
    <t>4.6.8. közbiztonsági feladatokra</t>
  </si>
  <si>
    <t>3.7.1. kötvény hitelkamatok változására, ill. kötv. kamat fed. tart.</t>
  </si>
  <si>
    <t xml:space="preserve">3.7.2. pályázati önerő - csapadékvízelvez. </t>
  </si>
  <si>
    <t>3.7.3. pályázati önerő - egyéb</t>
  </si>
  <si>
    <t>3.7.4. praxisvásárlás támogatására</t>
  </si>
  <si>
    <t>3.7.5. Zsóry fejlesztés pályázati önereő</t>
  </si>
  <si>
    <t>3.7.6. Városi Rendelőintézet felújítása</t>
  </si>
  <si>
    <t>3.7.8. közvilágítás korszerűsítés</t>
  </si>
  <si>
    <t>3.7.9. Épületenerg. Fejl. Önerő Dohány úti tagóvoda</t>
  </si>
  <si>
    <t>3.7.10. Épületenerg. Fejl. Önerő Móra F.  úti tagóvoda</t>
  </si>
  <si>
    <t>3.7.11. Épületenerg. Fejl. Önerő Bárdos L. tagiskola</t>
  </si>
  <si>
    <t>3.7.12. Épületenerg. Fejl. Önerő Mező F. tagiskola</t>
  </si>
  <si>
    <t>3.7.13. Épületenerg. Fejl. Önerő Széchenyi I. Katolikus Szakképző isk.</t>
  </si>
  <si>
    <t>Tartalék összegének célonkénti részletezése</t>
  </si>
  <si>
    <t xml:space="preserve">4.6. Működési célú tartalék összesen: </t>
  </si>
  <si>
    <t xml:space="preserve">3.7. Felhalmozási célú tartalék összesen: </t>
  </si>
  <si>
    <t>4.6.9. általános tartalék</t>
  </si>
  <si>
    <t xml:space="preserve">Tartalékok  mindösszesen: </t>
  </si>
  <si>
    <t xml:space="preserve">       II.4.1.VG Rt. részvény vásárlása</t>
  </si>
  <si>
    <t xml:space="preserve">1.1. Egyéb saját működési bevételek </t>
  </si>
  <si>
    <t>1.2. Működési célú ÁFA- bevételek, visszatér.</t>
  </si>
  <si>
    <t>1.3. Működési célú hozam és kamatbevételek</t>
  </si>
  <si>
    <t>2.1. Igazgatási szolgáltatási díj</t>
  </si>
  <si>
    <t>2.2. Felügyeleti jellegű tevékenység díja</t>
  </si>
  <si>
    <t xml:space="preserve">2.3.Önkormnak átengedett közhatalmi bevételek </t>
  </si>
  <si>
    <t>2.4. Helyi adók és adójellegű bevételek</t>
  </si>
  <si>
    <t>2.5. Adópótlék, adóbírság</t>
  </si>
  <si>
    <t xml:space="preserve">2.6. Egyéb közhatalmi bevételek </t>
  </si>
  <si>
    <t xml:space="preserve"> I/2.3. Önkormányzatoknak átengedett közhatalmi bevételek</t>
  </si>
  <si>
    <t xml:space="preserve">          I/2.4. Helyi adók és adójellegű bevételek részletezése </t>
  </si>
  <si>
    <t>2.4.1. Építményadó</t>
  </si>
  <si>
    <t>2.4.2. Magánszemélyek kommunális adója</t>
  </si>
  <si>
    <t>2.4.3. Idegenforgalmi adó tartózkodás után</t>
  </si>
  <si>
    <t>2.4.5. Iparűzési adó állandó jelleggel végzett iparűzési     tevékenység után</t>
  </si>
  <si>
    <t>2.4.6. Iparűzési adó ideiglenes jelleggel végzett iparűzési tevékenység után (napi átalány)</t>
  </si>
  <si>
    <t>2.4.7. Talajterhelési díj</t>
  </si>
  <si>
    <t xml:space="preserve">I./2.4. Helyi adók és adójellegű bevételek összesen </t>
  </si>
  <si>
    <t>I./2.5.Pótlékok, bírságok</t>
  </si>
  <si>
    <t>I./2.6. Egyéb közhatalmi bevételek</t>
  </si>
  <si>
    <t>I/2.3. Önkormnak átengedett közhatalmi bev. Össz.</t>
  </si>
  <si>
    <t xml:space="preserve">2.3.1. Gépjárműadó </t>
  </si>
  <si>
    <t xml:space="preserve">2.3.2. Termőföld bérbeadásából származó jöv.adó </t>
  </si>
  <si>
    <t xml:space="preserve">2.3.3. Önk. átengedett egyéb köhatalmi bevételek </t>
  </si>
  <si>
    <t>I/2. Közhatalmi bevételek (2.1..+2.6)</t>
  </si>
  <si>
    <t>3.1. Önkorm. működési költségvetési támogatása</t>
  </si>
  <si>
    <t>3.2 Előző évi költségvetési kiegészítések, visszatér.</t>
  </si>
  <si>
    <t>3.3.Műk.c. visszatér. támog., kölcsönök megtér.ÁHB</t>
  </si>
  <si>
    <t xml:space="preserve">3.4. Műk. célú támog. értékű bevételek </t>
  </si>
  <si>
    <t>3.5.Műk.c.tám.kölcsön visszat. ÁHK-ről</t>
  </si>
  <si>
    <t>3.6.Műk.c. pénzeszk.átvétel ÁHK-ről</t>
  </si>
  <si>
    <t>I. MŰKÖDÉSI BEVÉTELEK (I/1..+I/3)</t>
  </si>
  <si>
    <t>II/1. Felhalmozási bevételek</t>
  </si>
  <si>
    <t>II/1.2.Beruh., felúj. Kapcs. ÁFA visszatérülés</t>
  </si>
  <si>
    <t>1.2. Felhalmozási célú ÁFA visszatérülések</t>
  </si>
  <si>
    <t>1.3.Egyéb önkorm. Vagyon üzemeltetéséből, koncesszióból származó bevétel</t>
  </si>
  <si>
    <t>1.4 Pénzügyi befektetés bevételei</t>
  </si>
  <si>
    <t>II/1.4. Pénzügyi befektetés bevétele</t>
  </si>
  <si>
    <t>2.1. Központosított felhalmozási célú előirányzatok</t>
  </si>
  <si>
    <t>2.2. Egyéb felhalmozási célú központi támogatás</t>
  </si>
  <si>
    <t>II/2. Felhalmozási c. költségvetési támogatások</t>
  </si>
  <si>
    <t>2.3.Felh.c. visszatér.támog., kölcsönök megtér. ÁHB.</t>
  </si>
  <si>
    <t>2.4.Felh.c. támogatásértékű bevételek</t>
  </si>
  <si>
    <t>2.5.Felh.c. visszatér.támog., kölcsönök megtér. ÁHK.</t>
  </si>
  <si>
    <t>2.6. Felh.c. pénzeszközátvétel ÁHK-ről</t>
  </si>
  <si>
    <t>TÁRGYÉVI INTÉZMÉNYI BEVÉTELEK ÖSSZESEN (I+II)</t>
  </si>
  <si>
    <t>III. FINANSZÍROZÁSI BEVÉTELEK</t>
  </si>
  <si>
    <t>4. Központi irányítószervi támogatás</t>
  </si>
  <si>
    <t xml:space="preserve">2.Előző évi pénzmaradvány műk.c. ig. vét. </t>
  </si>
  <si>
    <t xml:space="preserve">3 .Előző évi pénzmaradvány felh.c. ig. vét. </t>
  </si>
  <si>
    <t>7.Működési célú hitel felvétel és műk.c.kötv.bev.</t>
  </si>
  <si>
    <t>8.Felahalmozási célú hitelelvétel és fel.c. kötv.kibocs.</t>
  </si>
  <si>
    <t>6. Befektetési célú belföldi, külföldi értékpapír érték.</t>
  </si>
  <si>
    <t>5. Forgatási célú belföldi, külföldi értékpap.érték.</t>
  </si>
  <si>
    <t>BEVÉTELEK MINDÖSSZESEN (I.+II.+III.)</t>
  </si>
  <si>
    <t>III. FINANSZÍROZÁSI BEVÉTELEK ÖSSZESEN:</t>
  </si>
  <si>
    <t>I/3.3. Működőképesség megőrzését szolgáló kiegészítő támogatás</t>
  </si>
  <si>
    <t>I/3.1.1. Önkormányzatok működési költségvetési támogatása</t>
  </si>
  <si>
    <t xml:space="preserve">     3.1.1. Önkorm. Ált. műk. Ktgv-i támog.</t>
  </si>
  <si>
    <t xml:space="preserve">I/3.1.2. Központosított működési célú előirányzatok részletezése </t>
  </si>
  <si>
    <t xml:space="preserve">     3.1.2.Központosított működési célú előirányzat</t>
  </si>
  <si>
    <t xml:space="preserve">     3.1.3.Működőképesség megőrzését szolg. Kieg.tám.</t>
  </si>
  <si>
    <t>3.1.2.1.Üdülőhelyi feladatok támogatása</t>
  </si>
  <si>
    <t>3.1.2.2.Lakott külterülettel kapcsolatos feladatok támogatása</t>
  </si>
  <si>
    <t>3.3.1.Működőképesség megőrzését szolgáló kieg. Támog.</t>
  </si>
  <si>
    <t xml:space="preserve">     3.1.4.Egyéb működési célú központi támogatás</t>
  </si>
  <si>
    <t>I/3.1.4. Egyéb működési célú központi támogatás</t>
  </si>
  <si>
    <t>3.1.4.1. 5000 fő feletti lakosságszámú települési önkorm. adósságkonszolidációja során -kötvénytartozás visszafizetésére -támogatásként kapott összeg</t>
  </si>
  <si>
    <t>Egyéb működési célú központi támogatás összesen</t>
  </si>
  <si>
    <t>I./3. Működési támogatások</t>
  </si>
  <si>
    <t>I./3.4 Támogatás értékű működési bevételek mindösszesen</t>
  </si>
  <si>
    <t>I/3.6. Működési célú pénzeszk. átvétel államh. Kívülről mindössz.</t>
  </si>
  <si>
    <t>II/2.4. Felhalmozási célú támogatás értékű bevételek</t>
  </si>
  <si>
    <t>Közös Önkorm. Hivatal összesen:</t>
  </si>
  <si>
    <t xml:space="preserve">II/2.6. Felhalmozási célú pénzeszköz átvétele államháztartáson kívülről </t>
  </si>
  <si>
    <t xml:space="preserve">  - Szent István szobor támog.</t>
  </si>
  <si>
    <t>Projekt azonosítója:          KEOP-4.-.0/11-2011-0170</t>
  </si>
  <si>
    <t>Projekt azonosítója:          KEOP-4.9.0/11-2011-0171</t>
  </si>
  <si>
    <t>Projekt azonosítója:          KEOP-4.9.0/11-2011-0172</t>
  </si>
  <si>
    <t>43. melléklet a …./2013. (…....) önkormányzati rendelethez</t>
  </si>
  <si>
    <t>Mezőkövesd város önkormányzata által 2013. évben nyújtandó</t>
  </si>
  <si>
    <t>44. melléklet a …./2013. (…...) önkormányzati rendelethez</t>
  </si>
  <si>
    <t>a pénzeszközök  2013. évre tervezett változásáról</t>
  </si>
  <si>
    <t>Nyitó pénzkészlet 2013. január 1-jén</t>
  </si>
  <si>
    <t>Záró pénzkészlet tervezett összege 2013. dec. 31-én</t>
  </si>
  <si>
    <t>45. melléklet a .../2013. (……..) önkormányzati rendelethez</t>
  </si>
  <si>
    <t>a 2013. évre tervezett közvetett támogatásokról</t>
  </si>
  <si>
    <t>49. melléklet a …./2013. (……...) önkormányzati rendelethez</t>
  </si>
  <si>
    <t>50. melléklet a …./2013. (…....) önkormányzati rendelethez</t>
  </si>
  <si>
    <t>51. melléklet a …./2013. (…...) önkormányzati rendelethez</t>
  </si>
  <si>
    <t xml:space="preserve"> Szennyvíz.támogatására Ny-i vár.r.</t>
  </si>
  <si>
    <t xml:space="preserve"> Szennyvíz. támogatására III. ütem</t>
  </si>
  <si>
    <t>1. függelék a …./2013. (I…...) önkormányzati rendelethez</t>
  </si>
  <si>
    <t xml:space="preserve">  Útkarbantartás, járdakarbantartás</t>
  </si>
  <si>
    <t xml:space="preserve">   Síkosságmentesítés, hóeltakarítás készenlét 2012telj.</t>
  </si>
  <si>
    <t xml:space="preserve">   Síkosságmentesítés, hóeltakarítás készenlét 2013 telj.</t>
  </si>
  <si>
    <t xml:space="preserve">   Síkosságmentesítés, hóeltakarítás gépi munka 2013 telj.</t>
  </si>
  <si>
    <t xml:space="preserve">   Egyéb lakossági igények kezelése-képviselők</t>
  </si>
  <si>
    <t>Dolog jellegű kiadás összesen</t>
  </si>
  <si>
    <t>2. függelék a .../2013. ……..) önkormányzati rendelethez</t>
  </si>
  <si>
    <t xml:space="preserve"> Támogatási kölcsönök visszatérülése, igénybevétele</t>
  </si>
  <si>
    <t>I.3.3. Működési célú visszatérítendő támogatások, kölcsönök visszatér. ÁHB-ről.</t>
  </si>
  <si>
    <t>I.3.5. Működési célú visszatérítendő támogatások, kölcsönök visszatér. ÁHK-ről</t>
  </si>
  <si>
    <t xml:space="preserve">          I. 3.5.1.  Kamatmentes kölcsön visszatérülése háztartásoktól</t>
  </si>
  <si>
    <t xml:space="preserve">          I. 3.5.2.  Kamatmentes kölcsön visszatérülése Zsóry Futtbal Club</t>
  </si>
  <si>
    <t>II.2.3. Felhalmozási célú visszatérítendő támogatások, kölcsönök visszatér.ÁHB-ről</t>
  </si>
  <si>
    <t>II.2.5. Felhalmozási célú visszatérítendő támogatások, kölcsönök visszatérülése ÁHK-ről</t>
  </si>
  <si>
    <t xml:space="preserve">           II.2.5.1. Lakáscélú kölcsön visszatérülése háztartásoktól</t>
  </si>
  <si>
    <t xml:space="preserve">           II.2.5.2. Praxisvásárlásra nyújtott kölcsön visszatérülése</t>
  </si>
  <si>
    <t xml:space="preserve">           II.2.5.3. Első lakáshozjutók  támogatási kölcsönének visszatérülése- háztartásoktól</t>
  </si>
  <si>
    <t xml:space="preserve">           II.2.5.4. Lakáshitel visszatérülése- háztartásoktól</t>
  </si>
  <si>
    <t xml:space="preserve">           II.2.5.5. Dolgozók lakásépítés vásárlására ford. kölcsön visszatérülése</t>
  </si>
  <si>
    <t>Önkorm. egyéb helyiségek bérbeadása</t>
  </si>
  <si>
    <t>Közhatalmi bevételek</t>
  </si>
  <si>
    <t>Működési támogatások</t>
  </si>
  <si>
    <t>Központi, irányítószervi támogatás</t>
  </si>
  <si>
    <t>41. melléklet a …./2013. (…....) önkormányzati rendelethez</t>
  </si>
  <si>
    <r>
      <t>I/1.</t>
    </r>
    <r>
      <rPr>
        <b/>
        <sz val="10"/>
        <rFont val="Times New Roman"/>
        <family val="1"/>
      </rPr>
      <t xml:space="preserve"> Működési bevételek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</si>
  <si>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</t>
    </r>
  </si>
  <si>
    <r>
      <t xml:space="preserve">I/3. </t>
    </r>
    <r>
      <rPr>
        <i/>
        <sz val="10"/>
        <rFont val="Times New Roman"/>
        <family val="1"/>
      </rPr>
      <t xml:space="preserve">Központi ktgvből kapott működési támog. </t>
    </r>
    <r>
      <rPr>
        <b/>
        <sz val="10"/>
        <rFont val="Times New Roman"/>
        <family val="1"/>
      </rPr>
      <t>/Működési támogatások</t>
    </r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</si>
  <si>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</t>
    </r>
  </si>
  <si>
    <t>III. Finanszírozási bevételek</t>
  </si>
  <si>
    <t>III. Finanszírozási kiadások</t>
  </si>
  <si>
    <t xml:space="preserve">1.Előző évi pénzmaradvány műk.c. ig. vét. </t>
  </si>
  <si>
    <t xml:space="preserve">2.Előző évi pénzmaradvány felh.c. ig. vét. </t>
  </si>
  <si>
    <t>3.Központi irányítószervi támogatás</t>
  </si>
  <si>
    <t>4. Forgatási célú belföldi, külföldi értékpap.érték.</t>
  </si>
  <si>
    <t>5. Befektetési célú belföldi, külföldi értékpapír érték.</t>
  </si>
  <si>
    <t>6.Működési célú hitel felvétel és műk.c.kötv.bev.</t>
  </si>
  <si>
    <t>7.Felahalmozási célú hitelelvétel és fel.c. kötv.kibocs.</t>
  </si>
  <si>
    <t>1. Szabad pénzeszköz betétként való elhelyezése</t>
  </si>
  <si>
    <t>2. Központi, irányítószervi támogatás</t>
  </si>
  <si>
    <t>3. Pénzügyi lízing tőkerész törlesztés</t>
  </si>
  <si>
    <t>4. Forgatási célú belföldi, külföldi értékpapírok vásárlása</t>
  </si>
  <si>
    <t>5. Befektetési célú belföldi, külföldi értékpapír vásárlás</t>
  </si>
  <si>
    <t>7.Felahalmozási célú hitel törlesztés és fel.c. kötv.bev.</t>
  </si>
  <si>
    <t>6.Működési célú hitel törlesztés és műk.c.kötv.bev.</t>
  </si>
  <si>
    <t>Költségve-tési intézmény össz.</t>
  </si>
  <si>
    <t>Államigaz-gatási feladat</t>
  </si>
  <si>
    <t>A költségvetési intézmények 2013. évi költségvetési kiadási előirányzatainak megoszlása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</si>
  <si>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</si>
  <si>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</si>
  <si>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</si>
  <si>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</si>
  <si>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</si>
  <si>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</si>
  <si>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</si>
  <si>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Államigaz-gatási feladat(épí-téshat.,  anyakönyv, üzletek)</t>
  </si>
  <si>
    <t>52 melléklet a …./2013. (………...) önkormányzati rendelethez</t>
  </si>
  <si>
    <t>52. melléklet a …./2013. (………...) önkormányzati rendelethez</t>
  </si>
  <si>
    <t>53.. melléklet a …./2013. (………...) önkormányzati rendelethez</t>
  </si>
  <si>
    <t>Az önkormányzat 2013. évi költségvetési kiadási előirányzatainak megoszlása</t>
  </si>
  <si>
    <t>Önkormányzati jogalkotás</t>
  </si>
  <si>
    <t>Finanszírozási műveletek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</si>
  <si>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</si>
  <si>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</si>
  <si>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</si>
  <si>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</si>
  <si>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</si>
  <si>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Közterület rendjének fenntartása</t>
  </si>
  <si>
    <t>Zöldterület kezelés</t>
  </si>
  <si>
    <t>Víztermelés, kezelés</t>
  </si>
  <si>
    <t>Szennyvíz gyűjtés, elhelyezés</t>
  </si>
  <si>
    <t>Közutak üzemltetése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</si>
  <si>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</si>
  <si>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</si>
  <si>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</si>
  <si>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</si>
  <si>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</si>
  <si>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</si>
  <si>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és visszafizetési kötelezettsége a 60%-os  adósságkonszolidációt figyelembe véve</t>
  </si>
  <si>
    <t xml:space="preserve">II/1.3. Egyéb önkorm. vagyon bérbeadásából, koncesszióba adásából származó </t>
  </si>
  <si>
    <t>bevételek részletezése</t>
  </si>
  <si>
    <t>Közös.Önk.hiv.</t>
  </si>
  <si>
    <t>Nem lakóingatlan bérbeadás, üzemeltetés</t>
  </si>
  <si>
    <t>Sportlétesítmény működt., versenys.tám.</t>
  </si>
  <si>
    <t>Központi költségvetési befizetés</t>
  </si>
  <si>
    <t>Egri úti tagóvoda bővítés</t>
  </si>
  <si>
    <t>Önkormányzati igazgatási tevékenység</t>
  </si>
  <si>
    <t>Önkormányzati feladatok összesen</t>
  </si>
  <si>
    <t>Tartalékok</t>
  </si>
  <si>
    <t>54. melléklet a ….../2013. (………) önkormányzati rendelethez</t>
  </si>
  <si>
    <t>A költségvetési intézmények 2013. évi költségvetési bevételi előirányzatainak megoszlása</t>
  </si>
  <si>
    <t xml:space="preserve">I/3. Működési támogatások </t>
  </si>
  <si>
    <t>II. FELHALMOZÁSI BEVÉTELEK (II/1+II/2)</t>
  </si>
  <si>
    <t>II. FELHALMOZÁSI BEVÉTELEK (II/1..+II/2)</t>
  </si>
  <si>
    <t>TÁRGYÉVI INTÉZMÉNYI BEVÉTELEK ÖSSZESEN (I+I)</t>
  </si>
  <si>
    <t xml:space="preserve">     Az önkormányzat 2013. évi bevételi előirányzatainak megoszlása</t>
  </si>
  <si>
    <t>II/2.2. Fejlesztési célú támogatások  összesen</t>
  </si>
  <si>
    <t>II/2/2. Egyéb fejlesztési célú támogatások részletezése</t>
  </si>
  <si>
    <t>55. melléklet a ….../2013. (………) önkormányzati rendelethez</t>
  </si>
  <si>
    <t>65.</t>
  </si>
  <si>
    <t>66.</t>
  </si>
  <si>
    <t>67.</t>
  </si>
  <si>
    <t>68.</t>
  </si>
  <si>
    <t>69.</t>
  </si>
  <si>
    <t>Sportpálya kerítés, parkoló kial.</t>
  </si>
  <si>
    <t xml:space="preserve">            -Városi Óvoda-Bölcsőde: Közfoglalkoztatás támogtása</t>
  </si>
  <si>
    <t xml:space="preserve">            -Városgondnokság: Közfoglalkoztatás támogatása</t>
  </si>
  <si>
    <t xml:space="preserve">         - Közfoglalkoztatás támogátsa</t>
  </si>
  <si>
    <t>3.1.2.3. Nyári gyermekétkeztetés támogatása</t>
  </si>
  <si>
    <t>3.1.2.4. Prémiumévesek támogatása</t>
  </si>
  <si>
    <t>Felhalmozási célú központosított előirányzatok:-Kánya patak rekonstr.</t>
  </si>
  <si>
    <t>3.1.2.5. Bérkompenzáció</t>
  </si>
  <si>
    <t xml:space="preserve">       II.4.3. OTP tőkegarantált pénzpiaci alapok</t>
  </si>
  <si>
    <t xml:space="preserve">       II.4.2. KÖZKINCS-TÁR jegyzett tőkeemelés</t>
  </si>
  <si>
    <t xml:space="preserve">             Múzeumok működtetése</t>
  </si>
  <si>
    <t>Gépmúzeum muzeális tárgyainak beszerzése</t>
  </si>
  <si>
    <t>TÁMOP 6.1.2. pály. Eszközbeszezés</t>
  </si>
  <si>
    <t>Készfiz.kezességv. Szennyvíza.</t>
  </si>
  <si>
    <t>Készfizető kezességv. MSE</t>
  </si>
  <si>
    <t xml:space="preserve"> Szennyvíz.támog. Ny-i vár.r.</t>
  </si>
  <si>
    <t xml:space="preserve"> Szennyvíz. Támog. III. ütem</t>
  </si>
  <si>
    <t>Zsóry szennyvízber.Vízik. Társ.</t>
  </si>
  <si>
    <t>Szennyvízberuh. Vízik. Társ. H.</t>
  </si>
  <si>
    <r>
      <t xml:space="preserve">II/2. </t>
    </r>
    <r>
      <rPr>
        <i/>
        <sz val="9"/>
        <rFont val="Times New Roman"/>
        <family val="1"/>
      </rPr>
      <t>Központi ktgvből kapott felhalm. támog</t>
    </r>
    <r>
      <rPr>
        <sz val="9"/>
        <rFont val="Times New Roman"/>
        <family val="1"/>
      </rPr>
      <t>./</t>
    </r>
    <r>
      <rPr>
        <b/>
        <sz val="9"/>
        <rFont val="Times New Roman"/>
        <family val="1"/>
      </rPr>
      <t>Felhalm. célú költségvetési támogatások</t>
    </r>
  </si>
  <si>
    <t xml:space="preserve">                          Városgondnokság létszáma 2013. július 1-től 97 fő</t>
  </si>
  <si>
    <t>Megjegyzés: óvoda létszáma 2013. március 1-től 88 fő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</si>
</sst>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56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2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24" fillId="0" borderId="0" xfId="0" applyFont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20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30" fillId="0" borderId="10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5" xfId="54" applyFont="1" applyBorder="1" applyProtection="1">
      <alignment/>
      <protection/>
    </xf>
    <xf numFmtId="3" fontId="19" fillId="0" borderId="12" xfId="54" applyNumberFormat="1" applyFont="1" applyBorder="1" applyProtection="1">
      <alignment/>
      <protection/>
    </xf>
    <xf numFmtId="3" fontId="19" fillId="0" borderId="15" xfId="54" applyNumberFormat="1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6" xfId="54" applyFont="1" applyBorder="1" applyProtection="1">
      <alignment/>
      <protection/>
    </xf>
    <xf numFmtId="0" fontId="19" fillId="0" borderId="12" xfId="54" applyFont="1" applyBorder="1" applyAlignment="1" applyProtection="1">
      <alignment wrapText="1"/>
      <protection/>
    </xf>
    <xf numFmtId="3" fontId="23" fillId="0" borderId="21" xfId="54" applyNumberFormat="1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19" fillId="0" borderId="21" xfId="54" applyNumberFormat="1" applyFont="1" applyBorder="1" applyProtection="1">
      <alignment/>
      <protection/>
    </xf>
    <xf numFmtId="0" fontId="19" fillId="0" borderId="21" xfId="54" applyFont="1" applyBorder="1" applyProtection="1">
      <alignment/>
      <protection/>
    </xf>
    <xf numFmtId="3" fontId="23" fillId="0" borderId="15" xfId="54" applyNumberFormat="1" applyFont="1" applyBorder="1" applyProtection="1">
      <alignment/>
      <protection/>
    </xf>
    <xf numFmtId="3" fontId="23" fillId="0" borderId="12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19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6" xfId="40" applyNumberFormat="1" applyFont="1" applyFill="1" applyBorder="1" applyAlignment="1" applyProtection="1">
      <alignment vertical="center"/>
      <protection/>
    </xf>
    <xf numFmtId="3" fontId="19" fillId="0" borderId="27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29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6" fillId="0" borderId="0" xfId="0" applyFont="1" applyAlignment="1">
      <alignment/>
    </xf>
    <xf numFmtId="0" fontId="38" fillId="0" borderId="20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30" xfId="0" applyFont="1" applyBorder="1" applyAlignment="1">
      <alignment/>
    </xf>
    <xf numFmtId="0" fontId="29" fillId="0" borderId="31" xfId="0" applyFont="1" applyBorder="1" applyAlignment="1">
      <alignment wrapText="1"/>
    </xf>
    <xf numFmtId="3" fontId="29" fillId="0" borderId="32" xfId="40" applyNumberFormat="1" applyFont="1" applyFill="1" applyBorder="1" applyAlignment="1" applyProtection="1">
      <alignment/>
      <protection/>
    </xf>
    <xf numFmtId="3" fontId="29" fillId="0" borderId="31" xfId="0" applyNumberFormat="1" applyFont="1" applyBorder="1" applyAlignment="1">
      <alignment/>
    </xf>
    <xf numFmtId="3" fontId="29" fillId="0" borderId="33" xfId="0" applyNumberFormat="1" applyFont="1" applyBorder="1" applyAlignment="1">
      <alignment/>
    </xf>
    <xf numFmtId="3" fontId="29" fillId="0" borderId="11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19" fillId="0" borderId="30" xfId="0" applyFont="1" applyBorder="1" applyAlignment="1">
      <alignment wrapText="1"/>
    </xf>
    <xf numFmtId="0" fontId="43" fillId="0" borderId="0" xfId="0" applyFont="1" applyBorder="1" applyAlignment="1">
      <alignment/>
    </xf>
    <xf numFmtId="3" fontId="43" fillId="0" borderId="0" xfId="40" applyNumberFormat="1" applyFont="1" applyFill="1" applyBorder="1" applyAlignment="1" applyProtection="1">
      <alignment/>
      <protection/>
    </xf>
    <xf numFmtId="0" fontId="23" fillId="0" borderId="34" xfId="0" applyFont="1" applyBorder="1" applyAlignment="1">
      <alignment horizontal="center"/>
    </xf>
    <xf numFmtId="3" fontId="29" fillId="0" borderId="33" xfId="4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right"/>
    </xf>
    <xf numFmtId="0" fontId="23" fillId="0" borderId="35" xfId="0" applyFont="1" applyBorder="1" applyAlignment="1">
      <alignment horizontal="center" vertical="center"/>
    </xf>
    <xf numFmtId="3" fontId="19" fillId="0" borderId="31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3" fillId="0" borderId="37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1" xfId="0" applyFont="1" applyBorder="1" applyAlignment="1">
      <alignment/>
    </xf>
    <xf numFmtId="3" fontId="30" fillId="0" borderId="31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 wrapText="1"/>
    </xf>
    <xf numFmtId="10" fontId="30" fillId="0" borderId="31" xfId="0" applyNumberFormat="1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1" xfId="0" applyFont="1" applyBorder="1" applyAlignment="1">
      <alignment horizontal="justify"/>
    </xf>
    <xf numFmtId="3" fontId="30" fillId="0" borderId="31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8" xfId="0" applyNumberFormat="1" applyFont="1" applyBorder="1" applyAlignment="1">
      <alignment/>
    </xf>
    <xf numFmtId="3" fontId="19" fillId="24" borderId="15" xfId="0" applyNumberFormat="1" applyFont="1" applyFill="1" applyBorder="1" applyAlignment="1">
      <alignment/>
    </xf>
    <xf numFmtId="3" fontId="23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19" fillId="0" borderId="47" xfId="0" applyFont="1" applyBorder="1" applyAlignment="1">
      <alignment/>
    </xf>
    <xf numFmtId="3" fontId="19" fillId="0" borderId="48" xfId="0" applyNumberFormat="1" applyFont="1" applyBorder="1" applyAlignment="1">
      <alignment/>
    </xf>
    <xf numFmtId="3" fontId="23" fillId="24" borderId="49" xfId="0" applyNumberFormat="1" applyFont="1" applyFill="1" applyBorder="1" applyAlignment="1">
      <alignment/>
    </xf>
    <xf numFmtId="3" fontId="23" fillId="24" borderId="50" xfId="0" applyNumberFormat="1" applyFont="1" applyFill="1" applyBorder="1" applyAlignment="1">
      <alignment/>
    </xf>
    <xf numFmtId="0" fontId="21" fillId="0" borderId="51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52" xfId="0" applyNumberFormat="1" applyFont="1" applyBorder="1" applyAlignment="1">
      <alignment/>
    </xf>
    <xf numFmtId="0" fontId="19" fillId="0" borderId="52" xfId="0" applyFont="1" applyBorder="1" applyAlignment="1">
      <alignment/>
    </xf>
    <xf numFmtId="0" fontId="21" fillId="0" borderId="53" xfId="0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57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8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61" xfId="0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63" xfId="0" applyFont="1" applyBorder="1" applyAlignment="1">
      <alignment/>
    </xf>
    <xf numFmtId="0" fontId="23" fillId="0" borderId="63" xfId="0" applyFont="1" applyBorder="1" applyAlignment="1">
      <alignment wrapText="1"/>
    </xf>
    <xf numFmtId="0" fontId="23" fillId="0" borderId="61" xfId="0" applyFont="1" applyBorder="1" applyAlignment="1">
      <alignment/>
    </xf>
    <xf numFmtId="0" fontId="19" fillId="24" borderId="61" xfId="0" applyFont="1" applyFill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19" fillId="0" borderId="69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70" xfId="0" applyNumberFormat="1" applyFont="1" applyBorder="1" applyAlignment="1">
      <alignment/>
    </xf>
    <xf numFmtId="3" fontId="19" fillId="0" borderId="72" xfId="0" applyNumberFormat="1" applyFont="1" applyBorder="1" applyAlignment="1">
      <alignment/>
    </xf>
    <xf numFmtId="3" fontId="19" fillId="0" borderId="73" xfId="0" applyNumberFormat="1" applyFont="1" applyBorder="1" applyAlignment="1">
      <alignment/>
    </xf>
    <xf numFmtId="0" fontId="19" fillId="0" borderId="74" xfId="0" applyFont="1" applyBorder="1" applyAlignment="1">
      <alignment/>
    </xf>
    <xf numFmtId="3" fontId="19" fillId="24" borderId="58" xfId="0" applyNumberFormat="1" applyFont="1" applyFill="1" applyBorder="1" applyAlignment="1">
      <alignment/>
    </xf>
    <xf numFmtId="0" fontId="23" fillId="0" borderId="7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42" xfId="0" applyFont="1" applyBorder="1" applyAlignment="1">
      <alignment/>
    </xf>
    <xf numFmtId="3" fontId="19" fillId="24" borderId="72" xfId="0" applyNumberFormat="1" applyFont="1" applyFill="1" applyBorder="1" applyAlignment="1">
      <alignment/>
    </xf>
    <xf numFmtId="0" fontId="23" fillId="0" borderId="58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3" fontId="19" fillId="0" borderId="15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9" fillId="0" borderId="15" xfId="0" applyFont="1" applyBorder="1" applyAlignment="1">
      <alignment wrapText="1"/>
    </xf>
    <xf numFmtId="0" fontId="19" fillId="0" borderId="14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75" xfId="0" applyFont="1" applyBorder="1" applyAlignment="1">
      <alignment/>
    </xf>
    <xf numFmtId="0" fontId="19" fillId="0" borderId="76" xfId="0" applyFont="1" applyBorder="1" applyAlignment="1">
      <alignment/>
    </xf>
    <xf numFmtId="0" fontId="23" fillId="0" borderId="70" xfId="0" applyFont="1" applyBorder="1" applyAlignment="1">
      <alignment/>
    </xf>
    <xf numFmtId="0" fontId="19" fillId="0" borderId="77" xfId="0" applyFont="1" applyBorder="1" applyAlignment="1">
      <alignment/>
    </xf>
    <xf numFmtId="0" fontId="23" fillId="0" borderId="78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3" fontId="19" fillId="0" borderId="79" xfId="0" applyNumberFormat="1" applyFont="1" applyBorder="1" applyAlignment="1">
      <alignment/>
    </xf>
    <xf numFmtId="3" fontId="19" fillId="0" borderId="80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0" fontId="21" fillId="0" borderId="53" xfId="0" applyFont="1" applyBorder="1" applyAlignment="1">
      <alignment horizontal="center"/>
    </xf>
    <xf numFmtId="0" fontId="19" fillId="0" borderId="82" xfId="0" applyFont="1" applyBorder="1" applyAlignment="1">
      <alignment/>
    </xf>
    <xf numFmtId="0" fontId="19" fillId="0" borderId="83" xfId="0" applyFont="1" applyBorder="1" applyAlignment="1">
      <alignment/>
    </xf>
    <xf numFmtId="0" fontId="23" fillId="0" borderId="84" xfId="0" applyFont="1" applyBorder="1" applyAlignment="1">
      <alignment/>
    </xf>
    <xf numFmtId="0" fontId="42" fillId="0" borderId="0" xfId="0" applyFont="1" applyAlignment="1">
      <alignment horizontal="center"/>
    </xf>
    <xf numFmtId="0" fontId="31" fillId="0" borderId="1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42" fillId="0" borderId="20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30" fillId="0" borderId="12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85" xfId="0" applyFont="1" applyBorder="1" applyAlignment="1">
      <alignment/>
    </xf>
    <xf numFmtId="0" fontId="30" fillId="0" borderId="13" xfId="0" applyFont="1" applyBorder="1" applyAlignment="1">
      <alignment vertical="center"/>
    </xf>
    <xf numFmtId="0" fontId="19" fillId="0" borderId="16" xfId="0" applyFont="1" applyBorder="1" applyAlignment="1">
      <alignment/>
    </xf>
    <xf numFmtId="0" fontId="29" fillId="0" borderId="0" xfId="0" applyFont="1" applyAlignment="1">
      <alignment/>
    </xf>
    <xf numFmtId="0" fontId="19" fillId="0" borderId="78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19" fillId="0" borderId="71" xfId="0" applyFont="1" applyBorder="1" applyAlignment="1">
      <alignment/>
    </xf>
    <xf numFmtId="0" fontId="29" fillId="0" borderId="64" xfId="0" applyFont="1" applyBorder="1" applyAlignment="1">
      <alignment horizontal="center"/>
    </xf>
    <xf numFmtId="0" fontId="29" fillId="0" borderId="86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29" fillId="0" borderId="88" xfId="0" applyFont="1" applyBorder="1" applyAlignment="1">
      <alignment/>
    </xf>
    <xf numFmtId="0" fontId="29" fillId="0" borderId="89" xfId="0" applyFont="1" applyBorder="1" applyAlignment="1">
      <alignment/>
    </xf>
    <xf numFmtId="0" fontId="43" fillId="0" borderId="62" xfId="0" applyFont="1" applyBorder="1" applyAlignment="1">
      <alignment/>
    </xf>
    <xf numFmtId="0" fontId="43" fillId="0" borderId="86" xfId="0" applyFont="1" applyBorder="1" applyAlignment="1">
      <alignment/>
    </xf>
    <xf numFmtId="0" fontId="30" fillId="0" borderId="90" xfId="0" applyFont="1" applyBorder="1" applyAlignment="1">
      <alignment/>
    </xf>
    <xf numFmtId="0" fontId="29" fillId="0" borderId="62" xfId="0" applyFont="1" applyBorder="1" applyAlignment="1">
      <alignment/>
    </xf>
    <xf numFmtId="0" fontId="29" fillId="0" borderId="61" xfId="0" applyFont="1" applyBorder="1" applyAlignment="1">
      <alignment/>
    </xf>
    <xf numFmtId="0" fontId="55" fillId="0" borderId="74" xfId="0" applyFont="1" applyBorder="1" applyAlignment="1">
      <alignment/>
    </xf>
    <xf numFmtId="0" fontId="29" fillId="0" borderId="74" xfId="0" applyFont="1" applyFill="1" applyBorder="1" applyAlignment="1">
      <alignment/>
    </xf>
    <xf numFmtId="0" fontId="29" fillId="0" borderId="61" xfId="0" applyFont="1" applyFill="1" applyBorder="1" applyAlignment="1">
      <alignment/>
    </xf>
    <xf numFmtId="0" fontId="43" fillId="0" borderId="62" xfId="0" applyFont="1" applyBorder="1" applyAlignment="1">
      <alignment/>
    </xf>
    <xf numFmtId="3" fontId="29" fillId="0" borderId="52" xfId="0" applyNumberFormat="1" applyFont="1" applyBorder="1" applyAlignment="1">
      <alignment/>
    </xf>
    <xf numFmtId="3" fontId="29" fillId="0" borderId="52" xfId="40" applyNumberFormat="1" applyFont="1" applyFill="1" applyBorder="1" applyAlignment="1" applyProtection="1">
      <alignment/>
      <protection/>
    </xf>
    <xf numFmtId="0" fontId="19" fillId="0" borderId="91" xfId="0" applyFont="1" applyBorder="1" applyAlignment="1">
      <alignment/>
    </xf>
    <xf numFmtId="0" fontId="19" fillId="0" borderId="91" xfId="0" applyFont="1" applyBorder="1" applyAlignment="1">
      <alignment wrapText="1"/>
    </xf>
    <xf numFmtId="3" fontId="29" fillId="0" borderId="92" xfId="0" applyNumberFormat="1" applyFont="1" applyBorder="1" applyAlignment="1">
      <alignment/>
    </xf>
    <xf numFmtId="3" fontId="29" fillId="0" borderId="92" xfId="4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93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94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3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vertical="center"/>
    </xf>
    <xf numFmtId="3" fontId="23" fillId="0" borderId="96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3" fontId="30" fillId="0" borderId="15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0" fontId="49" fillId="0" borderId="97" xfId="0" applyFont="1" applyBorder="1" applyAlignment="1">
      <alignment horizontal="center" vertical="center" wrapText="1"/>
    </xf>
    <xf numFmtId="3" fontId="38" fillId="0" borderId="97" xfId="40" applyNumberFormat="1" applyFont="1" applyFill="1" applyBorder="1" applyAlignment="1" applyProtection="1">
      <alignment horizontal="right"/>
      <protection/>
    </xf>
    <xf numFmtId="3" fontId="39" fillId="0" borderId="97" xfId="40" applyNumberFormat="1" applyFont="1" applyFill="1" applyBorder="1" applyAlignment="1" applyProtection="1">
      <alignment horizontal="right"/>
      <protection/>
    </xf>
    <xf numFmtId="3" fontId="48" fillId="0" borderId="98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34" fillId="0" borderId="24" xfId="0" applyNumberFormat="1" applyFont="1" applyBorder="1" applyAlignment="1">
      <alignment/>
    </xf>
    <xf numFmtId="3" fontId="30" fillId="0" borderId="14" xfId="0" applyNumberFormat="1" applyFont="1" applyBorder="1" applyAlignment="1">
      <alignment horizontal="right"/>
    </xf>
    <xf numFmtId="3" fontId="30" fillId="0" borderId="38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33" fillId="0" borderId="99" xfId="0" applyNumberFormat="1" applyFont="1" applyBorder="1" applyAlignment="1">
      <alignment/>
    </xf>
    <xf numFmtId="3" fontId="23" fillId="0" borderId="100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3" fillId="0" borderId="101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23" fillId="0" borderId="87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19" fillId="0" borderId="103" xfId="0" applyNumberFormat="1" applyFont="1" applyBorder="1" applyAlignment="1">
      <alignment/>
    </xf>
    <xf numFmtId="3" fontId="19" fillId="24" borderId="61" xfId="0" applyNumberFormat="1" applyFont="1" applyFill="1" applyBorder="1" applyAlignment="1">
      <alignment/>
    </xf>
    <xf numFmtId="3" fontId="19" fillId="0" borderId="104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74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3" fillId="0" borderId="82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9" fillId="0" borderId="106" xfId="0" applyNumberFormat="1" applyFont="1" applyBorder="1" applyAlignment="1">
      <alignment/>
    </xf>
    <xf numFmtId="3" fontId="19" fillId="0" borderId="107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82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23" fillId="0" borderId="108" xfId="0" applyNumberFormat="1" applyFont="1" applyBorder="1" applyAlignment="1">
      <alignment/>
    </xf>
    <xf numFmtId="3" fontId="23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23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34" fillId="0" borderId="72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0" fontId="33" fillId="0" borderId="71" xfId="0" applyFont="1" applyBorder="1" applyAlignment="1">
      <alignment horizontal="center" vertical="center" wrapText="1"/>
    </xf>
    <xf numFmtId="3" fontId="23" fillId="0" borderId="112" xfId="0" applyNumberFormat="1" applyFont="1" applyBorder="1" applyAlignment="1">
      <alignment/>
    </xf>
    <xf numFmtId="3" fontId="23" fillId="0" borderId="113" xfId="0" applyNumberFormat="1" applyFont="1" applyBorder="1" applyAlignment="1">
      <alignment/>
    </xf>
    <xf numFmtId="0" fontId="23" fillId="0" borderId="114" xfId="0" applyFont="1" applyBorder="1" applyAlignment="1">
      <alignment vertical="center"/>
    </xf>
    <xf numFmtId="0" fontId="19" fillId="0" borderId="60" xfId="0" applyFont="1" applyFill="1" applyBorder="1" applyAlignment="1">
      <alignment/>
    </xf>
    <xf numFmtId="0" fontId="34" fillId="0" borderId="61" xfId="0" applyFont="1" applyBorder="1" applyAlignment="1">
      <alignment/>
    </xf>
    <xf numFmtId="0" fontId="19" fillId="0" borderId="106" xfId="0" applyFont="1" applyBorder="1" applyAlignment="1">
      <alignment/>
    </xf>
    <xf numFmtId="0" fontId="19" fillId="0" borderId="115" xfId="0" applyFont="1" applyBorder="1" applyAlignment="1">
      <alignment wrapText="1"/>
    </xf>
    <xf numFmtId="3" fontId="23" fillId="0" borderId="55" xfId="0" applyNumberFormat="1" applyFont="1" applyBorder="1" applyAlignment="1">
      <alignment/>
    </xf>
    <xf numFmtId="0" fontId="36" fillId="0" borderId="106" xfId="0" applyFont="1" applyBorder="1" applyAlignment="1">
      <alignment/>
    </xf>
    <xf numFmtId="0" fontId="21" fillId="0" borderId="53" xfId="0" applyFont="1" applyBorder="1" applyAlignment="1">
      <alignment/>
    </xf>
    <xf numFmtId="0" fontId="23" fillId="0" borderId="116" xfId="0" applyFont="1" applyBorder="1" applyAlignment="1">
      <alignment/>
    </xf>
    <xf numFmtId="0" fontId="23" fillId="0" borderId="117" xfId="0" applyFont="1" applyBorder="1" applyAlignment="1">
      <alignment/>
    </xf>
    <xf numFmtId="0" fontId="19" fillId="0" borderId="83" xfId="0" applyFont="1" applyBorder="1" applyAlignment="1">
      <alignment/>
    </xf>
    <xf numFmtId="0" fontId="23" fillId="24" borderId="63" xfId="0" applyFont="1" applyFill="1" applyBorder="1" applyAlignment="1">
      <alignment/>
    </xf>
    <xf numFmtId="0" fontId="31" fillId="0" borderId="63" xfId="0" applyFont="1" applyBorder="1" applyAlignment="1">
      <alignment/>
    </xf>
    <xf numFmtId="164" fontId="31" fillId="0" borderId="118" xfId="0" applyNumberFormat="1" applyFont="1" applyBorder="1" applyAlignment="1">
      <alignment/>
    </xf>
    <xf numFmtId="164" fontId="33" fillId="0" borderId="60" xfId="0" applyNumberFormat="1" applyFont="1" applyBorder="1" applyAlignment="1">
      <alignment/>
    </xf>
    <xf numFmtId="164" fontId="33" fillId="0" borderId="106" xfId="0" applyNumberFormat="1" applyFont="1" applyBorder="1" applyAlignment="1">
      <alignment/>
    </xf>
    <xf numFmtId="164" fontId="33" fillId="0" borderId="60" xfId="0" applyNumberFormat="1" applyFont="1" applyBorder="1" applyAlignment="1">
      <alignment wrapText="1"/>
    </xf>
    <xf numFmtId="0" fontId="33" fillId="0" borderId="118" xfId="0" applyFont="1" applyFill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2" xfId="0" applyNumberFormat="1" applyFont="1" applyBorder="1" applyAlignment="1">
      <alignment/>
    </xf>
    <xf numFmtId="0" fontId="36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3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19" fillId="24" borderId="123" xfId="0" applyFont="1" applyFill="1" applyBorder="1" applyAlignment="1">
      <alignment/>
    </xf>
    <xf numFmtId="0" fontId="21" fillId="0" borderId="7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23" fillId="0" borderId="124" xfId="0" applyFont="1" applyBorder="1" applyAlignment="1">
      <alignment horizontal="center"/>
    </xf>
    <xf numFmtId="0" fontId="23" fillId="0" borderId="125" xfId="0" applyFont="1" applyBorder="1" applyAlignment="1">
      <alignment horizontal="center"/>
    </xf>
    <xf numFmtId="3" fontId="19" fillId="0" borderId="126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3" fontId="19" fillId="0" borderId="127" xfId="0" applyNumberFormat="1" applyFont="1" applyBorder="1" applyAlignment="1">
      <alignment horizontal="right"/>
    </xf>
    <xf numFmtId="3" fontId="19" fillId="0" borderId="126" xfId="0" applyNumberFormat="1" applyFont="1" applyBorder="1" applyAlignment="1">
      <alignment/>
    </xf>
    <xf numFmtId="3" fontId="19" fillId="0" borderId="70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23" fillId="0" borderId="128" xfId="0" applyFont="1" applyBorder="1" applyAlignment="1">
      <alignment horizontal="center" vertical="center"/>
    </xf>
    <xf numFmtId="3" fontId="23" fillId="0" borderId="129" xfId="0" applyNumberFormat="1" applyFont="1" applyBorder="1" applyAlignment="1">
      <alignment/>
    </xf>
    <xf numFmtId="0" fontId="19" fillId="0" borderId="130" xfId="0" applyFont="1" applyBorder="1" applyAlignment="1">
      <alignment/>
    </xf>
    <xf numFmtId="16" fontId="19" fillId="0" borderId="130" xfId="0" applyNumberFormat="1" applyFont="1" applyBorder="1" applyAlignment="1">
      <alignment/>
    </xf>
    <xf numFmtId="0" fontId="23" fillId="0" borderId="54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114" xfId="0" applyFont="1" applyBorder="1" applyAlignment="1">
      <alignment horizontal="center" vertical="center" wrapText="1"/>
    </xf>
    <xf numFmtId="3" fontId="23" fillId="0" borderId="90" xfId="0" applyNumberFormat="1" applyFont="1" applyBorder="1" applyAlignment="1">
      <alignment/>
    </xf>
    <xf numFmtId="3" fontId="23" fillId="0" borderId="131" xfId="0" applyNumberFormat="1" applyFont="1" applyBorder="1" applyAlignment="1">
      <alignment/>
    </xf>
    <xf numFmtId="3" fontId="34" fillId="0" borderId="7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108" xfId="0" applyFont="1" applyBorder="1" applyAlignment="1">
      <alignment/>
    </xf>
    <xf numFmtId="0" fontId="23" fillId="0" borderId="42" xfId="0" applyFont="1" applyBorder="1" applyAlignment="1">
      <alignment wrapText="1"/>
    </xf>
    <xf numFmtId="0" fontId="19" fillId="0" borderId="132" xfId="0" applyFont="1" applyBorder="1" applyAlignment="1">
      <alignment/>
    </xf>
    <xf numFmtId="3" fontId="23" fillId="0" borderId="70" xfId="0" applyNumberFormat="1" applyFont="1" applyBorder="1" applyAlignment="1">
      <alignment horizontal="right"/>
    </xf>
    <xf numFmtId="0" fontId="52" fillId="0" borderId="1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19" fillId="0" borderId="123" xfId="0" applyFont="1" applyBorder="1" applyAlignment="1">
      <alignment/>
    </xf>
    <xf numFmtId="0" fontId="19" fillId="0" borderId="133" xfId="0" applyFont="1" applyBorder="1" applyAlignment="1">
      <alignment/>
    </xf>
    <xf numFmtId="0" fontId="19" fillId="0" borderId="29" xfId="0" applyFont="1" applyBorder="1" applyAlignment="1">
      <alignment/>
    </xf>
    <xf numFmtId="0" fontId="33" fillId="0" borderId="12" xfId="54" applyFont="1" applyBorder="1" applyProtection="1">
      <alignment/>
      <protection/>
    </xf>
    <xf numFmtId="0" fontId="23" fillId="0" borderId="134" xfId="54" applyFont="1" applyBorder="1" applyProtection="1">
      <alignment/>
      <protection/>
    </xf>
    <xf numFmtId="0" fontId="23" fillId="0" borderId="17" xfId="54" applyFont="1" applyBorder="1" applyProtection="1">
      <alignment/>
      <protection/>
    </xf>
    <xf numFmtId="3" fontId="23" fillId="0" borderId="135" xfId="54" applyNumberFormat="1" applyFont="1" applyBorder="1" applyProtection="1">
      <alignment/>
      <protection/>
    </xf>
    <xf numFmtId="0" fontId="23" fillId="0" borderId="135" xfId="54" applyFont="1" applyBorder="1" applyProtection="1">
      <alignment/>
      <protection/>
    </xf>
    <xf numFmtId="3" fontId="23" fillId="0" borderId="41" xfId="54" applyNumberFormat="1" applyFont="1" applyBorder="1" applyProtection="1">
      <alignment/>
      <protection/>
    </xf>
    <xf numFmtId="0" fontId="23" fillId="0" borderId="41" xfId="54" applyFont="1" applyBorder="1" applyProtection="1">
      <alignment/>
      <protection/>
    </xf>
    <xf numFmtId="0" fontId="33" fillId="0" borderId="12" xfId="54" applyFont="1" applyBorder="1" applyAlignment="1" applyProtection="1">
      <alignment wrapText="1"/>
      <protection/>
    </xf>
    <xf numFmtId="3" fontId="23" fillId="0" borderId="121" xfId="54" applyNumberFormat="1" applyFont="1" applyBorder="1" applyProtection="1">
      <alignment/>
      <protection/>
    </xf>
    <xf numFmtId="0" fontId="23" fillId="0" borderId="121" xfId="54" applyFont="1" applyBorder="1" applyProtection="1">
      <alignment/>
      <protection/>
    </xf>
    <xf numFmtId="164" fontId="23" fillId="0" borderId="62" xfId="0" applyNumberFormat="1" applyFont="1" applyBorder="1" applyAlignment="1">
      <alignment/>
    </xf>
    <xf numFmtId="164" fontId="23" fillId="0" borderId="118" xfId="0" applyNumberFormat="1" applyFont="1" applyBorder="1" applyAlignment="1">
      <alignment/>
    </xf>
    <xf numFmtId="3" fontId="23" fillId="0" borderId="136" xfId="0" applyNumberFormat="1" applyFont="1" applyBorder="1" applyAlignment="1">
      <alignment/>
    </xf>
    <xf numFmtId="0" fontId="19" fillId="0" borderId="69" xfId="0" applyFont="1" applyBorder="1" applyAlignment="1">
      <alignment/>
    </xf>
    <xf numFmtId="3" fontId="19" fillId="0" borderId="137" xfId="0" applyNumberFormat="1" applyFont="1" applyBorder="1" applyAlignment="1">
      <alignment/>
    </xf>
    <xf numFmtId="0" fontId="0" fillId="0" borderId="68" xfId="0" applyBorder="1" applyAlignment="1">
      <alignment/>
    </xf>
    <xf numFmtId="3" fontId="19" fillId="0" borderId="74" xfId="0" applyNumberFormat="1" applyFont="1" applyBorder="1" applyAlignment="1">
      <alignment/>
    </xf>
    <xf numFmtId="3" fontId="19" fillId="0" borderId="132" xfId="0" applyNumberFormat="1" applyFont="1" applyBorder="1" applyAlignment="1">
      <alignment/>
    </xf>
    <xf numFmtId="3" fontId="19" fillId="0" borderId="114" xfId="0" applyNumberFormat="1" applyFont="1" applyBorder="1" applyAlignment="1">
      <alignment/>
    </xf>
    <xf numFmtId="3" fontId="23" fillId="0" borderId="132" xfId="0" applyNumberFormat="1" applyFont="1" applyBorder="1" applyAlignment="1">
      <alignment/>
    </xf>
    <xf numFmtId="3" fontId="23" fillId="0" borderId="114" xfId="0" applyNumberFormat="1" applyFont="1" applyBorder="1" applyAlignment="1">
      <alignment/>
    </xf>
    <xf numFmtId="3" fontId="19" fillId="24" borderId="74" xfId="0" applyNumberFormat="1" applyFont="1" applyFill="1" applyBorder="1" applyAlignment="1">
      <alignment/>
    </xf>
    <xf numFmtId="3" fontId="23" fillId="0" borderId="59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7" xfId="0" applyFont="1" applyBorder="1" applyAlignment="1">
      <alignment/>
    </xf>
    <xf numFmtId="3" fontId="29" fillId="0" borderId="138" xfId="0" applyNumberFormat="1" applyFont="1" applyBorder="1" applyAlignment="1">
      <alignment/>
    </xf>
    <xf numFmtId="3" fontId="43" fillId="0" borderId="64" xfId="0" applyNumberFormat="1" applyFont="1" applyBorder="1" applyAlignment="1">
      <alignment/>
    </xf>
    <xf numFmtId="0" fontId="30" fillId="0" borderId="139" xfId="0" applyFont="1" applyBorder="1" applyAlignment="1">
      <alignment/>
    </xf>
    <xf numFmtId="3" fontId="29" fillId="0" borderId="88" xfId="0" applyNumberFormat="1" applyFont="1" applyBorder="1" applyAlignment="1">
      <alignment/>
    </xf>
    <xf numFmtId="0" fontId="30" fillId="0" borderId="140" xfId="0" applyFont="1" applyBorder="1" applyAlignment="1">
      <alignment/>
    </xf>
    <xf numFmtId="3" fontId="29" fillId="0" borderId="89" xfId="0" applyNumberFormat="1" applyFont="1" applyBorder="1" applyAlignment="1">
      <alignment/>
    </xf>
    <xf numFmtId="0" fontId="30" fillId="0" borderId="141" xfId="0" applyFont="1" applyBorder="1" applyAlignment="1">
      <alignment/>
    </xf>
    <xf numFmtId="3" fontId="43" fillId="0" borderId="86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9" fillId="0" borderId="32" xfId="0" applyNumberFormat="1" applyFont="1" applyBorder="1" applyAlignment="1">
      <alignment vertical="center"/>
    </xf>
    <xf numFmtId="3" fontId="23" fillId="0" borderId="142" xfId="0" applyNumberFormat="1" applyFont="1" applyBorder="1" applyAlignment="1">
      <alignment horizontal="center" vertical="center"/>
    </xf>
    <xf numFmtId="3" fontId="19" fillId="0" borderId="142" xfId="0" applyNumberFormat="1" applyFont="1" applyBorder="1" applyAlignment="1">
      <alignment vertical="center"/>
    </xf>
    <xf numFmtId="3" fontId="19" fillId="0" borderId="143" xfId="0" applyNumberFormat="1" applyFont="1" applyBorder="1" applyAlignment="1">
      <alignment vertical="center"/>
    </xf>
    <xf numFmtId="3" fontId="23" fillId="0" borderId="144" xfId="0" applyNumberFormat="1" applyFont="1" applyBorder="1" applyAlignment="1">
      <alignment horizontal="center" vertical="center"/>
    </xf>
    <xf numFmtId="0" fontId="29" fillId="0" borderId="145" xfId="0" applyFont="1" applyFill="1" applyBorder="1" applyAlignment="1">
      <alignment/>
    </xf>
    <xf numFmtId="0" fontId="29" fillId="0" borderId="113" xfId="0" applyFont="1" applyBorder="1" applyAlignment="1">
      <alignment horizontal="center"/>
    </xf>
    <xf numFmtId="0" fontId="30" fillId="0" borderId="60" xfId="0" applyFont="1" applyBorder="1" applyAlignment="1">
      <alignment/>
    </xf>
    <xf numFmtId="0" fontId="30" fillId="0" borderId="47" xfId="0" applyFont="1" applyBorder="1" applyAlignment="1">
      <alignment/>
    </xf>
    <xf numFmtId="3" fontId="29" fillId="0" borderId="97" xfId="0" applyNumberFormat="1" applyFont="1" applyBorder="1" applyAlignment="1">
      <alignment/>
    </xf>
    <xf numFmtId="3" fontId="29" fillId="0" borderId="146" xfId="0" applyNumberFormat="1" applyFont="1" applyBorder="1" applyAlignment="1">
      <alignment/>
    </xf>
    <xf numFmtId="0" fontId="19" fillId="0" borderId="147" xfId="0" applyFont="1" applyBorder="1" applyAlignment="1">
      <alignment/>
    </xf>
    <xf numFmtId="0" fontId="19" fillId="0" borderId="148" xfId="0" applyFont="1" applyBorder="1" applyAlignment="1">
      <alignment/>
    </xf>
    <xf numFmtId="0" fontId="19" fillId="0" borderId="149" xfId="0" applyFont="1" applyBorder="1" applyAlignment="1">
      <alignment/>
    </xf>
    <xf numFmtId="0" fontId="19" fillId="0" borderId="150" xfId="0" applyFont="1" applyBorder="1" applyAlignment="1">
      <alignment/>
    </xf>
    <xf numFmtId="0" fontId="23" fillId="0" borderId="64" xfId="0" applyFont="1" applyBorder="1" applyAlignment="1">
      <alignment/>
    </xf>
    <xf numFmtId="0" fontId="19" fillId="0" borderId="47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19" fillId="0" borderId="114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23" fillId="0" borderId="151" xfId="0" applyFont="1" applyBorder="1" applyAlignment="1">
      <alignment vertical="center"/>
    </xf>
    <xf numFmtId="0" fontId="23" fillId="0" borderId="71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103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19" fillId="0" borderId="38" xfId="0" applyFont="1" applyBorder="1" applyAlignment="1">
      <alignment/>
    </xf>
    <xf numFmtId="0" fontId="36" fillId="0" borderId="58" xfId="0" applyFont="1" applyBorder="1" applyAlignment="1">
      <alignment horizontal="right"/>
    </xf>
    <xf numFmtId="0" fontId="36" fillId="0" borderId="71" xfId="0" applyFont="1" applyBorder="1" applyAlignment="1">
      <alignment horizontal="right"/>
    </xf>
    <xf numFmtId="0" fontId="52" fillId="0" borderId="70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2" fillId="0" borderId="121" xfId="0" applyFont="1" applyBorder="1" applyAlignment="1">
      <alignment horizontal="center"/>
    </xf>
    <xf numFmtId="0" fontId="52" fillId="0" borderId="73" xfId="0" applyFont="1" applyBorder="1" applyAlignment="1">
      <alignment horizontal="center"/>
    </xf>
    <xf numFmtId="0" fontId="52" fillId="0" borderId="119" xfId="0" applyFont="1" applyBorder="1" applyAlignment="1">
      <alignment horizontal="center"/>
    </xf>
    <xf numFmtId="0" fontId="52" fillId="0" borderId="152" xfId="0" applyFont="1" applyBorder="1" applyAlignment="1">
      <alignment horizontal="center"/>
    </xf>
    <xf numFmtId="0" fontId="23" fillId="0" borderId="94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6" fillId="0" borderId="94" xfId="0" applyFont="1" applyBorder="1" applyAlignment="1">
      <alignment/>
    </xf>
    <xf numFmtId="0" fontId="36" fillId="0" borderId="137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12" xfId="0" applyFont="1" applyBorder="1" applyAlignment="1">
      <alignment horizontal="center"/>
    </xf>
    <xf numFmtId="0" fontId="21" fillId="0" borderId="62" xfId="0" applyFont="1" applyBorder="1" applyAlignment="1">
      <alignment/>
    </xf>
    <xf numFmtId="0" fontId="31" fillId="0" borderId="62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wrapText="1"/>
    </xf>
    <xf numFmtId="0" fontId="36" fillId="0" borderId="70" xfId="0" applyFont="1" applyBorder="1" applyAlignment="1">
      <alignment wrapText="1"/>
    </xf>
    <xf numFmtId="0" fontId="23" fillId="0" borderId="70" xfId="0" applyFont="1" applyBorder="1" applyAlignment="1">
      <alignment horizontal="center" wrapText="1"/>
    </xf>
    <xf numFmtId="0" fontId="23" fillId="0" borderId="10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53" xfId="0" applyFont="1" applyBorder="1" applyAlignment="1">
      <alignment horizontal="center" wrapText="1"/>
    </xf>
    <xf numFmtId="0" fontId="36" fillId="0" borderId="70" xfId="0" applyFont="1" applyBorder="1" applyAlignment="1">
      <alignment horizontal="right"/>
    </xf>
    <xf numFmtId="3" fontId="43" fillId="0" borderId="113" xfId="0" applyNumberFormat="1" applyFont="1" applyBorder="1" applyAlignment="1">
      <alignment/>
    </xf>
    <xf numFmtId="3" fontId="19" fillId="0" borderId="154" xfId="0" applyNumberFormat="1" applyFont="1" applyBorder="1" applyAlignment="1">
      <alignment/>
    </xf>
    <xf numFmtId="3" fontId="19" fillId="0" borderId="155" xfId="0" applyNumberFormat="1" applyFont="1" applyBorder="1" applyAlignment="1">
      <alignment/>
    </xf>
    <xf numFmtId="0" fontId="36" fillId="0" borderId="78" xfId="0" applyFont="1" applyBorder="1" applyAlignment="1">
      <alignment wrapText="1"/>
    </xf>
    <xf numFmtId="0" fontId="19" fillId="0" borderId="108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71" xfId="0" applyFont="1" applyBorder="1" applyAlignment="1">
      <alignment horizontal="center"/>
    </xf>
    <xf numFmtId="0" fontId="52" fillId="0" borderId="156" xfId="0" applyFont="1" applyBorder="1" applyAlignment="1">
      <alignment horizontal="center"/>
    </xf>
    <xf numFmtId="0" fontId="52" fillId="0" borderId="157" xfId="0" applyFont="1" applyBorder="1" applyAlignment="1">
      <alignment horizontal="center"/>
    </xf>
    <xf numFmtId="0" fontId="52" fillId="0" borderId="158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62" xfId="0" applyFont="1" applyBorder="1" applyAlignment="1">
      <alignment horizontal="right"/>
    </xf>
    <xf numFmtId="0" fontId="23" fillId="0" borderId="101" xfId="0" applyFont="1" applyBorder="1" applyAlignment="1">
      <alignment/>
    </xf>
    <xf numFmtId="3" fontId="23" fillId="0" borderId="39" xfId="0" applyNumberFormat="1" applyFont="1" applyBorder="1" applyAlignment="1">
      <alignment horizontal="right"/>
    </xf>
    <xf numFmtId="3" fontId="23" fillId="0" borderId="108" xfId="0" applyNumberFormat="1" applyFont="1" applyBorder="1" applyAlignment="1">
      <alignment horizontal="right"/>
    </xf>
    <xf numFmtId="0" fontId="23" fillId="0" borderId="122" xfId="0" applyFont="1" applyBorder="1" applyAlignment="1">
      <alignment horizontal="center"/>
    </xf>
    <xf numFmtId="0" fontId="23" fillId="0" borderId="108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6" fillId="0" borderId="130" xfId="0" applyFont="1" applyBorder="1" applyAlignment="1">
      <alignment horizontal="right"/>
    </xf>
    <xf numFmtId="0" fontId="23" fillId="0" borderId="159" xfId="0" applyFont="1" applyBorder="1" applyAlignment="1">
      <alignment/>
    </xf>
    <xf numFmtId="0" fontId="36" fillId="0" borderId="160" xfId="0" applyFont="1" applyBorder="1" applyAlignment="1">
      <alignment horizontal="right"/>
    </xf>
    <xf numFmtId="0" fontId="23" fillId="0" borderId="161" xfId="0" applyFont="1" applyBorder="1" applyAlignment="1">
      <alignment/>
    </xf>
    <xf numFmtId="3" fontId="23" fillId="0" borderId="162" xfId="0" applyNumberFormat="1" applyFont="1" applyBorder="1" applyAlignment="1">
      <alignment/>
    </xf>
    <xf numFmtId="0" fontId="52" fillId="0" borderId="70" xfId="0" applyFont="1" applyBorder="1" applyAlignment="1">
      <alignment horizontal="right"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20" xfId="0" applyFont="1" applyBorder="1" applyAlignment="1">
      <alignment/>
    </xf>
    <xf numFmtId="0" fontId="19" fillId="0" borderId="134" xfId="0" applyFont="1" applyBorder="1" applyAlignment="1">
      <alignment/>
    </xf>
    <xf numFmtId="0" fontId="19" fillId="0" borderId="163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9" fillId="0" borderId="16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6" fillId="0" borderId="152" xfId="0" applyFont="1" applyBorder="1" applyAlignment="1">
      <alignment horizontal="right"/>
    </xf>
    <xf numFmtId="3" fontId="23" fillId="0" borderId="121" xfId="0" applyNumberFormat="1" applyFont="1" applyBorder="1" applyAlignment="1">
      <alignment horizontal="right"/>
    </xf>
    <xf numFmtId="0" fontId="23" fillId="0" borderId="39" xfId="0" applyFont="1" applyBorder="1" applyAlignment="1">
      <alignment horizontal="center"/>
    </xf>
    <xf numFmtId="0" fontId="36" fillId="0" borderId="69" xfId="0" applyFont="1" applyBorder="1" applyAlignment="1">
      <alignment horizontal="right"/>
    </xf>
    <xf numFmtId="0" fontId="36" fillId="0" borderId="165" xfId="0" applyFont="1" applyBorder="1" applyAlignment="1">
      <alignment horizontal="right"/>
    </xf>
    <xf numFmtId="3" fontId="19" fillId="0" borderId="166" xfId="0" applyNumberFormat="1" applyFont="1" applyBorder="1" applyAlignment="1">
      <alignment/>
    </xf>
    <xf numFmtId="0" fontId="21" fillId="0" borderId="62" xfId="0" applyFont="1" applyBorder="1" applyAlignment="1">
      <alignment horizontal="center"/>
    </xf>
    <xf numFmtId="0" fontId="19" fillId="0" borderId="56" xfId="0" applyFont="1" applyBorder="1" applyAlignment="1">
      <alignment horizontal="right"/>
    </xf>
    <xf numFmtId="0" fontId="19" fillId="0" borderId="74" xfId="0" applyFont="1" applyBorder="1" applyAlignment="1">
      <alignment horizontal="right"/>
    </xf>
    <xf numFmtId="0" fontId="19" fillId="0" borderId="132" xfId="0" applyFont="1" applyBorder="1" applyAlignment="1">
      <alignment horizontal="right"/>
    </xf>
    <xf numFmtId="0" fontId="19" fillId="0" borderId="104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0" fillId="0" borderId="156" xfId="0" applyBorder="1" applyAlignment="1">
      <alignment/>
    </xf>
    <xf numFmtId="0" fontId="21" fillId="0" borderId="10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111" xfId="0" applyFont="1" applyBorder="1" applyAlignment="1">
      <alignment/>
    </xf>
    <xf numFmtId="0" fontId="19" fillId="0" borderId="110" xfId="0" applyFont="1" applyBorder="1" applyAlignment="1">
      <alignment/>
    </xf>
    <xf numFmtId="0" fontId="19" fillId="0" borderId="79" xfId="0" applyFont="1" applyBorder="1" applyAlignment="1">
      <alignment/>
    </xf>
    <xf numFmtId="0" fontId="31" fillId="0" borderId="108" xfId="0" applyFont="1" applyBorder="1" applyAlignment="1">
      <alignment wrapText="1"/>
    </xf>
    <xf numFmtId="0" fontId="19" fillId="0" borderId="89" xfId="0" applyFont="1" applyBorder="1" applyAlignment="1">
      <alignment/>
    </xf>
    <xf numFmtId="0" fontId="19" fillId="0" borderId="78" xfId="0" applyFont="1" applyBorder="1" applyAlignment="1">
      <alignment wrapText="1"/>
    </xf>
    <xf numFmtId="0" fontId="36" fillId="0" borderId="167" xfId="0" applyFont="1" applyBorder="1" applyAlignment="1">
      <alignment horizontal="right"/>
    </xf>
    <xf numFmtId="0" fontId="36" fillId="0" borderId="167" xfId="0" applyFont="1" applyFill="1" applyBorder="1" applyAlignment="1">
      <alignment horizontal="right"/>
    </xf>
    <xf numFmtId="0" fontId="19" fillId="0" borderId="70" xfId="0" applyFont="1" applyBorder="1" applyAlignment="1">
      <alignment horizontal="center" wrapText="1"/>
    </xf>
    <xf numFmtId="0" fontId="36" fillId="0" borderId="168" xfId="0" applyFont="1" applyBorder="1" applyAlignment="1">
      <alignment horizontal="right"/>
    </xf>
    <xf numFmtId="0" fontId="36" fillId="0" borderId="141" xfId="0" applyFont="1" applyFill="1" applyBorder="1" applyAlignment="1">
      <alignment horizontal="right"/>
    </xf>
    <xf numFmtId="0" fontId="36" fillId="0" borderId="141" xfId="0" applyFont="1" applyBorder="1" applyAlignment="1">
      <alignment horizontal="right"/>
    </xf>
    <xf numFmtId="0" fontId="36" fillId="0" borderId="169" xfId="0" applyFont="1" applyBorder="1" applyAlignment="1">
      <alignment horizontal="right"/>
    </xf>
    <xf numFmtId="3" fontId="19" fillId="24" borderId="102" xfId="0" applyNumberFormat="1" applyFont="1" applyFill="1" applyBorder="1" applyAlignment="1">
      <alignment/>
    </xf>
    <xf numFmtId="0" fontId="23" fillId="0" borderId="70" xfId="0" applyFont="1" applyBorder="1" applyAlignment="1">
      <alignment wrapText="1"/>
    </xf>
    <xf numFmtId="3" fontId="23" fillId="0" borderId="161" xfId="0" applyNumberFormat="1" applyFont="1" applyBorder="1" applyAlignment="1">
      <alignment/>
    </xf>
    <xf numFmtId="0" fontId="36" fillId="0" borderId="59" xfId="0" applyFont="1" applyBorder="1" applyAlignment="1">
      <alignment horizontal="right"/>
    </xf>
    <xf numFmtId="0" fontId="36" fillId="0" borderId="70" xfId="0" applyFont="1" applyBorder="1" applyAlignment="1">
      <alignment horizontal="center"/>
    </xf>
    <xf numFmtId="0" fontId="23" fillId="0" borderId="103" xfId="0" applyFont="1" applyBorder="1" applyAlignment="1">
      <alignment wrapText="1"/>
    </xf>
    <xf numFmtId="0" fontId="21" fillId="0" borderId="170" xfId="0" applyFont="1" applyBorder="1" applyAlignment="1">
      <alignment/>
    </xf>
    <xf numFmtId="0" fontId="23" fillId="0" borderId="124" xfId="0" applyFont="1" applyBorder="1" applyAlignment="1">
      <alignment/>
    </xf>
    <xf numFmtId="0" fontId="23" fillId="0" borderId="125" xfId="0" applyFont="1" applyBorder="1" applyAlignment="1">
      <alignment/>
    </xf>
    <xf numFmtId="3" fontId="23" fillId="0" borderId="128" xfId="0" applyNumberFormat="1" applyFont="1" applyBorder="1" applyAlignment="1">
      <alignment/>
    </xf>
    <xf numFmtId="0" fontId="36" fillId="0" borderId="62" xfId="0" applyFont="1" applyBorder="1" applyAlignment="1">
      <alignment wrapText="1"/>
    </xf>
    <xf numFmtId="0" fontId="23" fillId="0" borderId="87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left" vertical="center"/>
    </xf>
    <xf numFmtId="0" fontId="19" fillId="0" borderId="114" xfId="0" applyFont="1" applyBorder="1" applyAlignment="1">
      <alignment horizontal="right"/>
    </xf>
    <xf numFmtId="0" fontId="19" fillId="0" borderId="70" xfId="0" applyFont="1" applyBorder="1" applyAlignment="1">
      <alignment horizontal="right"/>
    </xf>
    <xf numFmtId="0" fontId="23" fillId="0" borderId="48" xfId="0" applyFont="1" applyBorder="1" applyAlignment="1">
      <alignment horizontal="center"/>
    </xf>
    <xf numFmtId="3" fontId="19" fillId="0" borderId="162" xfId="0" applyNumberFormat="1" applyFont="1" applyBorder="1" applyAlignment="1">
      <alignment horizontal="right"/>
    </xf>
    <xf numFmtId="0" fontId="23" fillId="0" borderId="121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52" fillId="0" borderId="122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108" xfId="0" applyFont="1" applyBorder="1" applyAlignment="1">
      <alignment horizontal="center"/>
    </xf>
    <xf numFmtId="0" fontId="23" fillId="0" borderId="87" xfId="0" applyFont="1" applyBorder="1" applyAlignment="1">
      <alignment horizontal="center" vertical="center"/>
    </xf>
    <xf numFmtId="0" fontId="23" fillId="0" borderId="171" xfId="0" applyFont="1" applyBorder="1" applyAlignment="1">
      <alignment horizontal="center" vertical="center"/>
    </xf>
    <xf numFmtId="0" fontId="23" fillId="0" borderId="162" xfId="0" applyFont="1" applyBorder="1" applyAlignment="1">
      <alignment horizontal="center" vertical="center"/>
    </xf>
    <xf numFmtId="0" fontId="52" fillId="0" borderId="103" xfId="0" applyFont="1" applyBorder="1" applyAlignment="1">
      <alignment horizontal="center"/>
    </xf>
    <xf numFmtId="0" fontId="21" fillId="0" borderId="172" xfId="0" applyFont="1" applyBorder="1" applyAlignment="1">
      <alignment/>
    </xf>
    <xf numFmtId="0" fontId="23" fillId="0" borderId="170" xfId="0" applyFont="1" applyBorder="1" applyAlignment="1">
      <alignment/>
    </xf>
    <xf numFmtId="0" fontId="23" fillId="0" borderId="147" xfId="0" applyFont="1" applyBorder="1" applyAlignment="1">
      <alignment/>
    </xf>
    <xf numFmtId="0" fontId="23" fillId="0" borderId="70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/>
    </xf>
    <xf numFmtId="0" fontId="23" fillId="0" borderId="78" xfId="0" applyFont="1" applyBorder="1" applyAlignment="1">
      <alignment/>
    </xf>
    <xf numFmtId="0" fontId="23" fillId="0" borderId="72" xfId="0" applyFont="1" applyBorder="1" applyAlignment="1">
      <alignment/>
    </xf>
    <xf numFmtId="0" fontId="52" fillId="0" borderId="70" xfId="0" applyFont="1" applyBorder="1" applyAlignment="1">
      <alignment horizontal="center"/>
    </xf>
    <xf numFmtId="0" fontId="19" fillId="0" borderId="112" xfId="0" applyFont="1" applyBorder="1" applyAlignment="1">
      <alignment/>
    </xf>
    <xf numFmtId="0" fontId="23" fillId="0" borderId="68" xfId="0" applyFont="1" applyBorder="1" applyAlignment="1">
      <alignment/>
    </xf>
    <xf numFmtId="3" fontId="29" fillId="0" borderId="112" xfId="0" applyNumberFormat="1" applyFont="1" applyBorder="1" applyAlignment="1">
      <alignment horizontal="right"/>
    </xf>
    <xf numFmtId="3" fontId="29" fillId="0" borderId="58" xfId="0" applyNumberFormat="1" applyFont="1" applyBorder="1" applyAlignment="1">
      <alignment horizontal="right"/>
    </xf>
    <xf numFmtId="3" fontId="29" fillId="0" borderId="69" xfId="0" applyNumberFormat="1" applyFont="1" applyBorder="1" applyAlignment="1">
      <alignment horizontal="right"/>
    </xf>
    <xf numFmtId="3" fontId="43" fillId="0" borderId="70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19" fillId="0" borderId="78" xfId="0" applyFont="1" applyBorder="1" applyAlignment="1">
      <alignment horizontal="center" wrapText="1"/>
    </xf>
    <xf numFmtId="0" fontId="36" fillId="0" borderId="173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59" xfId="0" applyFont="1" applyBorder="1" applyAlignment="1">
      <alignment horizontal="center" vertical="center"/>
    </xf>
    <xf numFmtId="0" fontId="21" fillId="0" borderId="174" xfId="0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right" vertical="center" wrapText="1"/>
    </xf>
    <xf numFmtId="3" fontId="30" fillId="0" borderId="46" xfId="40" applyNumberFormat="1" applyFont="1" applyFill="1" applyBorder="1" applyAlignment="1" applyProtection="1">
      <alignment horizontal="right" vertical="center"/>
      <protection/>
    </xf>
    <xf numFmtId="3" fontId="30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45" xfId="40" applyNumberFormat="1" applyFont="1" applyFill="1" applyBorder="1" applyAlignment="1" applyProtection="1">
      <alignment horizontal="right" vertical="center"/>
      <protection/>
    </xf>
    <xf numFmtId="3" fontId="21" fillId="0" borderId="49" xfId="40" applyNumberFormat="1" applyFont="1" applyFill="1" applyBorder="1" applyAlignment="1" applyProtection="1">
      <alignment horizontal="right" vertical="center"/>
      <protection/>
    </xf>
    <xf numFmtId="3" fontId="21" fillId="0" borderId="128" xfId="40" applyNumberFormat="1" applyFont="1" applyFill="1" applyBorder="1" applyAlignment="1" applyProtection="1">
      <alignment horizontal="right" vertical="center"/>
      <protection/>
    </xf>
    <xf numFmtId="3" fontId="21" fillId="0" borderId="162" xfId="40" applyNumberFormat="1" applyFont="1" applyFill="1" applyBorder="1" applyAlignment="1" applyProtection="1">
      <alignment horizontal="right" vertical="center"/>
      <protection/>
    </xf>
    <xf numFmtId="0" fontId="21" fillId="0" borderId="175" xfId="0" applyFont="1" applyBorder="1" applyAlignment="1">
      <alignment vertical="center"/>
    </xf>
    <xf numFmtId="3" fontId="21" fillId="0" borderId="176" xfId="0" applyNumberFormat="1" applyFont="1" applyBorder="1" applyAlignment="1">
      <alignment horizontal="right" vertical="center" wrapText="1"/>
    </xf>
    <xf numFmtId="0" fontId="36" fillId="0" borderId="112" xfId="0" applyFont="1" applyBorder="1" applyAlignment="1">
      <alignment horizontal="right"/>
    </xf>
    <xf numFmtId="0" fontId="36" fillId="0" borderId="156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6" fillId="0" borderId="122" xfId="0" applyFont="1" applyBorder="1" applyAlignment="1">
      <alignment horizontal="right"/>
    </xf>
    <xf numFmtId="3" fontId="23" fillId="0" borderId="103" xfId="0" applyNumberFormat="1" applyFont="1" applyBorder="1" applyAlignment="1">
      <alignment vertical="center"/>
    </xf>
    <xf numFmtId="0" fontId="21" fillId="0" borderId="177" xfId="0" applyFont="1" applyBorder="1" applyAlignment="1">
      <alignment horizontal="center" vertical="center"/>
    </xf>
    <xf numFmtId="0" fontId="23" fillId="0" borderId="174" xfId="0" applyFont="1" applyBorder="1" applyAlignment="1">
      <alignment horizontal="center" vertical="center" wrapText="1"/>
    </xf>
    <xf numFmtId="3" fontId="23" fillId="0" borderId="46" xfId="40" applyNumberFormat="1" applyFont="1" applyFill="1" applyBorder="1" applyAlignment="1" applyProtection="1">
      <alignment/>
      <protection/>
    </xf>
    <xf numFmtId="3" fontId="23" fillId="0" borderId="49" xfId="40" applyNumberFormat="1" applyFont="1" applyFill="1" applyBorder="1" applyAlignment="1" applyProtection="1">
      <alignment vertical="center"/>
      <protection/>
    </xf>
    <xf numFmtId="0" fontId="23" fillId="0" borderId="178" xfId="0" applyFont="1" applyBorder="1" applyAlignment="1">
      <alignment vertical="center"/>
    </xf>
    <xf numFmtId="3" fontId="23" fillId="0" borderId="179" xfId="40" applyNumberFormat="1" applyFont="1" applyFill="1" applyBorder="1" applyAlignment="1" applyProtection="1">
      <alignment vertical="center"/>
      <protection/>
    </xf>
    <xf numFmtId="0" fontId="23" fillId="0" borderId="126" xfId="0" applyFont="1" applyBorder="1" applyAlignment="1">
      <alignment horizontal="center" vertical="center" wrapText="1"/>
    </xf>
    <xf numFmtId="3" fontId="23" fillId="0" borderId="49" xfId="0" applyNumberFormat="1" applyFont="1" applyBorder="1" applyAlignment="1">
      <alignment horizontal="right"/>
    </xf>
    <xf numFmtId="3" fontId="23" fillId="0" borderId="46" xfId="0" applyNumberFormat="1" applyFont="1" applyBorder="1" applyAlignment="1">
      <alignment horizontal="right"/>
    </xf>
    <xf numFmtId="166" fontId="19" fillId="0" borderId="46" xfId="40" applyNumberFormat="1" applyFont="1" applyFill="1" applyBorder="1" applyAlignment="1" applyProtection="1">
      <alignment horizontal="right"/>
      <protection/>
    </xf>
    <xf numFmtId="3" fontId="19" fillId="0" borderId="44" xfId="40" applyNumberFormat="1" applyFont="1" applyFill="1" applyBorder="1" applyAlignment="1" applyProtection="1">
      <alignment horizontal="right"/>
      <protection/>
    </xf>
    <xf numFmtId="3" fontId="23" fillId="0" borderId="49" xfId="40" applyNumberFormat="1" applyFont="1" applyFill="1" applyBorder="1" applyAlignment="1" applyProtection="1">
      <alignment horizontal="right"/>
      <protection/>
    </xf>
    <xf numFmtId="3" fontId="23" fillId="0" borderId="46" xfId="40" applyNumberFormat="1" applyFont="1" applyFill="1" applyBorder="1" applyAlignment="1" applyProtection="1">
      <alignment horizontal="right"/>
      <protection/>
    </xf>
    <xf numFmtId="3" fontId="23" fillId="0" borderId="49" xfId="40" applyNumberFormat="1" applyFont="1" applyFill="1" applyBorder="1" applyAlignment="1" applyProtection="1">
      <alignment/>
      <protection/>
    </xf>
    <xf numFmtId="3" fontId="19" fillId="0" borderId="44" xfId="40" applyNumberFormat="1" applyFont="1" applyFill="1" applyBorder="1" applyAlignment="1" applyProtection="1">
      <alignment/>
      <protection/>
    </xf>
    <xf numFmtId="3" fontId="23" fillId="0" borderId="44" xfId="40" applyNumberFormat="1" applyFont="1" applyFill="1" applyBorder="1" applyAlignment="1" applyProtection="1">
      <alignment/>
      <protection/>
    </xf>
    <xf numFmtId="3" fontId="19" fillId="0" borderId="46" xfId="40" applyNumberFormat="1" applyFont="1" applyFill="1" applyBorder="1" applyAlignment="1" applyProtection="1">
      <alignment/>
      <protection/>
    </xf>
    <xf numFmtId="3" fontId="23" fillId="0" borderId="179" xfId="40" applyNumberFormat="1" applyFont="1" applyFill="1" applyBorder="1" applyAlignment="1" applyProtection="1">
      <alignment/>
      <protection/>
    </xf>
    <xf numFmtId="0" fontId="21" fillId="0" borderId="23" xfId="0" applyFont="1" applyBorder="1" applyAlignment="1">
      <alignment wrapText="1"/>
    </xf>
    <xf numFmtId="0" fontId="21" fillId="0" borderId="174" xfId="0" applyFont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3" fontId="30" fillId="0" borderId="46" xfId="0" applyNumberFormat="1" applyFont="1" applyBorder="1" applyAlignment="1">
      <alignment horizontal="right" wrapText="1"/>
    </xf>
    <xf numFmtId="3" fontId="30" fillId="0" borderId="44" xfId="40" applyNumberFormat="1" applyFont="1" applyFill="1" applyBorder="1" applyAlignment="1" applyProtection="1">
      <alignment/>
      <protection/>
    </xf>
    <xf numFmtId="3" fontId="30" fillId="0" borderId="45" xfId="40" applyNumberFormat="1" applyFont="1" applyFill="1" applyBorder="1" applyAlignment="1" applyProtection="1">
      <alignment/>
      <protection/>
    </xf>
    <xf numFmtId="3" fontId="30" fillId="0" borderId="48" xfId="40" applyNumberFormat="1" applyFont="1" applyFill="1" applyBorder="1" applyAlignment="1" applyProtection="1">
      <alignment/>
      <protection/>
    </xf>
    <xf numFmtId="3" fontId="21" fillId="0" borderId="49" xfId="40" applyNumberFormat="1" applyFont="1" applyFill="1" applyBorder="1" applyAlignment="1" applyProtection="1">
      <alignment/>
      <protection/>
    </xf>
    <xf numFmtId="3" fontId="30" fillId="0" borderId="46" xfId="40" applyNumberFormat="1" applyFont="1" applyFill="1" applyBorder="1" applyAlignment="1" applyProtection="1">
      <alignment/>
      <protection/>
    </xf>
    <xf numFmtId="3" fontId="54" fillId="0" borderId="44" xfId="40" applyNumberFormat="1" applyFont="1" applyFill="1" applyBorder="1" applyAlignment="1" applyProtection="1">
      <alignment/>
      <protection/>
    </xf>
    <xf numFmtId="3" fontId="21" fillId="0" borderId="49" xfId="0" applyNumberFormat="1" applyFont="1" applyBorder="1" applyAlignment="1">
      <alignment/>
    </xf>
    <xf numFmtId="0" fontId="21" fillId="0" borderId="171" xfId="0" applyFont="1" applyBorder="1" applyAlignment="1">
      <alignment/>
    </xf>
    <xf numFmtId="3" fontId="21" fillId="0" borderId="162" xfId="0" applyNumberFormat="1" applyFont="1" applyBorder="1" applyAlignment="1">
      <alignment/>
    </xf>
    <xf numFmtId="0" fontId="21" fillId="0" borderId="180" xfId="0" applyFont="1" applyBorder="1" applyAlignment="1">
      <alignment horizontal="center" vertical="center" wrapText="1"/>
    </xf>
    <xf numFmtId="167" fontId="30" fillId="0" borderId="105" xfId="0" applyNumberFormat="1" applyFont="1" applyBorder="1" applyAlignment="1">
      <alignment horizontal="right"/>
    </xf>
    <xf numFmtId="167" fontId="30" fillId="0" borderId="107" xfId="0" applyNumberFormat="1" applyFont="1" applyBorder="1" applyAlignment="1">
      <alignment horizontal="right"/>
    </xf>
    <xf numFmtId="0" fontId="21" fillId="0" borderId="181" xfId="0" applyFont="1" applyBorder="1" applyAlignment="1">
      <alignment/>
    </xf>
    <xf numFmtId="167" fontId="21" fillId="0" borderId="182" xfId="0" applyNumberFormat="1" applyFont="1" applyBorder="1" applyAlignment="1">
      <alignment horizontal="right"/>
    </xf>
    <xf numFmtId="0" fontId="21" fillId="0" borderId="61" xfId="0" applyFont="1" applyBorder="1" applyAlignment="1">
      <alignment/>
    </xf>
    <xf numFmtId="0" fontId="36" fillId="0" borderId="78" xfId="0" applyFont="1" applyBorder="1" applyAlignment="1">
      <alignment horizontal="right"/>
    </xf>
    <xf numFmtId="0" fontId="36" fillId="0" borderId="56" xfId="0" applyFont="1" applyBorder="1" applyAlignment="1">
      <alignment horizontal="right"/>
    </xf>
    <xf numFmtId="0" fontId="19" fillId="0" borderId="131" xfId="0" applyFont="1" applyBorder="1" applyAlignment="1">
      <alignment/>
    </xf>
    <xf numFmtId="0" fontId="19" fillId="0" borderId="131" xfId="0" applyFont="1" applyBorder="1" applyAlignment="1">
      <alignment horizontal="left"/>
    </xf>
    <xf numFmtId="0" fontId="19" fillId="0" borderId="183" xfId="0" applyFont="1" applyBorder="1" applyAlignment="1">
      <alignment/>
    </xf>
    <xf numFmtId="0" fontId="23" fillId="0" borderId="90" xfId="0" applyFont="1" applyFill="1" applyBorder="1" applyAlignment="1">
      <alignment horizontal="left"/>
    </xf>
    <xf numFmtId="0" fontId="19" fillId="0" borderId="184" xfId="0" applyFont="1" applyBorder="1" applyAlignment="1">
      <alignment/>
    </xf>
    <xf numFmtId="0" fontId="53" fillId="0" borderId="134" xfId="54" applyFont="1" applyBorder="1" applyAlignment="1" applyProtection="1">
      <alignment wrapText="1"/>
      <protection/>
    </xf>
    <xf numFmtId="0" fontId="52" fillId="0" borderId="0" xfId="54" applyFont="1" applyBorder="1" applyAlignment="1" applyProtection="1">
      <alignment wrapText="1"/>
      <protection/>
    </xf>
    <xf numFmtId="0" fontId="19" fillId="0" borderId="185" xfId="0" applyFont="1" applyBorder="1" applyAlignment="1">
      <alignment wrapText="1"/>
    </xf>
    <xf numFmtId="0" fontId="23" fillId="0" borderId="104" xfId="54" applyFont="1" applyBorder="1" applyAlignment="1" applyProtection="1">
      <alignment horizontal="center" vertical="center" wrapText="1"/>
      <protection/>
    </xf>
    <xf numFmtId="3" fontId="19" fillId="0" borderId="104" xfId="54" applyNumberFormat="1" applyFont="1" applyBorder="1" applyProtection="1">
      <alignment/>
      <protection/>
    </xf>
    <xf numFmtId="3" fontId="19" fillId="0" borderId="105" xfId="54" applyNumberFormat="1" applyFont="1" applyBorder="1" applyProtection="1">
      <alignment/>
      <protection/>
    </xf>
    <xf numFmtId="3" fontId="23" fillId="0" borderId="186" xfId="54" applyNumberFormat="1" applyFont="1" applyBorder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19" xfId="54" applyFont="1" applyBorder="1" applyProtection="1">
      <alignment/>
      <protection/>
    </xf>
    <xf numFmtId="0" fontId="23" fillId="0" borderId="23" xfId="54" applyFont="1" applyBorder="1" applyProtection="1">
      <alignment/>
      <protection/>
    </xf>
    <xf numFmtId="0" fontId="53" fillId="0" borderId="187" xfId="54" applyFont="1" applyBorder="1" applyAlignment="1" applyProtection="1">
      <alignment wrapText="1"/>
      <protection/>
    </xf>
    <xf numFmtId="0" fontId="19" fillId="0" borderId="42" xfId="54" applyFont="1" applyBorder="1" applyProtection="1">
      <alignment/>
      <protection/>
    </xf>
    <xf numFmtId="0" fontId="53" fillId="0" borderId="73" xfId="54" applyFont="1" applyBorder="1" applyAlignment="1" applyProtection="1">
      <alignment wrapText="1"/>
      <protection/>
    </xf>
    <xf numFmtId="0" fontId="52" fillId="0" borderId="42" xfId="54" applyFont="1" applyBorder="1" applyAlignment="1" applyProtection="1">
      <alignment wrapText="1"/>
      <protection/>
    </xf>
    <xf numFmtId="0" fontId="33" fillId="0" borderId="27" xfId="54" applyFont="1" applyBorder="1" applyProtection="1">
      <alignment/>
      <protection/>
    </xf>
    <xf numFmtId="0" fontId="19" fillId="0" borderId="23" xfId="54" applyFont="1" applyBorder="1" applyProtection="1">
      <alignment/>
      <protection/>
    </xf>
    <xf numFmtId="0" fontId="52" fillId="0" borderId="18" xfId="54" applyFont="1" applyBorder="1" applyProtection="1">
      <alignment/>
      <protection/>
    </xf>
    <xf numFmtId="0" fontId="23" fillId="0" borderId="18" xfId="54" applyFont="1" applyBorder="1" applyProtection="1">
      <alignment/>
      <protection/>
    </xf>
    <xf numFmtId="0" fontId="23" fillId="0" borderId="186" xfId="54" applyFont="1" applyBorder="1" applyAlignment="1" applyProtection="1">
      <alignment horizontal="center" vertical="center" wrapText="1"/>
      <protection/>
    </xf>
    <xf numFmtId="3" fontId="23" fillId="0" borderId="188" xfId="54" applyNumberFormat="1" applyFont="1" applyBorder="1" applyProtection="1">
      <alignment/>
      <protection/>
    </xf>
    <xf numFmtId="3" fontId="23" fillId="0" borderId="65" xfId="54" applyNumberFormat="1" applyFont="1" applyBorder="1" applyProtection="1">
      <alignment/>
      <protection/>
    </xf>
    <xf numFmtId="3" fontId="23" fillId="0" borderId="66" xfId="54" applyNumberFormat="1" applyFont="1" applyBorder="1" applyProtection="1">
      <alignment/>
      <protection/>
    </xf>
    <xf numFmtId="3" fontId="19" fillId="0" borderId="68" xfId="54" applyNumberFormat="1" applyFont="1" applyBorder="1" applyProtection="1">
      <alignment/>
      <protection/>
    </xf>
    <xf numFmtId="0" fontId="30" fillId="0" borderId="189" xfId="0" applyFont="1" applyBorder="1" applyAlignment="1">
      <alignment/>
    </xf>
    <xf numFmtId="0" fontId="29" fillId="0" borderId="87" xfId="0" applyFont="1" applyBorder="1" applyAlignment="1">
      <alignment horizontal="center"/>
    </xf>
    <xf numFmtId="0" fontId="29" fillId="0" borderId="66" xfId="0" applyFont="1" applyBorder="1" applyAlignment="1">
      <alignment/>
    </xf>
    <xf numFmtId="0" fontId="29" fillId="0" borderId="65" xfId="0" applyFont="1" applyBorder="1" applyAlignment="1">
      <alignment/>
    </xf>
    <xf numFmtId="0" fontId="29" fillId="0" borderId="68" xfId="0" applyFont="1" applyBorder="1" applyAlignment="1">
      <alignment/>
    </xf>
    <xf numFmtId="3" fontId="29" fillId="0" borderId="65" xfId="0" applyNumberFormat="1" applyFont="1" applyBorder="1" applyAlignment="1">
      <alignment/>
    </xf>
    <xf numFmtId="0" fontId="29" fillId="0" borderId="70" xfId="0" applyFont="1" applyBorder="1" applyAlignment="1">
      <alignment horizontal="center"/>
    </xf>
    <xf numFmtId="0" fontId="29" fillId="0" borderId="72" xfId="0" applyFont="1" applyBorder="1" applyAlignment="1">
      <alignment/>
    </xf>
    <xf numFmtId="0" fontId="29" fillId="0" borderId="58" xfId="0" applyFont="1" applyBorder="1" applyAlignment="1">
      <alignment/>
    </xf>
    <xf numFmtId="0" fontId="29" fillId="0" borderId="137" xfId="0" applyFont="1" applyBorder="1" applyAlignment="1">
      <alignment/>
    </xf>
    <xf numFmtId="0" fontId="29" fillId="0" borderId="78" xfId="0" applyFont="1" applyBorder="1" applyAlignment="1">
      <alignment/>
    </xf>
    <xf numFmtId="3" fontId="29" fillId="0" borderId="72" xfId="0" applyNumberFormat="1" applyFont="1" applyBorder="1" applyAlignment="1">
      <alignment/>
    </xf>
    <xf numFmtId="3" fontId="43" fillId="0" borderId="113" xfId="0" applyNumberFormat="1" applyFont="1" applyBorder="1" applyAlignment="1">
      <alignment/>
    </xf>
    <xf numFmtId="3" fontId="29" fillId="0" borderId="58" xfId="0" applyNumberFormat="1" applyFont="1" applyBorder="1" applyAlignment="1">
      <alignment/>
    </xf>
    <xf numFmtId="0" fontId="23" fillId="0" borderId="62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19" fillId="0" borderId="105" xfId="0" applyFont="1" applyBorder="1" applyAlignment="1">
      <alignment/>
    </xf>
    <xf numFmtId="0" fontId="19" fillId="0" borderId="19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191" xfId="0" applyFont="1" applyFill="1" applyBorder="1" applyAlignment="1">
      <alignment horizontal="left" vertical="center"/>
    </xf>
    <xf numFmtId="0" fontId="49" fillId="0" borderId="159" xfId="0" applyFont="1" applyBorder="1" applyAlignment="1">
      <alignment vertical="center"/>
    </xf>
    <xf numFmtId="0" fontId="49" fillId="0" borderId="174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/>
    </xf>
    <xf numFmtId="166" fontId="38" fillId="0" borderId="126" xfId="40" applyNumberFormat="1" applyFont="1" applyFill="1" applyBorder="1" applyAlignment="1" applyProtection="1">
      <alignment/>
      <protection/>
    </xf>
    <xf numFmtId="166" fontId="38" fillId="0" borderId="46" xfId="40" applyNumberFormat="1" applyFont="1" applyFill="1" applyBorder="1" applyAlignment="1" applyProtection="1">
      <alignment/>
      <protection/>
    </xf>
    <xf numFmtId="166" fontId="38" fillId="0" borderId="48" xfId="40" applyNumberFormat="1" applyFont="1" applyFill="1" applyBorder="1" applyAlignment="1" applyProtection="1">
      <alignment/>
      <protection/>
    </xf>
    <xf numFmtId="0" fontId="38" fillId="0" borderId="178" xfId="0" applyFont="1" applyBorder="1" applyAlignment="1">
      <alignment/>
    </xf>
    <xf numFmtId="166" fontId="38" fillId="0" borderId="192" xfId="40" applyNumberFormat="1" applyFont="1" applyFill="1" applyBorder="1" applyAlignment="1" applyProtection="1">
      <alignment/>
      <protection/>
    </xf>
    <xf numFmtId="0" fontId="23" fillId="0" borderId="177" xfId="0" applyFont="1" applyBorder="1" applyAlignment="1">
      <alignment horizontal="center" vertical="center" wrapText="1"/>
    </xf>
    <xf numFmtId="0" fontId="21" fillId="0" borderId="180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19" fillId="0" borderId="107" xfId="0" applyFont="1" applyBorder="1" applyAlignment="1">
      <alignment/>
    </xf>
    <xf numFmtId="3" fontId="21" fillId="0" borderId="50" xfId="40" applyNumberFormat="1" applyFont="1" applyFill="1" applyBorder="1" applyAlignment="1" applyProtection="1">
      <alignment horizontal="right" vertical="center"/>
      <protection/>
    </xf>
    <xf numFmtId="0" fontId="19" fillId="0" borderId="182" xfId="0" applyFont="1" applyBorder="1" applyAlignment="1">
      <alignment/>
    </xf>
    <xf numFmtId="0" fontId="21" fillId="0" borderId="161" xfId="0" applyFont="1" applyBorder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116" xfId="0" applyFont="1" applyBorder="1" applyAlignment="1">
      <alignment horizontal="center"/>
    </xf>
    <xf numFmtId="0" fontId="19" fillId="0" borderId="170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01" xfId="0" applyFont="1" applyBorder="1" applyAlignment="1">
      <alignment/>
    </xf>
    <xf numFmtId="0" fontId="19" fillId="0" borderId="193" xfId="0" applyFont="1" applyBorder="1" applyAlignment="1">
      <alignment horizontal="center"/>
    </xf>
    <xf numFmtId="0" fontId="19" fillId="0" borderId="18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29" fillId="0" borderId="34" xfId="0" applyFont="1" applyBorder="1" applyAlignment="1">
      <alignment wrapText="1"/>
    </xf>
    <xf numFmtId="3" fontId="29" fillId="0" borderId="34" xfId="0" applyNumberFormat="1" applyFont="1" applyBorder="1" applyAlignment="1">
      <alignment/>
    </xf>
    <xf numFmtId="3" fontId="29" fillId="0" borderId="194" xfId="0" applyNumberFormat="1" applyFont="1" applyBorder="1" applyAlignment="1">
      <alignment/>
    </xf>
    <xf numFmtId="3" fontId="29" fillId="0" borderId="104" xfId="0" applyNumberFormat="1" applyFont="1" applyBorder="1" applyAlignment="1">
      <alignment/>
    </xf>
    <xf numFmtId="3" fontId="29" fillId="0" borderId="105" xfId="40" applyNumberFormat="1" applyFont="1" applyFill="1" applyBorder="1" applyAlignment="1" applyProtection="1">
      <alignment/>
      <protection/>
    </xf>
    <xf numFmtId="0" fontId="30" fillId="0" borderId="5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/>
      <protection/>
    </xf>
    <xf numFmtId="0" fontId="39" fillId="0" borderId="89" xfId="0" applyFont="1" applyBorder="1" applyAlignment="1">
      <alignment horizontal="justify" vertical="center"/>
    </xf>
    <xf numFmtId="0" fontId="39" fillId="0" borderId="89" xfId="0" applyFont="1" applyBorder="1" applyAlignment="1">
      <alignment/>
    </xf>
    <xf numFmtId="0" fontId="32" fillId="0" borderId="89" xfId="0" applyFont="1" applyBorder="1" applyAlignment="1">
      <alignment/>
    </xf>
    <xf numFmtId="0" fontId="39" fillId="0" borderId="89" xfId="0" applyFont="1" applyBorder="1" applyAlignment="1">
      <alignment wrapText="1"/>
    </xf>
    <xf numFmtId="0" fontId="38" fillId="0" borderId="89" xfId="0" applyFont="1" applyBorder="1" applyAlignment="1">
      <alignment wrapText="1"/>
    </xf>
    <xf numFmtId="0" fontId="48" fillId="0" borderId="195" xfId="0" applyFont="1" applyBorder="1" applyAlignment="1">
      <alignment/>
    </xf>
    <xf numFmtId="0" fontId="24" fillId="0" borderId="196" xfId="0" applyFont="1" applyBorder="1" applyAlignment="1">
      <alignment/>
    </xf>
    <xf numFmtId="0" fontId="27" fillId="0" borderId="197" xfId="0" applyFont="1" applyBorder="1" applyAlignment="1">
      <alignment horizontal="center"/>
    </xf>
    <xf numFmtId="0" fontId="30" fillId="0" borderId="91" xfId="0" applyFont="1" applyBorder="1" applyAlignment="1">
      <alignment/>
    </xf>
    <xf numFmtId="3" fontId="30" fillId="0" borderId="198" xfId="0" applyNumberFormat="1" applyFont="1" applyBorder="1" applyAlignment="1">
      <alignment/>
    </xf>
    <xf numFmtId="0" fontId="21" fillId="0" borderId="91" xfId="0" applyFont="1" applyBorder="1" applyAlignment="1">
      <alignment/>
    </xf>
    <xf numFmtId="3" fontId="21" fillId="0" borderId="198" xfId="0" applyNumberFormat="1" applyFont="1" applyBorder="1" applyAlignment="1">
      <alignment/>
    </xf>
    <xf numFmtId="0" fontId="25" fillId="0" borderId="91" xfId="0" applyFont="1" applyBorder="1" applyAlignment="1">
      <alignment vertical="center"/>
    </xf>
    <xf numFmtId="0" fontId="0" fillId="0" borderId="189" xfId="0" applyBorder="1" applyAlignment="1">
      <alignment/>
    </xf>
    <xf numFmtId="0" fontId="0" fillId="0" borderId="199" xfId="0" applyBorder="1" applyAlignment="1">
      <alignment/>
    </xf>
    <xf numFmtId="0" fontId="36" fillId="0" borderId="200" xfId="0" applyFont="1" applyBorder="1" applyAlignment="1">
      <alignment horizontal="right"/>
    </xf>
    <xf numFmtId="0" fontId="43" fillId="0" borderId="68" xfId="0" applyFont="1" applyBorder="1" applyAlignment="1">
      <alignment/>
    </xf>
    <xf numFmtId="3" fontId="19" fillId="0" borderId="53" xfId="0" applyNumberFormat="1" applyFont="1" applyBorder="1" applyAlignment="1">
      <alignment/>
    </xf>
    <xf numFmtId="3" fontId="19" fillId="0" borderId="42" xfId="0" applyNumberFormat="1" applyFont="1" applyBorder="1" applyAlignment="1">
      <alignment horizontal="right"/>
    </xf>
    <xf numFmtId="3" fontId="19" fillId="0" borderId="74" xfId="0" applyNumberFormat="1" applyFont="1" applyBorder="1" applyAlignment="1">
      <alignment horizontal="right"/>
    </xf>
    <xf numFmtId="0" fontId="23" fillId="0" borderId="201" xfId="0" applyFont="1" applyBorder="1" applyAlignment="1">
      <alignment horizontal="center" vertical="center"/>
    </xf>
    <xf numFmtId="0" fontId="23" fillId="0" borderId="202" xfId="0" applyFont="1" applyBorder="1" applyAlignment="1">
      <alignment horizontal="center" vertical="center"/>
    </xf>
    <xf numFmtId="3" fontId="19" fillId="0" borderId="34" xfId="0" applyNumberFormat="1" applyFont="1" applyBorder="1" applyAlignment="1">
      <alignment vertical="center"/>
    </xf>
    <xf numFmtId="3" fontId="23" fillId="0" borderId="194" xfId="0" applyNumberFormat="1" applyFont="1" applyBorder="1" applyAlignment="1">
      <alignment horizontal="center" vertical="center"/>
    </xf>
    <xf numFmtId="0" fontId="23" fillId="0" borderId="203" xfId="0" applyFont="1" applyBorder="1" applyAlignment="1">
      <alignment horizontal="center" vertical="center"/>
    </xf>
    <xf numFmtId="0" fontId="23" fillId="0" borderId="204" xfId="0" applyFont="1" applyBorder="1" applyAlignment="1">
      <alignment horizontal="center" vertical="center"/>
    </xf>
    <xf numFmtId="0" fontId="19" fillId="0" borderId="205" xfId="0" applyFont="1" applyBorder="1" applyAlignment="1">
      <alignment vertical="center" wrapText="1"/>
    </xf>
    <xf numFmtId="0" fontId="19" fillId="0" borderId="206" xfId="0" applyFont="1" applyBorder="1" applyAlignment="1">
      <alignment vertical="center" wrapText="1"/>
    </xf>
    <xf numFmtId="0" fontId="19" fillId="0" borderId="207" xfId="0" applyFont="1" applyBorder="1" applyAlignment="1">
      <alignment vertical="center" wrapText="1"/>
    </xf>
    <xf numFmtId="0" fontId="19" fillId="0" borderId="208" xfId="0" applyFont="1" applyBorder="1" applyAlignment="1">
      <alignment vertical="center" wrapText="1"/>
    </xf>
    <xf numFmtId="0" fontId="23" fillId="0" borderId="209" xfId="0" applyFont="1" applyBorder="1" applyAlignment="1">
      <alignment vertical="center"/>
    </xf>
    <xf numFmtId="0" fontId="23" fillId="0" borderId="8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73" xfId="0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52" fillId="0" borderId="87" xfId="0" applyFont="1" applyBorder="1" applyAlignment="1">
      <alignment horizontal="center" wrapText="1"/>
    </xf>
    <xf numFmtId="0" fontId="23" fillId="0" borderId="16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6" xfId="0" applyNumberFormat="1" applyFont="1" applyBorder="1" applyAlignment="1">
      <alignment horizontal="right"/>
    </xf>
    <xf numFmtId="3" fontId="23" fillId="0" borderId="65" xfId="0" applyNumberFormat="1" applyFont="1" applyBorder="1" applyAlignment="1">
      <alignment horizontal="right"/>
    </xf>
    <xf numFmtId="3" fontId="23" fillId="0" borderId="67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6" fillId="0" borderId="70" xfId="0" applyFont="1" applyBorder="1" applyAlignment="1">
      <alignment horizontal="center" wrapText="1"/>
    </xf>
    <xf numFmtId="0" fontId="0" fillId="0" borderId="70" xfId="0" applyBorder="1" applyAlignment="1">
      <alignment/>
    </xf>
    <xf numFmtId="0" fontId="56" fillId="0" borderId="62" xfId="0" applyFont="1" applyBorder="1" applyAlignment="1">
      <alignment horizontal="center"/>
    </xf>
    <xf numFmtId="0" fontId="56" fillId="0" borderId="70" xfId="0" applyFont="1" applyBorder="1" applyAlignment="1">
      <alignment horizontal="center"/>
    </xf>
    <xf numFmtId="0" fontId="56" fillId="0" borderId="87" xfId="0" applyFont="1" applyBorder="1" applyAlignment="1">
      <alignment horizontal="center"/>
    </xf>
    <xf numFmtId="0" fontId="56" fillId="0" borderId="108" xfId="0" applyFont="1" applyBorder="1" applyAlignment="1">
      <alignment horizontal="center"/>
    </xf>
    <xf numFmtId="0" fontId="19" fillId="0" borderId="74" xfId="0" applyFont="1" applyBorder="1" applyAlignment="1">
      <alignment wrapText="1"/>
    </xf>
    <xf numFmtId="0" fontId="52" fillId="0" borderId="62" xfId="0" applyFont="1" applyBorder="1" applyAlignment="1">
      <alignment horizontal="center" wrapText="1"/>
    </xf>
    <xf numFmtId="0" fontId="36" fillId="0" borderId="72" xfId="0" applyFont="1" applyBorder="1" applyAlignment="1">
      <alignment horizontal="right"/>
    </xf>
    <xf numFmtId="0" fontId="23" fillId="0" borderId="90" xfId="0" applyFont="1" applyBorder="1" applyAlignment="1">
      <alignment wrapText="1"/>
    </xf>
    <xf numFmtId="0" fontId="23" fillId="0" borderId="108" xfId="0" applyFont="1" applyBorder="1" applyAlignment="1">
      <alignment wrapText="1"/>
    </xf>
    <xf numFmtId="0" fontId="0" fillId="0" borderId="71" xfId="0" applyBorder="1" applyAlignment="1">
      <alignment/>
    </xf>
    <xf numFmtId="0" fontId="0" fillId="0" borderId="112" xfId="0" applyBorder="1" applyAlignment="1">
      <alignment/>
    </xf>
    <xf numFmtId="3" fontId="19" fillId="24" borderId="121" xfId="0" applyNumberFormat="1" applyFont="1" applyFill="1" applyBorder="1" applyAlignment="1">
      <alignment/>
    </xf>
    <xf numFmtId="0" fontId="21" fillId="0" borderId="70" xfId="0" applyFont="1" applyBorder="1" applyAlignment="1">
      <alignment wrapText="1"/>
    </xf>
    <xf numFmtId="0" fontId="61" fillId="0" borderId="112" xfId="0" applyFont="1" applyBorder="1" applyAlignment="1">
      <alignment horizontal="center"/>
    </xf>
    <xf numFmtId="0" fontId="62" fillId="0" borderId="152" xfId="0" applyFont="1" applyBorder="1" applyAlignment="1">
      <alignment horizontal="center"/>
    </xf>
    <xf numFmtId="0" fontId="62" fillId="0" borderId="121" xfId="0" applyFont="1" applyBorder="1" applyAlignment="1">
      <alignment horizontal="center"/>
    </xf>
    <xf numFmtId="0" fontId="62" fillId="0" borderId="73" xfId="0" applyFont="1" applyBorder="1" applyAlignment="1">
      <alignment horizontal="center"/>
    </xf>
    <xf numFmtId="0" fontId="36" fillId="0" borderId="210" xfId="0" applyFont="1" applyBorder="1" applyAlignment="1">
      <alignment horizontal="right"/>
    </xf>
    <xf numFmtId="0" fontId="23" fillId="0" borderId="211" xfId="0" applyFont="1" applyBorder="1" applyAlignment="1">
      <alignment/>
    </xf>
    <xf numFmtId="3" fontId="23" fillId="0" borderId="212" xfId="0" applyNumberFormat="1" applyFont="1" applyBorder="1" applyAlignment="1">
      <alignment/>
    </xf>
    <xf numFmtId="3" fontId="23" fillId="0" borderId="213" xfId="0" applyNumberFormat="1" applyFont="1" applyBorder="1" applyAlignment="1">
      <alignment/>
    </xf>
    <xf numFmtId="3" fontId="23" fillId="24" borderId="214" xfId="0" applyNumberFormat="1" applyFont="1" applyFill="1" applyBorder="1" applyAlignment="1">
      <alignment/>
    </xf>
    <xf numFmtId="0" fontId="23" fillId="24" borderId="215" xfId="0" applyFont="1" applyFill="1" applyBorder="1" applyAlignment="1">
      <alignment wrapText="1"/>
    </xf>
    <xf numFmtId="3" fontId="61" fillId="0" borderId="74" xfId="0" applyNumberFormat="1" applyFont="1" applyBorder="1" applyAlignment="1">
      <alignment horizontal="center"/>
    </xf>
    <xf numFmtId="3" fontId="61" fillId="0" borderId="58" xfId="0" applyNumberFormat="1" applyFont="1" applyBorder="1" applyAlignment="1">
      <alignment horizontal="center"/>
    </xf>
    <xf numFmtId="3" fontId="61" fillId="0" borderId="65" xfId="0" applyNumberFormat="1" applyFont="1" applyBorder="1" applyAlignment="1">
      <alignment horizontal="center"/>
    </xf>
    <xf numFmtId="3" fontId="19" fillId="0" borderId="216" xfId="0" applyNumberFormat="1" applyFont="1" applyBorder="1" applyAlignment="1">
      <alignment/>
    </xf>
    <xf numFmtId="3" fontId="19" fillId="0" borderId="210" xfId="0" applyNumberFormat="1" applyFont="1" applyBorder="1" applyAlignment="1">
      <alignment/>
    </xf>
    <xf numFmtId="3" fontId="19" fillId="24" borderId="114" xfId="0" applyNumberFormat="1" applyFont="1" applyFill="1" applyBorder="1" applyAlignment="1">
      <alignment/>
    </xf>
    <xf numFmtId="3" fontId="23" fillId="0" borderId="217" xfId="0" applyNumberFormat="1" applyFont="1" applyBorder="1" applyAlignment="1">
      <alignment/>
    </xf>
    <xf numFmtId="3" fontId="23" fillId="0" borderId="218" xfId="0" applyNumberFormat="1" applyFont="1" applyBorder="1" applyAlignment="1">
      <alignment/>
    </xf>
    <xf numFmtId="3" fontId="23" fillId="0" borderId="189" xfId="0" applyNumberFormat="1" applyFont="1" applyBorder="1" applyAlignment="1">
      <alignment/>
    </xf>
    <xf numFmtId="3" fontId="23" fillId="0" borderId="216" xfId="0" applyNumberFormat="1" applyFont="1" applyBorder="1" applyAlignment="1">
      <alignment/>
    </xf>
    <xf numFmtId="3" fontId="23" fillId="0" borderId="210" xfId="0" applyNumberFormat="1" applyFont="1" applyBorder="1" applyAlignment="1">
      <alignment/>
    </xf>
    <xf numFmtId="0" fontId="36" fillId="0" borderId="219" xfId="0" applyFont="1" applyBorder="1" applyAlignment="1">
      <alignment horizontal="right"/>
    </xf>
    <xf numFmtId="0" fontId="19" fillId="0" borderId="52" xfId="0" applyFont="1" applyBorder="1" applyAlignment="1">
      <alignment wrapText="1"/>
    </xf>
    <xf numFmtId="3" fontId="23" fillId="0" borderId="76" xfId="0" applyNumberFormat="1" applyFont="1" applyBorder="1" applyAlignment="1">
      <alignment/>
    </xf>
    <xf numFmtId="3" fontId="23" fillId="0" borderId="220" xfId="0" applyNumberFormat="1" applyFont="1" applyBorder="1" applyAlignment="1">
      <alignment/>
    </xf>
    <xf numFmtId="3" fontId="23" fillId="0" borderId="221" xfId="0" applyNumberFormat="1" applyFont="1" applyBorder="1" applyAlignment="1">
      <alignment/>
    </xf>
    <xf numFmtId="3" fontId="61" fillId="0" borderId="114" xfId="0" applyNumberFormat="1" applyFont="1" applyBorder="1" applyAlignment="1">
      <alignment horizontal="center"/>
    </xf>
    <xf numFmtId="3" fontId="61" fillId="0" borderId="71" xfId="0" applyNumberFormat="1" applyFont="1" applyBorder="1" applyAlignment="1">
      <alignment horizontal="center"/>
    </xf>
    <xf numFmtId="3" fontId="61" fillId="0" borderId="66" xfId="0" applyNumberFormat="1" applyFont="1" applyBorder="1" applyAlignment="1">
      <alignment horizontal="center"/>
    </xf>
    <xf numFmtId="0" fontId="23" fillId="0" borderId="122" xfId="0" applyFont="1" applyBorder="1" applyAlignment="1">
      <alignment horizontal="center" vertical="center" wrapText="1"/>
    </xf>
    <xf numFmtId="0" fontId="23" fillId="0" borderId="112" xfId="0" applyFont="1" applyBorder="1" applyAlignment="1">
      <alignment horizontal="center" wrapText="1"/>
    </xf>
    <xf numFmtId="3" fontId="61" fillId="0" borderId="112" xfId="0" applyNumberFormat="1" applyFont="1" applyBorder="1" applyAlignment="1">
      <alignment horizontal="center"/>
    </xf>
    <xf numFmtId="3" fontId="19" fillId="0" borderId="112" xfId="0" applyNumberFormat="1" applyFont="1" applyBorder="1" applyAlignment="1">
      <alignment/>
    </xf>
    <xf numFmtId="0" fontId="23" fillId="0" borderId="101" xfId="0" applyFont="1" applyBorder="1" applyAlignment="1">
      <alignment horizontal="center" wrapText="1"/>
    </xf>
    <xf numFmtId="3" fontId="23" fillId="0" borderId="137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31" fillId="0" borderId="56" xfId="0" applyFont="1" applyBorder="1" applyAlignment="1">
      <alignment wrapText="1"/>
    </xf>
    <xf numFmtId="0" fontId="31" fillId="0" borderId="222" xfId="0" applyFont="1" applyBorder="1" applyAlignment="1">
      <alignment wrapText="1"/>
    </xf>
    <xf numFmtId="0" fontId="19" fillId="0" borderId="76" xfId="0" applyFont="1" applyBorder="1" applyAlignment="1">
      <alignment wrapText="1"/>
    </xf>
    <xf numFmtId="0" fontId="19" fillId="0" borderId="223" xfId="0" applyFont="1" applyBorder="1" applyAlignment="1">
      <alignment/>
    </xf>
    <xf numFmtId="0" fontId="33" fillId="0" borderId="167" xfId="0" applyFont="1" applyBorder="1" applyAlignment="1">
      <alignment wrapText="1"/>
    </xf>
    <xf numFmtId="0" fontId="31" fillId="0" borderId="75" xfId="0" applyFont="1" applyBorder="1" applyAlignment="1">
      <alignment wrapText="1"/>
    </xf>
    <xf numFmtId="0" fontId="33" fillId="0" borderId="141" xfId="0" applyFont="1" applyBorder="1" applyAlignment="1">
      <alignment wrapText="1"/>
    </xf>
    <xf numFmtId="0" fontId="33" fillId="0" borderId="169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3" fontId="19" fillId="0" borderId="102" xfId="0" applyNumberFormat="1" applyFont="1" applyBorder="1" applyAlignment="1">
      <alignment horizontal="right"/>
    </xf>
    <xf numFmtId="3" fontId="23" fillId="0" borderId="171" xfId="0" applyNumberFormat="1" applyFont="1" applyBorder="1" applyAlignment="1">
      <alignment/>
    </xf>
    <xf numFmtId="0" fontId="52" fillId="0" borderId="224" xfId="0" applyFont="1" applyBorder="1" applyAlignment="1">
      <alignment horizontal="center"/>
    </xf>
    <xf numFmtId="0" fontId="52" fillId="0" borderId="112" xfId="0" applyFont="1" applyBorder="1" applyAlignment="1">
      <alignment horizontal="center"/>
    </xf>
    <xf numFmtId="3" fontId="19" fillId="0" borderId="71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0" fontId="52" fillId="0" borderId="66" xfId="0" applyFont="1" applyBorder="1" applyAlignment="1">
      <alignment horizontal="center"/>
    </xf>
    <xf numFmtId="3" fontId="23" fillId="0" borderId="182" xfId="0" applyNumberFormat="1" applyFont="1" applyBorder="1" applyAlignment="1">
      <alignment/>
    </xf>
    <xf numFmtId="0" fontId="52" fillId="0" borderId="71" xfId="0" applyFont="1" applyBorder="1" applyAlignment="1">
      <alignment horizontal="center"/>
    </xf>
    <xf numFmtId="3" fontId="19" fillId="0" borderId="131" xfId="0" applyNumberFormat="1" applyFont="1" applyBorder="1" applyAlignment="1">
      <alignment/>
    </xf>
    <xf numFmtId="0" fontId="23" fillId="0" borderId="90" xfId="0" applyFont="1" applyBorder="1" applyAlignment="1">
      <alignment/>
    </xf>
    <xf numFmtId="3" fontId="19" fillId="0" borderId="184" xfId="0" applyNumberFormat="1" applyFont="1" applyBorder="1" applyAlignment="1">
      <alignment/>
    </xf>
    <xf numFmtId="3" fontId="19" fillId="0" borderId="225" xfId="0" applyNumberFormat="1" applyFont="1" applyBorder="1" applyAlignment="1">
      <alignment/>
    </xf>
    <xf numFmtId="0" fontId="23" fillId="0" borderId="87" xfId="0" applyFont="1" applyBorder="1" applyAlignment="1">
      <alignment/>
    </xf>
    <xf numFmtId="0" fontId="19" fillId="0" borderId="70" xfId="0" applyFont="1" applyBorder="1" applyAlignment="1">
      <alignment/>
    </xf>
    <xf numFmtId="0" fontId="52" fillId="0" borderId="114" xfId="0" applyFont="1" applyBorder="1" applyAlignment="1">
      <alignment horizontal="center"/>
    </xf>
    <xf numFmtId="0" fontId="19" fillId="0" borderId="108" xfId="0" applyFont="1" applyBorder="1" applyAlignment="1">
      <alignment/>
    </xf>
    <xf numFmtId="3" fontId="19" fillId="0" borderId="226" xfId="0" applyNumberFormat="1" applyFont="1" applyBorder="1" applyAlignment="1">
      <alignment/>
    </xf>
    <xf numFmtId="0" fontId="23" fillId="0" borderId="62" xfId="0" applyFont="1" applyBorder="1" applyAlignment="1">
      <alignment horizontal="left"/>
    </xf>
    <xf numFmtId="0" fontId="19" fillId="0" borderId="74" xfId="0" applyFont="1" applyFill="1" applyBorder="1" applyAlignment="1">
      <alignment/>
    </xf>
    <xf numFmtId="0" fontId="19" fillId="0" borderId="58" xfId="0" applyFont="1" applyBorder="1" applyAlignment="1">
      <alignment horizontal="right"/>
    </xf>
    <xf numFmtId="0" fontId="19" fillId="0" borderId="78" xfId="0" applyFont="1" applyBorder="1" applyAlignment="1">
      <alignment horizontal="right"/>
    </xf>
    <xf numFmtId="0" fontId="19" fillId="0" borderId="71" xfId="0" applyFont="1" applyBorder="1" applyAlignment="1">
      <alignment horizontal="right"/>
    </xf>
    <xf numFmtId="0" fontId="23" fillId="0" borderId="134" xfId="0" applyFont="1" applyBorder="1" applyAlignment="1">
      <alignment/>
    </xf>
    <xf numFmtId="0" fontId="23" fillId="0" borderId="136" xfId="0" applyFont="1" applyBorder="1" applyAlignment="1">
      <alignment/>
    </xf>
    <xf numFmtId="0" fontId="23" fillId="0" borderId="78" xfId="0" applyFont="1" applyBorder="1" applyAlignment="1">
      <alignment horizontal="right"/>
    </xf>
    <xf numFmtId="0" fontId="23" fillId="0" borderId="70" xfId="0" applyFont="1" applyBorder="1" applyAlignment="1">
      <alignment horizontal="right"/>
    </xf>
    <xf numFmtId="0" fontId="19" fillId="0" borderId="72" xfId="0" applyFont="1" applyBorder="1" applyAlignment="1">
      <alignment horizontal="right"/>
    </xf>
    <xf numFmtId="0" fontId="36" fillId="0" borderId="156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57" xfId="0" applyFont="1" applyBorder="1" applyAlignment="1">
      <alignment horizontal="center" wrapText="1"/>
    </xf>
    <xf numFmtId="0" fontId="23" fillId="0" borderId="9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19" fillId="0" borderId="51" xfId="0" applyNumberFormat="1" applyFont="1" applyBorder="1" applyAlignment="1">
      <alignment/>
    </xf>
    <xf numFmtId="3" fontId="19" fillId="24" borderId="51" xfId="0" applyNumberFormat="1" applyFont="1" applyFill="1" applyBorder="1" applyAlignment="1">
      <alignment/>
    </xf>
    <xf numFmtId="0" fontId="23" fillId="0" borderId="112" xfId="0" applyFont="1" applyBorder="1" applyAlignment="1">
      <alignment horizontal="center"/>
    </xf>
    <xf numFmtId="0" fontId="23" fillId="0" borderId="137" xfId="0" applyFont="1" applyBorder="1" applyAlignment="1">
      <alignment horizontal="center"/>
    </xf>
    <xf numFmtId="3" fontId="23" fillId="0" borderId="21" xfId="0" applyNumberFormat="1" applyFont="1" applyBorder="1" applyAlignment="1">
      <alignment/>
    </xf>
    <xf numFmtId="3" fontId="19" fillId="0" borderId="227" xfId="0" applyNumberFormat="1" applyFont="1" applyBorder="1" applyAlignment="1">
      <alignment/>
    </xf>
    <xf numFmtId="3" fontId="19" fillId="0" borderId="228" xfId="0" applyNumberFormat="1" applyFont="1" applyBorder="1" applyAlignment="1">
      <alignment/>
    </xf>
    <xf numFmtId="3" fontId="19" fillId="0" borderId="229" xfId="0" applyNumberFormat="1" applyFont="1" applyBorder="1" applyAlignment="1">
      <alignment/>
    </xf>
    <xf numFmtId="0" fontId="36" fillId="0" borderId="106" xfId="0" applyFont="1" applyBorder="1" applyAlignment="1">
      <alignment wrapText="1"/>
    </xf>
    <xf numFmtId="0" fontId="36" fillId="0" borderId="61" xfId="0" applyFont="1" applyBorder="1" applyAlignment="1">
      <alignment/>
    </xf>
    <xf numFmtId="3" fontId="19" fillId="0" borderId="80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23" fillId="24" borderId="70" xfId="0" applyNumberFormat="1" applyFont="1" applyFill="1" applyBorder="1" applyAlignment="1">
      <alignment/>
    </xf>
    <xf numFmtId="0" fontId="19" fillId="0" borderId="78" xfId="0" applyFont="1" applyBorder="1" applyAlignment="1">
      <alignment/>
    </xf>
    <xf numFmtId="3" fontId="23" fillId="24" borderId="72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30" xfId="0" applyNumberFormat="1" applyFont="1" applyBorder="1" applyAlignment="1">
      <alignment/>
    </xf>
    <xf numFmtId="0" fontId="19" fillId="0" borderId="73" xfId="0" applyFont="1" applyBorder="1" applyAlignment="1">
      <alignment/>
    </xf>
    <xf numFmtId="3" fontId="19" fillId="24" borderId="104" xfId="0" applyNumberFormat="1" applyFont="1" applyFill="1" applyBorder="1" applyAlignment="1">
      <alignment/>
    </xf>
    <xf numFmtId="3" fontId="19" fillId="24" borderId="69" xfId="0" applyNumberFormat="1" applyFont="1" applyFill="1" applyBorder="1" applyAlignment="1">
      <alignment/>
    </xf>
    <xf numFmtId="0" fontId="19" fillId="0" borderId="200" xfId="0" applyFont="1" applyBorder="1" applyAlignment="1">
      <alignment horizontal="right"/>
    </xf>
    <xf numFmtId="0" fontId="19" fillId="0" borderId="132" xfId="0" applyFont="1" applyBorder="1" applyAlignment="1">
      <alignment vertical="center"/>
    </xf>
    <xf numFmtId="0" fontId="23" fillId="0" borderId="62" xfId="0" applyFont="1" applyBorder="1" applyAlignment="1">
      <alignment horizontal="left" vertical="center" wrapText="1"/>
    </xf>
    <xf numFmtId="0" fontId="23" fillId="0" borderId="231" xfId="0" applyFont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19" fillId="0" borderId="114" xfId="0" applyFont="1" applyBorder="1" applyAlignment="1">
      <alignment wrapText="1"/>
    </xf>
    <xf numFmtId="0" fontId="31" fillId="0" borderId="62" xfId="0" applyFont="1" applyBorder="1" applyAlignment="1">
      <alignment horizontal="justify" wrapText="1"/>
    </xf>
    <xf numFmtId="0" fontId="23" fillId="0" borderId="232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3" fontId="23" fillId="0" borderId="178" xfId="0" applyNumberFormat="1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19" fillId="0" borderId="75" xfId="0" applyFont="1" applyBorder="1" applyAlignment="1">
      <alignment wrapText="1"/>
    </xf>
    <xf numFmtId="0" fontId="19" fillId="0" borderId="169" xfId="0" applyFont="1" applyBorder="1" applyAlignment="1">
      <alignment wrapText="1"/>
    </xf>
    <xf numFmtId="0" fontId="23" fillId="0" borderId="233" xfId="0" applyFont="1" applyBorder="1" applyAlignment="1">
      <alignment wrapText="1"/>
    </xf>
    <xf numFmtId="0" fontId="19" fillId="0" borderId="167" xfId="0" applyFont="1" applyBorder="1" applyAlignment="1">
      <alignment wrapText="1"/>
    </xf>
    <xf numFmtId="0" fontId="19" fillId="0" borderId="160" xfId="0" applyFont="1" applyBorder="1" applyAlignment="1">
      <alignment wrapText="1"/>
    </xf>
    <xf numFmtId="0" fontId="23" fillId="0" borderId="172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84" xfId="0" applyFont="1" applyBorder="1" applyAlignment="1">
      <alignment/>
    </xf>
    <xf numFmtId="3" fontId="29" fillId="0" borderId="158" xfId="0" applyNumberFormat="1" applyFont="1" applyBorder="1" applyAlignment="1">
      <alignment horizontal="right"/>
    </xf>
    <xf numFmtId="3" fontId="29" fillId="0" borderId="42" xfId="0" applyNumberFormat="1" applyFont="1" applyBorder="1" applyAlignment="1">
      <alignment horizontal="right"/>
    </xf>
    <xf numFmtId="3" fontId="29" fillId="0" borderId="43" xfId="0" applyNumberFormat="1" applyFont="1" applyBorder="1" applyAlignment="1">
      <alignment horizontal="right"/>
    </xf>
    <xf numFmtId="0" fontId="23" fillId="0" borderId="78" xfId="0" applyFont="1" applyBorder="1" applyAlignment="1">
      <alignment horizontal="center" vertical="center"/>
    </xf>
    <xf numFmtId="0" fontId="19" fillId="0" borderId="234" xfId="0" applyFont="1" applyBorder="1" applyAlignment="1">
      <alignment wrapText="1"/>
    </xf>
    <xf numFmtId="0" fontId="19" fillId="0" borderId="100" xfId="0" applyFont="1" applyBorder="1" applyAlignment="1">
      <alignment wrapText="1"/>
    </xf>
    <xf numFmtId="0" fontId="19" fillId="0" borderId="230" xfId="0" applyFont="1" applyBorder="1" applyAlignment="1">
      <alignment wrapText="1"/>
    </xf>
    <xf numFmtId="0" fontId="23" fillId="0" borderId="70" xfId="0" applyFont="1" applyBorder="1" applyAlignment="1">
      <alignment horizontal="center" wrapText="1" shrinkToFit="1"/>
    </xf>
    <xf numFmtId="0" fontId="23" fillId="0" borderId="70" xfId="0" applyFont="1" applyBorder="1" applyAlignment="1">
      <alignment vertical="center"/>
    </xf>
    <xf numFmtId="0" fontId="23" fillId="0" borderId="51" xfId="0" applyFont="1" applyBorder="1" applyAlignment="1">
      <alignment horizontal="center" wrapText="1"/>
    </xf>
    <xf numFmtId="0" fontId="23" fillId="0" borderId="109" xfId="0" applyFont="1" applyBorder="1" applyAlignment="1">
      <alignment horizontal="center" wrapText="1"/>
    </xf>
    <xf numFmtId="0" fontId="23" fillId="0" borderId="189" xfId="0" applyFont="1" applyBorder="1" applyAlignment="1">
      <alignment vertical="center"/>
    </xf>
    <xf numFmtId="0" fontId="23" fillId="0" borderId="69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3" fontId="23" fillId="0" borderId="73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33" fillId="0" borderId="71" xfId="0" applyNumberFormat="1" applyFont="1" applyBorder="1" applyAlignment="1">
      <alignment horizontal="right" vertical="center" wrapText="1"/>
    </xf>
    <xf numFmtId="3" fontId="19" fillId="0" borderId="189" xfId="0" applyNumberFormat="1" applyFont="1" applyBorder="1" applyAlignment="1">
      <alignment/>
    </xf>
    <xf numFmtId="0" fontId="23" fillId="0" borderId="136" xfId="0" applyFont="1" applyBorder="1" applyAlignment="1">
      <alignment horizontal="center" wrapText="1"/>
    </xf>
    <xf numFmtId="3" fontId="23" fillId="0" borderId="78" xfId="0" applyNumberFormat="1" applyFont="1" applyBorder="1" applyAlignment="1">
      <alignment/>
    </xf>
    <xf numFmtId="3" fontId="19" fillId="0" borderId="235" xfId="0" applyNumberFormat="1" applyFont="1" applyBorder="1" applyAlignment="1">
      <alignment/>
    </xf>
    <xf numFmtId="0" fontId="33" fillId="0" borderId="112" xfId="0" applyFont="1" applyBorder="1" applyAlignment="1">
      <alignment horizontal="right" vertical="center" wrapText="1"/>
    </xf>
    <xf numFmtId="3" fontId="30" fillId="0" borderId="48" xfId="40" applyNumberFormat="1" applyFont="1" applyFill="1" applyBorder="1" applyAlignment="1" applyProtection="1">
      <alignment horizontal="right" vertical="center"/>
      <protection/>
    </xf>
    <xf numFmtId="3" fontId="30" fillId="0" borderId="103" xfId="40" applyNumberFormat="1" applyFont="1" applyFill="1" applyBorder="1" applyAlignment="1" applyProtection="1">
      <alignment horizontal="right" vertical="center"/>
      <protection/>
    </xf>
    <xf numFmtId="3" fontId="23" fillId="0" borderId="48" xfId="40" applyNumberFormat="1" applyFont="1" applyFill="1" applyBorder="1" applyAlignment="1" applyProtection="1">
      <alignment/>
      <protection/>
    </xf>
    <xf numFmtId="0" fontId="44" fillId="0" borderId="62" xfId="0" applyFont="1" applyBorder="1" applyAlignment="1">
      <alignment/>
    </xf>
    <xf numFmtId="0" fontId="30" fillId="0" borderId="102" xfId="0" applyFont="1" applyBorder="1" applyAlignment="1">
      <alignment wrapText="1"/>
    </xf>
    <xf numFmtId="3" fontId="30" fillId="0" borderId="119" xfId="40" applyNumberFormat="1" applyFont="1" applyFill="1" applyBorder="1" applyAlignment="1" applyProtection="1">
      <alignment/>
      <protection/>
    </xf>
    <xf numFmtId="0" fontId="19" fillId="0" borderId="187" xfId="54" applyFont="1" applyBorder="1" applyProtection="1">
      <alignment/>
      <protection/>
    </xf>
    <xf numFmtId="3" fontId="23" fillId="0" borderId="136" xfId="54" applyNumberFormat="1" applyFont="1" applyBorder="1" applyProtection="1">
      <alignment/>
      <protection/>
    </xf>
    <xf numFmtId="3" fontId="19" fillId="0" borderId="236" xfId="54" applyNumberFormat="1" applyFont="1" applyBorder="1" applyProtection="1">
      <alignment/>
      <protection/>
    </xf>
    <xf numFmtId="3" fontId="19" fillId="0" borderId="110" xfId="54" applyNumberFormat="1" applyFont="1" applyBorder="1" applyProtection="1">
      <alignment/>
      <protection/>
    </xf>
    <xf numFmtId="0" fontId="19" fillId="0" borderId="190" xfId="54" applyFont="1" applyBorder="1" applyProtection="1">
      <alignment/>
      <protection/>
    </xf>
    <xf numFmtId="0" fontId="19" fillId="0" borderId="18" xfId="54" applyFont="1" applyBorder="1" applyProtection="1">
      <alignment/>
      <protection/>
    </xf>
    <xf numFmtId="0" fontId="19" fillId="0" borderId="237" xfId="0" applyFont="1" applyBorder="1" applyAlignment="1">
      <alignment/>
    </xf>
    <xf numFmtId="4" fontId="19" fillId="0" borderId="97" xfId="0" applyNumberFormat="1" applyFont="1" applyBorder="1" applyAlignment="1">
      <alignment/>
    </xf>
    <xf numFmtId="4" fontId="19" fillId="0" borderId="98" xfId="0" applyNumberFormat="1" applyFont="1" applyBorder="1" applyAlignment="1">
      <alignment/>
    </xf>
    <xf numFmtId="3" fontId="19" fillId="0" borderId="238" xfId="0" applyNumberFormat="1" applyFont="1" applyBorder="1" applyAlignment="1">
      <alignment/>
    </xf>
    <xf numFmtId="0" fontId="19" fillId="0" borderId="99" xfId="0" applyFont="1" applyBorder="1" applyAlignment="1">
      <alignment/>
    </xf>
    <xf numFmtId="0" fontId="19" fillId="0" borderId="239" xfId="0" applyFont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161" xfId="0" applyNumberFormat="1" applyFont="1" applyBorder="1" applyAlignment="1">
      <alignment/>
    </xf>
    <xf numFmtId="3" fontId="19" fillId="0" borderId="182" xfId="0" applyNumberFormat="1" applyFont="1" applyBorder="1" applyAlignment="1">
      <alignment/>
    </xf>
    <xf numFmtId="0" fontId="21" fillId="0" borderId="93" xfId="0" applyFont="1" applyBorder="1" applyAlignment="1">
      <alignment horizontal="center"/>
    </xf>
    <xf numFmtId="0" fontId="30" fillId="0" borderId="171" xfId="0" applyFont="1" applyBorder="1" applyAlignment="1">
      <alignment vertical="center"/>
    </xf>
    <xf numFmtId="0" fontId="30" fillId="0" borderId="58" xfId="0" applyFont="1" applyBorder="1" applyAlignment="1">
      <alignment/>
    </xf>
    <xf numFmtId="0" fontId="30" fillId="0" borderId="137" xfId="0" applyFont="1" applyBorder="1" applyAlignment="1">
      <alignment/>
    </xf>
    <xf numFmtId="0" fontId="30" fillId="0" borderId="71" xfId="0" applyFont="1" applyBorder="1" applyAlignment="1">
      <alignment/>
    </xf>
    <xf numFmtId="0" fontId="30" fillId="0" borderId="70" xfId="0" applyFont="1" applyBorder="1" applyAlignment="1">
      <alignment/>
    </xf>
    <xf numFmtId="0" fontId="30" fillId="0" borderId="69" xfId="0" applyFont="1" applyBorder="1" applyAlignment="1">
      <alignment/>
    </xf>
    <xf numFmtId="0" fontId="30" fillId="0" borderId="70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40" xfId="0" applyFont="1" applyBorder="1" applyAlignment="1">
      <alignment vertical="center"/>
    </xf>
    <xf numFmtId="0" fontId="21" fillId="0" borderId="61" xfId="0" applyFont="1" applyBorder="1" applyAlignment="1">
      <alignment horizontal="center"/>
    </xf>
    <xf numFmtId="0" fontId="30" fillId="0" borderId="241" xfId="0" applyFont="1" applyBorder="1" applyAlignment="1">
      <alignment vertical="center"/>
    </xf>
    <xf numFmtId="0" fontId="30" fillId="0" borderId="242" xfId="0" applyFont="1" applyBorder="1" applyAlignment="1">
      <alignment vertical="center"/>
    </xf>
    <xf numFmtId="0" fontId="30" fillId="0" borderId="178" xfId="0" applyFont="1" applyBorder="1" applyAlignment="1">
      <alignment vertical="center"/>
    </xf>
    <xf numFmtId="3" fontId="23" fillId="0" borderId="71" xfId="0" applyNumberFormat="1" applyFont="1" applyBorder="1" applyAlignment="1">
      <alignment wrapText="1"/>
    </xf>
    <xf numFmtId="3" fontId="19" fillId="0" borderId="58" xfId="0" applyNumberFormat="1" applyFont="1" applyBorder="1" applyAlignment="1">
      <alignment wrapText="1"/>
    </xf>
    <xf numFmtId="3" fontId="23" fillId="0" borderId="58" xfId="0" applyNumberFormat="1" applyFont="1" applyBorder="1" applyAlignment="1">
      <alignment wrapText="1"/>
    </xf>
    <xf numFmtId="3" fontId="23" fillId="0" borderId="62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99" xfId="0" applyFont="1" applyBorder="1" applyAlignment="1">
      <alignment wrapText="1"/>
    </xf>
    <xf numFmtId="0" fontId="19" fillId="0" borderId="167" xfId="0" applyFont="1" applyBorder="1" applyAlignment="1">
      <alignment/>
    </xf>
    <xf numFmtId="0" fontId="19" fillId="0" borderId="173" xfId="0" applyFont="1" applyBorder="1" applyAlignment="1">
      <alignment/>
    </xf>
    <xf numFmtId="0" fontId="23" fillId="0" borderId="234" xfId="0" applyFont="1" applyBorder="1" applyAlignment="1">
      <alignment/>
    </xf>
    <xf numFmtId="3" fontId="23" fillId="0" borderId="176" xfId="40" applyNumberFormat="1" applyFont="1" applyFill="1" applyBorder="1" applyAlignment="1" applyProtection="1">
      <alignment/>
      <protection/>
    </xf>
    <xf numFmtId="3" fontId="23" fillId="0" borderId="243" xfId="40" applyNumberFormat="1" applyFont="1" applyFill="1" applyBorder="1" applyAlignment="1" applyProtection="1">
      <alignment/>
      <protection/>
    </xf>
    <xf numFmtId="0" fontId="44" fillId="0" borderId="100" xfId="0" applyFont="1" applyBorder="1" applyAlignment="1">
      <alignment/>
    </xf>
    <xf numFmtId="0" fontId="19" fillId="0" borderId="100" xfId="0" applyFont="1" applyBorder="1" applyAlignment="1">
      <alignment/>
    </xf>
    <xf numFmtId="3" fontId="19" fillId="0" borderId="243" xfId="40" applyNumberFormat="1" applyFont="1" applyFill="1" applyBorder="1" applyAlignment="1" applyProtection="1">
      <alignment/>
      <protection/>
    </xf>
    <xf numFmtId="3" fontId="19" fillId="0" borderId="48" xfId="40" applyNumberFormat="1" applyFont="1" applyFill="1" applyBorder="1" applyAlignment="1" applyProtection="1">
      <alignment/>
      <protection/>
    </xf>
    <xf numFmtId="3" fontId="23" fillId="0" borderId="119" xfId="40" applyNumberFormat="1" applyFont="1" applyFill="1" applyBorder="1" applyAlignment="1" applyProtection="1">
      <alignment/>
      <protection/>
    </xf>
    <xf numFmtId="0" fontId="23" fillId="0" borderId="23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244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3" fontId="23" fillId="0" borderId="127" xfId="40" applyNumberFormat="1" applyFont="1" applyFill="1" applyBorder="1" applyAlignment="1" applyProtection="1">
      <alignment/>
      <protection/>
    </xf>
    <xf numFmtId="0" fontId="23" fillId="0" borderId="38" xfId="0" applyFont="1" applyBorder="1" applyAlignment="1">
      <alignment/>
    </xf>
    <xf numFmtId="0" fontId="42" fillId="0" borderId="108" xfId="0" applyFont="1" applyBorder="1" applyAlignment="1">
      <alignment vertical="center"/>
    </xf>
    <xf numFmtId="0" fontId="19" fillId="0" borderId="38" xfId="0" applyFont="1" applyFill="1" applyBorder="1" applyAlignment="1">
      <alignment/>
    </xf>
    <xf numFmtId="0" fontId="3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13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0" fillId="0" borderId="125" xfId="40" applyNumberFormat="1" applyFont="1" applyFill="1" applyBorder="1" applyAlignment="1" applyProtection="1">
      <alignment horizontal="right" vertical="center"/>
      <protection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45" xfId="4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36" fillId="0" borderId="114" xfId="0" applyFont="1" applyBorder="1" applyAlignment="1">
      <alignment horizontal="right"/>
    </xf>
    <xf numFmtId="0" fontId="36" fillId="0" borderId="74" xfId="0" applyFont="1" applyBorder="1" applyAlignment="1">
      <alignment horizontal="right"/>
    </xf>
    <xf numFmtId="0" fontId="36" fillId="0" borderId="132" xfId="0" applyFont="1" applyBorder="1" applyAlignment="1">
      <alignment horizontal="right"/>
    </xf>
    <xf numFmtId="3" fontId="30" fillId="0" borderId="104" xfId="0" applyNumberFormat="1" applyFont="1" applyBorder="1" applyAlignment="1">
      <alignment horizontal="right" vertical="center" wrapText="1"/>
    </xf>
    <xf numFmtId="3" fontId="30" fillId="0" borderId="105" xfId="0" applyNumberFormat="1" applyFont="1" applyBorder="1" applyAlignment="1">
      <alignment horizontal="right" vertical="center" wrapText="1"/>
    </xf>
    <xf numFmtId="3" fontId="30" fillId="0" borderId="68" xfId="0" applyNumberFormat="1" applyFont="1" applyBorder="1" applyAlignment="1">
      <alignment horizontal="right" vertical="center" wrapText="1"/>
    </xf>
    <xf numFmtId="3" fontId="21" fillId="0" borderId="68" xfId="0" applyNumberFormat="1" applyFont="1" applyBorder="1" applyAlignment="1">
      <alignment horizontal="right" vertical="center" wrapText="1"/>
    </xf>
    <xf numFmtId="0" fontId="21" fillId="0" borderId="93" xfId="0" applyFont="1" applyBorder="1" applyAlignment="1">
      <alignment vertical="center"/>
    </xf>
    <xf numFmtId="0" fontId="42" fillId="0" borderId="227" xfId="0" applyFont="1" applyBorder="1" applyAlignment="1">
      <alignment horizontal="left" vertical="center"/>
    </xf>
    <xf numFmtId="0" fontId="43" fillId="0" borderId="80" xfId="0" applyFont="1" applyBorder="1" applyAlignment="1">
      <alignment horizontal="left" vertical="center"/>
    </xf>
    <xf numFmtId="0" fontId="29" fillId="0" borderId="246" xfId="0" applyFont="1" applyBorder="1" applyAlignment="1">
      <alignment horizontal="left" vertical="center"/>
    </xf>
    <xf numFmtId="0" fontId="21" fillId="0" borderId="59" xfId="0" applyFont="1" applyBorder="1" applyAlignment="1">
      <alignment horizontal="left" vertical="center"/>
    </xf>
    <xf numFmtId="3" fontId="21" fillId="0" borderId="104" xfId="0" applyNumberFormat="1" applyFont="1" applyBorder="1" applyAlignment="1">
      <alignment horizontal="right" vertical="center" wrapText="1"/>
    </xf>
    <xf numFmtId="3" fontId="19" fillId="0" borderId="97" xfId="0" applyNumberFormat="1" applyFont="1" applyBorder="1" applyAlignment="1">
      <alignment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vertical="center" wrapText="1"/>
    </xf>
    <xf numFmtId="0" fontId="19" fillId="0" borderId="38" xfId="0" applyFont="1" applyFill="1" applyBorder="1" applyAlignment="1">
      <alignment wrapText="1"/>
    </xf>
    <xf numFmtId="0" fontId="36" fillId="0" borderId="185" xfId="0" applyFont="1" applyBorder="1" applyAlignment="1">
      <alignment horizontal="right"/>
    </xf>
    <xf numFmtId="0" fontId="36" fillId="0" borderId="242" xfId="0" applyFont="1" applyBorder="1" applyAlignment="1">
      <alignment horizontal="right"/>
    </xf>
    <xf numFmtId="3" fontId="29" fillId="0" borderId="112" xfId="0" applyNumberFormat="1" applyFont="1" applyBorder="1" applyAlignment="1">
      <alignment/>
    </xf>
    <xf numFmtId="3" fontId="43" fillId="0" borderId="70" xfId="0" applyNumberFormat="1" applyFont="1" applyBorder="1" applyAlignment="1">
      <alignment/>
    </xf>
    <xf numFmtId="3" fontId="29" fillId="0" borderId="147" xfId="0" applyNumberFormat="1" applyFont="1" applyBorder="1" applyAlignment="1">
      <alignment/>
    </xf>
    <xf numFmtId="3" fontId="29" fillId="0" borderId="76" xfId="0" applyNumberFormat="1" applyFont="1" applyBorder="1" applyAlignment="1">
      <alignment/>
    </xf>
    <xf numFmtId="0" fontId="36" fillId="0" borderId="62" xfId="0" applyFont="1" applyBorder="1" applyAlignment="1">
      <alignment horizontal="center"/>
    </xf>
    <xf numFmtId="3" fontId="23" fillId="0" borderId="70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101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54" xfId="0" applyNumberFormat="1" applyFont="1" applyBorder="1" applyAlignment="1">
      <alignment/>
    </xf>
    <xf numFmtId="3" fontId="23" fillId="0" borderId="183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52" xfId="0" applyNumberFormat="1" applyFont="1" applyBorder="1" applyAlignment="1">
      <alignment/>
    </xf>
    <xf numFmtId="3" fontId="19" fillId="0" borderId="147" xfId="0" applyNumberFormat="1" applyFont="1" applyBorder="1" applyAlignment="1">
      <alignment/>
    </xf>
    <xf numFmtId="0" fontId="19" fillId="0" borderId="76" xfId="0" applyFont="1" applyBorder="1" applyAlignment="1">
      <alignment horizontal="center"/>
    </xf>
    <xf numFmtId="3" fontId="52" fillId="0" borderId="113" xfId="0" applyNumberFormat="1" applyFont="1" applyBorder="1" applyAlignment="1">
      <alignment/>
    </xf>
    <xf numFmtId="3" fontId="52" fillId="0" borderId="223" xfId="0" applyNumberFormat="1" applyFont="1" applyBorder="1" applyAlignment="1">
      <alignment/>
    </xf>
    <xf numFmtId="3" fontId="36" fillId="0" borderId="97" xfId="0" applyNumberFormat="1" applyFont="1" applyBorder="1" applyAlignment="1">
      <alignment/>
    </xf>
    <xf numFmtId="0" fontId="23" fillId="0" borderId="116" xfId="0" applyFont="1" applyBorder="1" applyAlignment="1">
      <alignment horizontal="center"/>
    </xf>
    <xf numFmtId="3" fontId="61" fillId="0" borderId="115" xfId="0" applyNumberFormat="1" applyFont="1" applyBorder="1" applyAlignment="1">
      <alignment horizontal="center"/>
    </xf>
    <xf numFmtId="3" fontId="61" fillId="0" borderId="78" xfId="0" applyNumberFormat="1" applyFont="1" applyFill="1" applyBorder="1" applyAlignment="1">
      <alignment horizontal="center"/>
    </xf>
    <xf numFmtId="0" fontId="23" fillId="0" borderId="247" xfId="0" applyFont="1" applyBorder="1" applyAlignment="1">
      <alignment horizontal="left" vertical="center"/>
    </xf>
    <xf numFmtId="0" fontId="23" fillId="0" borderId="180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right"/>
    </xf>
    <xf numFmtId="0" fontId="19" fillId="0" borderId="141" xfId="0" applyFont="1" applyBorder="1" applyAlignment="1">
      <alignment horizontal="right"/>
    </xf>
    <xf numFmtId="0" fontId="19" fillId="0" borderId="173" xfId="0" applyFont="1" applyBorder="1" applyAlignment="1">
      <alignment horizontal="right"/>
    </xf>
    <xf numFmtId="3" fontId="19" fillId="0" borderId="89" xfId="0" applyNumberFormat="1" applyFont="1" applyBorder="1" applyAlignment="1">
      <alignment/>
    </xf>
    <xf numFmtId="0" fontId="19" fillId="0" borderId="52" xfId="0" applyFont="1" applyBorder="1" applyAlignment="1">
      <alignment horizontal="right"/>
    </xf>
    <xf numFmtId="0" fontId="43" fillId="0" borderId="142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3" fontId="19" fillId="0" borderId="10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52" xfId="0" applyNumberFormat="1" applyFont="1" applyFill="1" applyBorder="1" applyAlignment="1">
      <alignment/>
    </xf>
    <xf numFmtId="3" fontId="29" fillId="0" borderId="105" xfId="0" applyNumberFormat="1" applyFont="1" applyFill="1" applyBorder="1" applyAlignment="1">
      <alignment/>
    </xf>
    <xf numFmtId="0" fontId="19" fillId="0" borderId="248" xfId="0" applyFont="1" applyBorder="1" applyAlignment="1">
      <alignment/>
    </xf>
    <xf numFmtId="0" fontId="29" fillId="0" borderId="36" xfId="0" applyFont="1" applyBorder="1" applyAlignment="1">
      <alignment wrapText="1"/>
    </xf>
    <xf numFmtId="3" fontId="29" fillId="0" borderId="36" xfId="40" applyNumberFormat="1" applyFont="1" applyFill="1" applyBorder="1" applyAlignment="1" applyProtection="1">
      <alignment/>
      <protection/>
    </xf>
    <xf numFmtId="3" fontId="19" fillId="0" borderId="36" xfId="0" applyNumberFormat="1" applyFont="1" applyBorder="1" applyAlignment="1">
      <alignment/>
    </xf>
    <xf numFmtId="3" fontId="19" fillId="0" borderId="249" xfId="0" applyNumberFormat="1" applyFont="1" applyBorder="1" applyAlignment="1">
      <alignment/>
    </xf>
    <xf numFmtId="0" fontId="23" fillId="0" borderId="250" xfId="0" applyFont="1" applyBorder="1" applyAlignment="1">
      <alignment/>
    </xf>
    <xf numFmtId="0" fontId="43" fillId="0" borderId="96" xfId="0" applyFont="1" applyBorder="1" applyAlignment="1">
      <alignment/>
    </xf>
    <xf numFmtId="3" fontId="23" fillId="0" borderId="96" xfId="40" applyNumberFormat="1" applyFont="1" applyFill="1" applyBorder="1" applyAlignment="1" applyProtection="1">
      <alignment/>
      <protection/>
    </xf>
    <xf numFmtId="3" fontId="43" fillId="0" borderId="96" xfId="40" applyNumberFormat="1" applyFont="1" applyFill="1" applyBorder="1" applyAlignment="1" applyProtection="1">
      <alignment/>
      <protection/>
    </xf>
    <xf numFmtId="3" fontId="43" fillId="0" borderId="251" xfId="40" applyNumberFormat="1" applyFont="1" applyFill="1" applyBorder="1" applyAlignment="1" applyProtection="1">
      <alignment/>
      <protection/>
    </xf>
    <xf numFmtId="3" fontId="43" fillId="0" borderId="64" xfId="40" applyNumberFormat="1" applyFont="1" applyFill="1" applyBorder="1" applyAlignment="1" applyProtection="1">
      <alignment/>
      <protection/>
    </xf>
    <xf numFmtId="3" fontId="43" fillId="0" borderId="87" xfId="40" applyNumberFormat="1" applyFont="1" applyFill="1" applyBorder="1" applyAlignment="1" applyProtection="1">
      <alignment/>
      <protection/>
    </xf>
    <xf numFmtId="0" fontId="0" fillId="0" borderId="65" xfId="0" applyBorder="1" applyAlignment="1">
      <alignment/>
    </xf>
    <xf numFmtId="0" fontId="0" fillId="0" borderId="65" xfId="0" applyFill="1" applyBorder="1" applyAlignment="1">
      <alignment/>
    </xf>
    <xf numFmtId="0" fontId="23" fillId="0" borderId="252" xfId="0" applyFont="1" applyBorder="1" applyAlignment="1">
      <alignment horizontal="center"/>
    </xf>
    <xf numFmtId="0" fontId="19" fillId="0" borderId="253" xfId="0" applyFont="1" applyBorder="1" applyAlignment="1">
      <alignment/>
    </xf>
    <xf numFmtId="3" fontId="29" fillId="0" borderId="54" xfId="40" applyNumberFormat="1" applyFont="1" applyFill="1" applyBorder="1" applyAlignment="1" applyProtection="1">
      <alignment/>
      <protection/>
    </xf>
    <xf numFmtId="3" fontId="29" fillId="0" borderId="95" xfId="40" applyNumberFormat="1" applyFont="1" applyFill="1" applyBorder="1" applyAlignment="1" applyProtection="1">
      <alignment/>
      <protection/>
    </xf>
    <xf numFmtId="0" fontId="0" fillId="0" borderId="67" xfId="0" applyBorder="1" applyAlignment="1">
      <alignment/>
    </xf>
    <xf numFmtId="0" fontId="43" fillId="0" borderId="209" xfId="0" applyFont="1" applyBorder="1" applyAlignment="1">
      <alignment/>
    </xf>
    <xf numFmtId="3" fontId="43" fillId="0" borderId="254" xfId="40" applyNumberFormat="1" applyFont="1" applyFill="1" applyBorder="1" applyAlignment="1" applyProtection="1">
      <alignment/>
      <protection/>
    </xf>
    <xf numFmtId="0" fontId="30" fillId="0" borderId="72" xfId="0" applyFont="1" applyBorder="1" applyAlignment="1">
      <alignment vertical="center" wrapText="1"/>
    </xf>
    <xf numFmtId="0" fontId="21" fillId="0" borderId="110" xfId="0" applyFont="1" applyBorder="1" applyAlignment="1">
      <alignment vertical="center" wrapText="1"/>
    </xf>
    <xf numFmtId="3" fontId="19" fillId="0" borderId="74" xfId="0" applyNumberFormat="1" applyFont="1" applyFill="1" applyBorder="1" applyAlignment="1">
      <alignment/>
    </xf>
    <xf numFmtId="0" fontId="23" fillId="0" borderId="39" xfId="0" applyFont="1" applyFill="1" applyBorder="1" applyAlignment="1">
      <alignment horizontal="center" wrapText="1"/>
    </xf>
    <xf numFmtId="3" fontId="19" fillId="0" borderId="58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72" xfId="0" applyNumberFormat="1" applyFont="1" applyFill="1" applyBorder="1" applyAlignment="1">
      <alignment/>
    </xf>
    <xf numFmtId="3" fontId="19" fillId="0" borderId="78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29" fillId="0" borderId="114" xfId="0" applyNumberFormat="1" applyFont="1" applyBorder="1" applyAlignment="1">
      <alignment/>
    </xf>
    <xf numFmtId="3" fontId="29" fillId="0" borderId="132" xfId="0" applyNumberFormat="1" applyFont="1" applyBorder="1" applyAlignment="1">
      <alignment/>
    </xf>
    <xf numFmtId="3" fontId="29" fillId="0" borderId="66" xfId="0" applyNumberFormat="1" applyFont="1" applyBorder="1" applyAlignment="1">
      <alignment/>
    </xf>
    <xf numFmtId="3" fontId="29" fillId="0" borderId="67" xfId="0" applyNumberFormat="1" applyFont="1" applyBorder="1" applyAlignment="1">
      <alignment/>
    </xf>
    <xf numFmtId="3" fontId="29" fillId="0" borderId="112" xfId="0" applyNumberFormat="1" applyFont="1" applyBorder="1" applyAlignment="1">
      <alignment/>
    </xf>
    <xf numFmtId="3" fontId="29" fillId="0" borderId="137" xfId="0" applyNumberFormat="1" applyFont="1" applyBorder="1" applyAlignment="1">
      <alignment/>
    </xf>
    <xf numFmtId="0" fontId="29" fillId="0" borderId="114" xfId="0" applyFont="1" applyBorder="1" applyAlignment="1">
      <alignment horizontal="right"/>
    </xf>
    <xf numFmtId="0" fontId="29" fillId="0" borderId="74" xfId="0" applyFont="1" applyBorder="1" applyAlignment="1">
      <alignment horizontal="right"/>
    </xf>
    <xf numFmtId="0" fontId="29" fillId="0" borderId="132" xfId="0" applyFont="1" applyBorder="1" applyAlignment="1">
      <alignment horizontal="right"/>
    </xf>
    <xf numFmtId="3" fontId="29" fillId="0" borderId="137" xfId="0" applyNumberFormat="1" applyFont="1" applyBorder="1" applyAlignment="1">
      <alignment horizontal="right"/>
    </xf>
    <xf numFmtId="3" fontId="19" fillId="0" borderId="112" xfId="0" applyNumberFormat="1" applyFont="1" applyBorder="1" applyAlignment="1">
      <alignment horizontal="right"/>
    </xf>
    <xf numFmtId="3" fontId="19" fillId="0" borderId="137" xfId="0" applyNumberFormat="1" applyFont="1" applyBorder="1" applyAlignment="1">
      <alignment horizontal="right"/>
    </xf>
    <xf numFmtId="0" fontId="43" fillId="0" borderId="62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3" fontId="19" fillId="0" borderId="46" xfId="0" applyNumberFormat="1" applyFont="1" applyFill="1" applyBorder="1" applyAlignment="1">
      <alignment horizontal="right"/>
    </xf>
    <xf numFmtId="3" fontId="19" fillId="0" borderId="79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42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/>
    </xf>
    <xf numFmtId="0" fontId="31" fillId="0" borderId="42" xfId="0" applyFont="1" applyBorder="1" applyAlignment="1">
      <alignment wrapText="1"/>
    </xf>
    <xf numFmtId="0" fontId="23" fillId="0" borderId="103" xfId="0" applyFont="1" applyFill="1" applyBorder="1" applyAlignment="1">
      <alignment horizontal="center" wrapText="1"/>
    </xf>
    <xf numFmtId="3" fontId="67" fillId="0" borderId="58" xfId="0" applyNumberFormat="1" applyFont="1" applyBorder="1" applyAlignment="1">
      <alignment/>
    </xf>
    <xf numFmtId="0" fontId="68" fillId="0" borderId="114" xfId="0" applyFont="1" applyBorder="1" applyAlignment="1">
      <alignment/>
    </xf>
    <xf numFmtId="0" fontId="67" fillId="0" borderId="74" xfId="0" applyFont="1" applyBorder="1" applyAlignment="1">
      <alignment/>
    </xf>
    <xf numFmtId="0" fontId="23" fillId="0" borderId="60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35" fillId="0" borderId="60" xfId="0" applyFont="1" applyBorder="1" applyAlignment="1">
      <alignment/>
    </xf>
    <xf numFmtId="0" fontId="67" fillId="0" borderId="131" xfId="0" applyFont="1" applyBorder="1" applyAlignment="1">
      <alignment/>
    </xf>
    <xf numFmtId="0" fontId="68" fillId="0" borderId="74" xfId="0" applyFont="1" applyBorder="1" applyAlignment="1">
      <alignment wrapText="1"/>
    </xf>
    <xf numFmtId="0" fontId="68" fillId="0" borderId="74" xfId="0" applyFont="1" applyBorder="1" applyAlignment="1">
      <alignment/>
    </xf>
    <xf numFmtId="3" fontId="67" fillId="0" borderId="112" xfId="0" applyNumberFormat="1" applyFont="1" applyBorder="1" applyAlignment="1">
      <alignment/>
    </xf>
    <xf numFmtId="3" fontId="67" fillId="0" borderId="58" xfId="0" applyNumberFormat="1" applyFont="1" applyFill="1" applyBorder="1" applyAlignment="1">
      <alignment/>
    </xf>
    <xf numFmtId="0" fontId="67" fillId="0" borderId="132" xfId="0" applyFont="1" applyBorder="1" applyAlignment="1">
      <alignment/>
    </xf>
    <xf numFmtId="3" fontId="67" fillId="0" borderId="69" xfId="0" applyNumberFormat="1" applyFont="1" applyBorder="1" applyAlignment="1">
      <alignment/>
    </xf>
    <xf numFmtId="0" fontId="68" fillId="0" borderId="62" xfId="0" applyFont="1" applyBorder="1" applyAlignment="1">
      <alignment/>
    </xf>
    <xf numFmtId="3" fontId="68" fillId="0" borderId="7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255" xfId="0" applyFont="1" applyBorder="1" applyAlignment="1">
      <alignment/>
    </xf>
    <xf numFmtId="0" fontId="19" fillId="0" borderId="256" xfId="0" applyFont="1" applyBorder="1" applyAlignment="1">
      <alignment/>
    </xf>
    <xf numFmtId="0" fontId="36" fillId="24" borderId="152" xfId="0" applyFont="1" applyFill="1" applyBorder="1" applyAlignment="1">
      <alignment/>
    </xf>
    <xf numFmtId="0" fontId="36" fillId="24" borderId="130" xfId="0" applyFont="1" applyFill="1" applyBorder="1" applyAlignment="1">
      <alignment/>
    </xf>
    <xf numFmtId="0" fontId="36" fillId="0" borderId="130" xfId="0" applyFont="1" applyBorder="1" applyAlignment="1">
      <alignment/>
    </xf>
    <xf numFmtId="0" fontId="23" fillId="24" borderId="257" xfId="0" applyFont="1" applyFill="1" applyBorder="1" applyAlignment="1">
      <alignment/>
    </xf>
    <xf numFmtId="3" fontId="23" fillId="24" borderId="258" xfId="0" applyNumberFormat="1" applyFont="1" applyFill="1" applyBorder="1" applyAlignment="1">
      <alignment/>
    </xf>
    <xf numFmtId="3" fontId="19" fillId="24" borderId="132" xfId="0" applyNumberFormat="1" applyFont="1" applyFill="1" applyBorder="1" applyAlignment="1">
      <alignment/>
    </xf>
    <xf numFmtId="3" fontId="19" fillId="24" borderId="62" xfId="0" applyNumberFormat="1" applyFont="1" applyFill="1" applyBorder="1" applyAlignment="1">
      <alignment/>
    </xf>
    <xf numFmtId="0" fontId="23" fillId="24" borderId="259" xfId="0" applyFont="1" applyFill="1" applyBorder="1" applyAlignment="1">
      <alignment wrapText="1"/>
    </xf>
    <xf numFmtId="0" fontId="36" fillId="24" borderId="114" xfId="0" applyFont="1" applyFill="1" applyBorder="1" applyAlignment="1">
      <alignment/>
    </xf>
    <xf numFmtId="0" fontId="36" fillId="24" borderId="74" xfId="0" applyFont="1" applyFill="1" applyBorder="1" applyAlignment="1">
      <alignment/>
    </xf>
    <xf numFmtId="0" fontId="36" fillId="0" borderId="74" xfId="0" applyFont="1" applyBorder="1" applyAlignment="1">
      <alignment/>
    </xf>
    <xf numFmtId="0" fontId="36" fillId="0" borderId="0" xfId="0" applyFont="1" applyBorder="1" applyAlignment="1">
      <alignment/>
    </xf>
    <xf numFmtId="0" fontId="23" fillId="24" borderId="260" xfId="0" applyFont="1" applyFill="1" applyBorder="1" applyAlignment="1">
      <alignment/>
    </xf>
    <xf numFmtId="3" fontId="23" fillId="0" borderId="17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7" xfId="0" applyNumberFormat="1" applyFont="1" applyFill="1" applyBorder="1" applyAlignment="1">
      <alignment/>
    </xf>
    <xf numFmtId="3" fontId="23" fillId="24" borderId="261" xfId="0" applyNumberFormat="1" applyFont="1" applyFill="1" applyBorder="1" applyAlignment="1">
      <alignment/>
    </xf>
    <xf numFmtId="0" fontId="62" fillId="0" borderId="112" xfId="0" applyFont="1" applyBorder="1" applyAlignment="1">
      <alignment horizontal="center"/>
    </xf>
    <xf numFmtId="0" fontId="19" fillId="0" borderId="72" xfId="0" applyFont="1" applyBorder="1" applyAlignment="1">
      <alignment/>
    </xf>
    <xf numFmtId="3" fontId="23" fillId="24" borderId="219" xfId="0" applyNumberFormat="1" applyFont="1" applyFill="1" applyBorder="1" applyAlignment="1">
      <alignment/>
    </xf>
    <xf numFmtId="3" fontId="19" fillId="24" borderId="78" xfId="0" applyNumberFormat="1" applyFont="1" applyFill="1" applyBorder="1" applyAlignment="1">
      <alignment/>
    </xf>
    <xf numFmtId="3" fontId="23" fillId="24" borderId="260" xfId="0" applyNumberFormat="1" applyFont="1" applyFill="1" applyBorder="1" applyAlignment="1">
      <alignment/>
    </xf>
    <xf numFmtId="3" fontId="19" fillId="0" borderId="170" xfId="0" applyNumberFormat="1" applyFont="1" applyBorder="1" applyAlignment="1">
      <alignment/>
    </xf>
    <xf numFmtId="0" fontId="23" fillId="0" borderId="262" xfId="0" applyFont="1" applyBorder="1" applyAlignment="1">
      <alignment/>
    </xf>
    <xf numFmtId="3" fontId="19" fillId="0" borderId="219" xfId="0" applyNumberFormat="1" applyFont="1" applyBorder="1" applyAlignment="1">
      <alignment/>
    </xf>
    <xf numFmtId="3" fontId="23" fillId="0" borderId="263" xfId="0" applyNumberFormat="1" applyFont="1" applyBorder="1" applyAlignment="1">
      <alignment/>
    </xf>
    <xf numFmtId="3" fontId="19" fillId="0" borderId="264" xfId="0" applyNumberFormat="1" applyFont="1" applyBorder="1" applyAlignment="1">
      <alignment/>
    </xf>
    <xf numFmtId="3" fontId="19" fillId="0" borderId="265" xfId="0" applyNumberFormat="1" applyFont="1" applyBorder="1" applyAlignment="1">
      <alignment/>
    </xf>
    <xf numFmtId="3" fontId="19" fillId="0" borderId="266" xfId="0" applyNumberFormat="1" applyFont="1" applyBorder="1" applyAlignment="1">
      <alignment/>
    </xf>
    <xf numFmtId="3" fontId="23" fillId="0" borderId="267" xfId="0" applyNumberFormat="1" applyFont="1" applyBorder="1" applyAlignment="1">
      <alignment/>
    </xf>
    <xf numFmtId="3" fontId="19" fillId="0" borderId="263" xfId="0" applyNumberFormat="1" applyFont="1" applyBorder="1" applyAlignment="1">
      <alignment/>
    </xf>
    <xf numFmtId="3" fontId="23" fillId="0" borderId="264" xfId="0" applyNumberFormat="1" applyFont="1" applyBorder="1" applyAlignment="1">
      <alignment/>
    </xf>
    <xf numFmtId="3" fontId="23" fillId="0" borderId="219" xfId="0" applyNumberFormat="1" applyFont="1" applyBorder="1" applyAlignment="1">
      <alignment/>
    </xf>
    <xf numFmtId="0" fontId="23" fillId="0" borderId="70" xfId="0" applyFont="1" applyFill="1" applyBorder="1" applyAlignment="1">
      <alignment horizontal="center" wrapText="1"/>
    </xf>
    <xf numFmtId="3" fontId="19" fillId="0" borderId="268" xfId="0" applyNumberFormat="1" applyFont="1" applyBorder="1" applyAlignment="1">
      <alignment/>
    </xf>
    <xf numFmtId="3" fontId="19" fillId="0" borderId="269" xfId="0" applyNumberFormat="1" applyFont="1" applyBorder="1" applyAlignment="1">
      <alignment/>
    </xf>
    <xf numFmtId="3" fontId="19" fillId="0" borderId="270" xfId="0" applyNumberFormat="1" applyFont="1" applyBorder="1" applyAlignment="1">
      <alignment/>
    </xf>
    <xf numFmtId="3" fontId="23" fillId="0" borderId="271" xfId="0" applyNumberFormat="1" applyFont="1" applyBorder="1" applyAlignment="1">
      <alignment/>
    </xf>
    <xf numFmtId="0" fontId="36" fillId="0" borderId="115" xfId="0" applyFont="1" applyBorder="1" applyAlignment="1">
      <alignment horizontal="center"/>
    </xf>
    <xf numFmtId="0" fontId="19" fillId="0" borderId="112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3" fontId="19" fillId="0" borderId="105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3" fontId="19" fillId="0" borderId="68" xfId="0" applyNumberFormat="1" applyFont="1" applyBorder="1" applyAlignment="1">
      <alignment horizontal="right"/>
    </xf>
    <xf numFmtId="3" fontId="23" fillId="0" borderId="87" xfId="0" applyNumberFormat="1" applyFont="1" applyBorder="1" applyAlignment="1">
      <alignment horizontal="right"/>
    </xf>
    <xf numFmtId="3" fontId="19" fillId="0" borderId="67" xfId="0" applyNumberFormat="1" applyFont="1" applyBorder="1" applyAlignment="1">
      <alignment horizontal="right"/>
    </xf>
    <xf numFmtId="3" fontId="19" fillId="0" borderId="104" xfId="0" applyNumberFormat="1" applyFont="1" applyBorder="1" applyAlignment="1">
      <alignment horizontal="right"/>
    </xf>
    <xf numFmtId="3" fontId="23" fillId="0" borderId="272" xfId="0" applyNumberFormat="1" applyFont="1" applyBorder="1" applyAlignment="1">
      <alignment/>
    </xf>
    <xf numFmtId="3" fontId="23" fillId="0" borderId="273" xfId="0" applyNumberFormat="1" applyFont="1" applyBorder="1" applyAlignment="1">
      <alignment/>
    </xf>
    <xf numFmtId="3" fontId="23" fillId="0" borderId="274" xfId="0" applyNumberFormat="1" applyFont="1" applyBorder="1" applyAlignment="1">
      <alignment/>
    </xf>
    <xf numFmtId="3" fontId="23" fillId="0" borderId="275" xfId="0" applyNumberFormat="1" applyFont="1" applyBorder="1" applyAlignment="1">
      <alignment/>
    </xf>
    <xf numFmtId="3" fontId="19" fillId="24" borderId="100" xfId="0" applyNumberFormat="1" applyFont="1" applyFill="1" applyBorder="1" applyAlignment="1">
      <alignment/>
    </xf>
    <xf numFmtId="3" fontId="23" fillId="0" borderId="53" xfId="0" applyNumberFormat="1" applyFont="1" applyBorder="1" applyAlignment="1">
      <alignment/>
    </xf>
    <xf numFmtId="3" fontId="23" fillId="0" borderId="265" xfId="0" applyNumberFormat="1" applyFont="1" applyBorder="1" applyAlignment="1">
      <alignment/>
    </xf>
    <xf numFmtId="3" fontId="23" fillId="24" borderId="62" xfId="0" applyNumberFormat="1" applyFont="1" applyFill="1" applyBorder="1" applyAlignment="1">
      <alignment/>
    </xf>
    <xf numFmtId="3" fontId="23" fillId="0" borderId="276" xfId="0" applyNumberFormat="1" applyFont="1" applyBorder="1" applyAlignment="1">
      <alignment/>
    </xf>
    <xf numFmtId="3" fontId="23" fillId="0" borderId="277" xfId="0" applyNumberFormat="1" applyFont="1" applyBorder="1" applyAlignment="1">
      <alignment/>
    </xf>
    <xf numFmtId="3" fontId="23" fillId="24" borderId="78" xfId="0" applyNumberFormat="1" applyFont="1" applyFill="1" applyBorder="1" applyAlignment="1">
      <alignment/>
    </xf>
    <xf numFmtId="3" fontId="23" fillId="0" borderId="278" xfId="0" applyNumberFormat="1" applyFont="1" applyBorder="1" applyAlignment="1">
      <alignment/>
    </xf>
    <xf numFmtId="3" fontId="19" fillId="0" borderId="279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3" fontId="30" fillId="0" borderId="280" xfId="40" applyNumberFormat="1" applyFont="1" applyFill="1" applyBorder="1" applyAlignment="1" applyProtection="1">
      <alignment/>
      <protection/>
    </xf>
    <xf numFmtId="3" fontId="23" fillId="0" borderId="281" xfId="0" applyNumberFormat="1" applyFont="1" applyBorder="1" applyAlignment="1">
      <alignment/>
    </xf>
    <xf numFmtId="164" fontId="33" fillId="0" borderId="47" xfId="0" applyNumberFormat="1" applyFont="1" applyBorder="1" applyAlignment="1">
      <alignment/>
    </xf>
    <xf numFmtId="3" fontId="19" fillId="24" borderId="41" xfId="0" applyNumberFormat="1" applyFont="1" applyFill="1" applyBorder="1" applyAlignment="1">
      <alignment/>
    </xf>
    <xf numFmtId="164" fontId="33" fillId="0" borderId="175" xfId="0" applyNumberFormat="1" applyFont="1" applyBorder="1" applyAlignment="1">
      <alignment/>
    </xf>
    <xf numFmtId="164" fontId="33" fillId="0" borderId="74" xfId="0" applyNumberFormat="1" applyFont="1" applyBorder="1" applyAlignment="1">
      <alignment/>
    </xf>
    <xf numFmtId="0" fontId="31" fillId="0" borderId="120" xfId="0" applyFont="1" applyBorder="1" applyAlignment="1">
      <alignment/>
    </xf>
    <xf numFmtId="0" fontId="31" fillId="0" borderId="171" xfId="0" applyFont="1" applyBorder="1" applyAlignment="1">
      <alignment/>
    </xf>
    <xf numFmtId="0" fontId="36" fillId="0" borderId="282" xfId="0" applyFont="1" applyBorder="1" applyAlignment="1">
      <alignment/>
    </xf>
    <xf numFmtId="164" fontId="36" fillId="0" borderId="60" xfId="0" applyNumberFormat="1" applyFont="1" applyBorder="1" applyAlignment="1">
      <alignment/>
    </xf>
    <xf numFmtId="164" fontId="36" fillId="0" borderId="60" xfId="0" applyNumberFormat="1" applyFont="1" applyBorder="1" applyAlignment="1">
      <alignment wrapText="1"/>
    </xf>
    <xf numFmtId="0" fontId="52" fillId="0" borderId="156" xfId="0" applyFont="1" applyBorder="1" applyAlignment="1">
      <alignment/>
    </xf>
    <xf numFmtId="0" fontId="52" fillId="0" borderId="122" xfId="0" applyFont="1" applyBorder="1" applyAlignment="1">
      <alignment/>
    </xf>
    <xf numFmtId="3" fontId="23" fillId="0" borderId="103" xfId="0" applyNumberFormat="1" applyFont="1" applyBorder="1" applyAlignment="1">
      <alignment horizontal="right"/>
    </xf>
    <xf numFmtId="0" fontId="36" fillId="0" borderId="82" xfId="0" applyFont="1" applyBorder="1" applyAlignment="1">
      <alignment/>
    </xf>
    <xf numFmtId="0" fontId="31" fillId="24" borderId="74" xfId="0" applyFont="1" applyFill="1" applyBorder="1" applyAlignment="1">
      <alignment/>
    </xf>
    <xf numFmtId="16" fontId="36" fillId="0" borderId="47" xfId="0" applyNumberFormat="1" applyFont="1" applyBorder="1" applyAlignment="1">
      <alignment/>
    </xf>
    <xf numFmtId="3" fontId="19" fillId="0" borderId="243" xfId="0" applyNumberFormat="1" applyFont="1" applyBorder="1" applyAlignment="1">
      <alignment/>
    </xf>
    <xf numFmtId="0" fontId="23" fillId="0" borderId="122" xfId="0" applyFont="1" applyBorder="1" applyAlignment="1">
      <alignment/>
    </xf>
    <xf numFmtId="3" fontId="23" fillId="24" borderId="39" xfId="0" applyNumberFormat="1" applyFont="1" applyFill="1" applyBorder="1" applyAlignment="1">
      <alignment/>
    </xf>
    <xf numFmtId="3" fontId="23" fillId="24" borderId="103" xfId="0" applyNumberFormat="1" applyFont="1" applyFill="1" applyBorder="1" applyAlignment="1">
      <alignment/>
    </xf>
    <xf numFmtId="0" fontId="36" fillId="0" borderId="283" xfId="0" applyFont="1" applyBorder="1" applyAlignment="1">
      <alignment/>
    </xf>
    <xf numFmtId="3" fontId="19" fillId="0" borderId="284" xfId="0" applyNumberFormat="1" applyFont="1" applyBorder="1" applyAlignment="1">
      <alignment/>
    </xf>
    <xf numFmtId="3" fontId="19" fillId="0" borderId="285" xfId="0" applyNumberFormat="1" applyFont="1" applyBorder="1" applyAlignment="1">
      <alignment/>
    </xf>
    <xf numFmtId="3" fontId="23" fillId="0" borderId="103" xfId="0" applyNumberFormat="1" applyFont="1" applyBorder="1" applyAlignment="1">
      <alignment/>
    </xf>
    <xf numFmtId="0" fontId="36" fillId="0" borderId="61" xfId="0" applyFont="1" applyBorder="1" applyAlignment="1">
      <alignment/>
    </xf>
    <xf numFmtId="3" fontId="19" fillId="0" borderId="99" xfId="0" applyNumberFormat="1" applyFont="1" applyBorder="1" applyAlignment="1">
      <alignment/>
    </xf>
    <xf numFmtId="0" fontId="36" fillId="0" borderId="255" xfId="0" applyFont="1" applyBorder="1" applyAlignment="1">
      <alignment/>
    </xf>
    <xf numFmtId="0" fontId="36" fillId="0" borderId="130" xfId="0" applyFont="1" applyBorder="1" applyAlignment="1">
      <alignment/>
    </xf>
    <xf numFmtId="0" fontId="19" fillId="0" borderId="118" xfId="0" applyFont="1" applyBorder="1" applyAlignment="1">
      <alignment wrapText="1"/>
    </xf>
    <xf numFmtId="0" fontId="67" fillId="0" borderId="61" xfId="0" applyFont="1" applyBorder="1" applyAlignment="1">
      <alignment/>
    </xf>
    <xf numFmtId="0" fontId="68" fillId="0" borderId="62" xfId="0" applyFont="1" applyBorder="1" applyAlignment="1">
      <alignment wrapText="1"/>
    </xf>
    <xf numFmtId="3" fontId="67" fillId="0" borderId="72" xfId="0" applyNumberFormat="1" applyFont="1" applyBorder="1" applyAlignment="1">
      <alignment/>
    </xf>
    <xf numFmtId="0" fontId="36" fillId="0" borderId="72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63" fillId="0" borderId="0" xfId="0" applyFont="1" applyAlignment="1">
      <alignment/>
    </xf>
    <xf numFmtId="0" fontId="23" fillId="0" borderId="62" xfId="0" applyFont="1" applyBorder="1" applyAlignment="1">
      <alignment wrapText="1"/>
    </xf>
    <xf numFmtId="3" fontId="23" fillId="0" borderId="10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86" xfId="0" applyNumberFormat="1" applyFont="1" applyBorder="1" applyAlignment="1">
      <alignment/>
    </xf>
    <xf numFmtId="3" fontId="29" fillId="0" borderId="131" xfId="0" applyNumberFormat="1" applyFont="1" applyBorder="1" applyAlignment="1">
      <alignment/>
    </xf>
    <xf numFmtId="3" fontId="43" fillId="0" borderId="90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43" fillId="0" borderId="87" xfId="0" applyNumberFormat="1" applyFont="1" applyBorder="1" applyAlignment="1">
      <alignment/>
    </xf>
    <xf numFmtId="0" fontId="43" fillId="0" borderId="70" xfId="0" applyFont="1" applyBorder="1" applyAlignment="1">
      <alignment/>
    </xf>
    <xf numFmtId="0" fontId="29" fillId="0" borderId="62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42" xfId="0" applyNumberFormat="1" applyFont="1" applyBorder="1" applyAlignment="1">
      <alignment/>
    </xf>
    <xf numFmtId="0" fontId="30" fillId="0" borderId="149" xfId="0" applyFont="1" applyBorder="1" applyAlignment="1">
      <alignment/>
    </xf>
    <xf numFmtId="0" fontId="30" fillId="0" borderId="114" xfId="0" applyFont="1" applyBorder="1" applyAlignment="1">
      <alignment/>
    </xf>
    <xf numFmtId="0" fontId="0" fillId="0" borderId="61" xfId="0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74" xfId="0" applyNumberFormat="1" applyFont="1" applyBorder="1" applyAlignment="1">
      <alignment/>
    </xf>
    <xf numFmtId="3" fontId="43" fillId="0" borderId="62" xfId="0" applyNumberFormat="1" applyFont="1" applyBorder="1" applyAlignment="1">
      <alignment/>
    </xf>
    <xf numFmtId="3" fontId="23" fillId="0" borderId="251" xfId="0" applyNumberFormat="1" applyFont="1" applyBorder="1" applyAlignment="1">
      <alignment horizontal="right" vertical="center"/>
    </xf>
    <xf numFmtId="3" fontId="23" fillId="0" borderId="70" xfId="0" applyNumberFormat="1" applyFont="1" applyBorder="1" applyAlignment="1">
      <alignment horizontal="right" vertical="center"/>
    </xf>
    <xf numFmtId="0" fontId="30" fillId="0" borderId="52" xfId="0" applyFont="1" applyBorder="1" applyAlignment="1">
      <alignment/>
    </xf>
    <xf numFmtId="0" fontId="36" fillId="0" borderId="61" xfId="0" applyFont="1" applyBorder="1" applyAlignment="1">
      <alignment horizontal="right"/>
    </xf>
    <xf numFmtId="0" fontId="52" fillId="0" borderId="62" xfId="0" applyFont="1" applyBorder="1" applyAlignment="1">
      <alignment horizontal="right"/>
    </xf>
    <xf numFmtId="0" fontId="19" fillId="0" borderId="58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14" xfId="0" applyFont="1" applyBorder="1" applyAlignment="1">
      <alignment/>
    </xf>
    <xf numFmtId="0" fontId="23" fillId="0" borderId="74" xfId="0" applyFont="1" applyBorder="1" applyAlignment="1">
      <alignment horizontal="center"/>
    </xf>
    <xf numFmtId="0" fontId="33" fillId="0" borderId="74" xfId="0" applyFont="1" applyBorder="1" applyAlignment="1">
      <alignment/>
    </xf>
    <xf numFmtId="3" fontId="23" fillId="0" borderId="112" xfId="0" applyNumberFormat="1" applyFont="1" applyBorder="1" applyAlignment="1">
      <alignment horizontal="right"/>
    </xf>
    <xf numFmtId="3" fontId="23" fillId="0" borderId="58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3" fontId="23" fillId="0" borderId="153" xfId="0" applyNumberFormat="1" applyFont="1" applyBorder="1" applyAlignment="1">
      <alignment/>
    </xf>
    <xf numFmtId="3" fontId="19" fillId="24" borderId="65" xfId="0" applyNumberFormat="1" applyFont="1" applyFill="1" applyBorder="1" applyAlignment="1">
      <alignment/>
    </xf>
    <xf numFmtId="3" fontId="19" fillId="0" borderId="166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3" fontId="19" fillId="0" borderId="287" xfId="0" applyNumberFormat="1" applyFont="1" applyBorder="1" applyAlignment="1">
      <alignment/>
    </xf>
    <xf numFmtId="0" fontId="23" fillId="0" borderId="288" xfId="0" applyFont="1" applyBorder="1" applyAlignment="1">
      <alignment/>
    </xf>
    <xf numFmtId="0" fontId="23" fillId="0" borderId="289" xfId="0" applyFont="1" applyBorder="1" applyAlignment="1">
      <alignment/>
    </xf>
    <xf numFmtId="3" fontId="23" fillId="0" borderId="103" xfId="0" applyNumberFormat="1" applyFont="1" applyFill="1" applyBorder="1" applyAlignment="1">
      <alignment/>
    </xf>
    <xf numFmtId="3" fontId="19" fillId="0" borderId="128" xfId="0" applyNumberFormat="1" applyFont="1" applyBorder="1" applyAlignment="1">
      <alignment/>
    </xf>
    <xf numFmtId="3" fontId="19" fillId="24" borderId="70" xfId="0" applyNumberFormat="1" applyFont="1" applyFill="1" applyBorder="1" applyAlignment="1">
      <alignment/>
    </xf>
    <xf numFmtId="3" fontId="19" fillId="0" borderId="41" xfId="54" applyNumberFormat="1" applyFont="1" applyBorder="1" applyProtection="1">
      <alignment/>
      <protection/>
    </xf>
    <xf numFmtId="3" fontId="19" fillId="0" borderId="14" xfId="54" applyNumberFormat="1" applyFont="1" applyBorder="1" applyProtection="1">
      <alignment/>
      <protection/>
    </xf>
    <xf numFmtId="3" fontId="19" fillId="0" borderId="107" xfId="54" applyNumberFormat="1" applyFont="1" applyBorder="1" applyProtection="1">
      <alignment/>
      <protection/>
    </xf>
    <xf numFmtId="0" fontId="52" fillId="0" borderId="28" xfId="54" applyFont="1" applyBorder="1" applyProtection="1">
      <alignment/>
      <protection/>
    </xf>
    <xf numFmtId="0" fontId="23" fillId="0" borderId="20" xfId="54" applyFont="1" applyBorder="1" applyProtection="1">
      <alignment/>
      <protection/>
    </xf>
    <xf numFmtId="0" fontId="23" fillId="0" borderId="10" xfId="54" applyFont="1" applyBorder="1" applyProtection="1">
      <alignment/>
      <protection/>
    </xf>
    <xf numFmtId="3" fontId="19" fillId="0" borderId="290" xfId="54" applyNumberFormat="1" applyFont="1" applyBorder="1" applyProtection="1">
      <alignment/>
      <protection/>
    </xf>
    <xf numFmtId="3" fontId="23" fillId="0" borderId="227" xfId="54" applyNumberFormat="1" applyFont="1" applyBorder="1" applyProtection="1">
      <alignment/>
      <protection/>
    </xf>
    <xf numFmtId="3" fontId="23" fillId="0" borderId="110" xfId="54" applyNumberFormat="1" applyFont="1" applyBorder="1" applyProtection="1">
      <alignment/>
      <protection/>
    </xf>
    <xf numFmtId="3" fontId="23" fillId="0" borderId="79" xfId="54" applyNumberFormat="1" applyFont="1" applyBorder="1" applyProtection="1">
      <alignment/>
      <protection/>
    </xf>
    <xf numFmtId="3" fontId="19" fillId="0" borderId="111" xfId="54" applyNumberFormat="1" applyFont="1" applyBorder="1" applyProtection="1">
      <alignment/>
      <protection/>
    </xf>
    <xf numFmtId="0" fontId="36" fillId="0" borderId="70" xfId="0" applyFont="1" applyFill="1" applyBorder="1" applyAlignment="1">
      <alignment horizontal="right"/>
    </xf>
    <xf numFmtId="0" fontId="36" fillId="0" borderId="169" xfId="0" applyFont="1" applyFill="1" applyBorder="1" applyAlignment="1">
      <alignment horizontal="right"/>
    </xf>
    <xf numFmtId="0" fontId="33" fillId="0" borderId="38" xfId="54" applyFont="1" applyBorder="1" applyProtection="1">
      <alignment/>
      <protection/>
    </xf>
    <xf numFmtId="0" fontId="19" fillId="0" borderId="38" xfId="54" applyFont="1" applyBorder="1" applyProtection="1">
      <alignment/>
      <protection/>
    </xf>
    <xf numFmtId="3" fontId="19" fillId="0" borderId="72" xfId="54" applyNumberFormat="1" applyFont="1" applyBorder="1" applyProtection="1">
      <alignment/>
      <protection/>
    </xf>
    <xf numFmtId="0" fontId="23" fillId="0" borderId="62" xfId="54" applyFont="1" applyBorder="1" applyProtection="1">
      <alignment/>
      <protection/>
    </xf>
    <xf numFmtId="3" fontId="23" fillId="0" borderId="70" xfId="54" applyNumberFormat="1" applyFont="1" applyBorder="1" applyProtection="1">
      <alignment/>
      <protection/>
    </xf>
    <xf numFmtId="0" fontId="23" fillId="0" borderId="108" xfId="54" applyFont="1" applyBorder="1" applyProtection="1">
      <alignment/>
      <protection/>
    </xf>
    <xf numFmtId="0" fontId="19" fillId="0" borderId="14" xfId="54" applyFont="1" applyBorder="1" applyProtection="1">
      <alignment/>
      <protection/>
    </xf>
    <xf numFmtId="0" fontId="23" fillId="0" borderId="85" xfId="54" applyFont="1" applyBorder="1" applyProtection="1">
      <alignment/>
      <protection/>
    </xf>
    <xf numFmtId="3" fontId="23" fillId="0" borderId="291" xfId="54" applyNumberFormat="1" applyFont="1" applyBorder="1" applyProtection="1">
      <alignment/>
      <protection/>
    </xf>
    <xf numFmtId="0" fontId="23" fillId="0" borderId="39" xfId="54" applyFont="1" applyBorder="1" applyProtection="1">
      <alignment/>
      <protection/>
    </xf>
    <xf numFmtId="3" fontId="23" fillId="0" borderId="39" xfId="54" applyNumberFormat="1" applyFont="1" applyBorder="1" applyProtection="1">
      <alignment/>
      <protection/>
    </xf>
    <xf numFmtId="3" fontId="23" fillId="0" borderId="87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101" xfId="54" applyFont="1" applyBorder="1" applyProtection="1">
      <alignment/>
      <protection/>
    </xf>
    <xf numFmtId="3" fontId="19" fillId="0" borderId="190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1" xfId="0" applyNumberFormat="1" applyFont="1" applyBorder="1" applyAlignment="1">
      <alignment vertical="center"/>
    </xf>
    <xf numFmtId="3" fontId="19" fillId="0" borderId="227" xfId="40" applyNumberFormat="1" applyFont="1" applyFill="1" applyBorder="1" applyAlignment="1" applyProtection="1">
      <alignment vertical="center"/>
      <protection/>
    </xf>
    <xf numFmtId="3" fontId="19" fillId="0" borderId="79" xfId="40" applyNumberFormat="1" applyFont="1" applyFill="1" applyBorder="1" applyAlignment="1" applyProtection="1">
      <alignment vertical="center"/>
      <protection/>
    </xf>
    <xf numFmtId="168" fontId="21" fillId="0" borderId="198" xfId="40" applyNumberFormat="1" applyFont="1" applyFill="1" applyBorder="1" applyAlignment="1" applyProtection="1">
      <alignment horizontal="right" vertical="center"/>
      <protection/>
    </xf>
    <xf numFmtId="0" fontId="34" fillId="0" borderId="42" xfId="0" applyFont="1" applyBorder="1" applyAlignment="1">
      <alignment wrapText="1"/>
    </xf>
    <xf numFmtId="0" fontId="36" fillId="0" borderId="73" xfId="0" applyFont="1" applyBorder="1" applyAlignment="1">
      <alignment/>
    </xf>
    <xf numFmtId="0" fontId="36" fillId="0" borderId="74" xfId="0" applyFont="1" applyBorder="1" applyAlignment="1">
      <alignment wrapText="1"/>
    </xf>
    <xf numFmtId="0" fontId="36" fillId="24" borderId="114" xfId="0" applyFont="1" applyFill="1" applyBorder="1" applyAlignment="1">
      <alignment shrinkToFit="1"/>
    </xf>
    <xf numFmtId="0" fontId="36" fillId="24" borderId="74" xfId="0" applyFont="1" applyFill="1" applyBorder="1" applyAlignment="1">
      <alignment shrinkToFit="1"/>
    </xf>
    <xf numFmtId="0" fontId="36" fillId="0" borderId="74" xfId="0" applyFont="1" applyBorder="1" applyAlignment="1">
      <alignment shrinkToFit="1"/>
    </xf>
    <xf numFmtId="0" fontId="36" fillId="0" borderId="43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61" fillId="0" borderId="151" xfId="0" applyNumberFormat="1" applyFont="1" applyBorder="1" applyAlignment="1">
      <alignment horizontal="center"/>
    </xf>
    <xf numFmtId="3" fontId="19" fillId="0" borderId="151" xfId="0" applyNumberFormat="1" applyFont="1" applyBorder="1" applyAlignment="1">
      <alignment/>
    </xf>
    <xf numFmtId="3" fontId="19" fillId="0" borderId="130" xfId="0" applyNumberFormat="1" applyFont="1" applyBorder="1" applyAlignment="1">
      <alignment/>
    </xf>
    <xf numFmtId="3" fontId="23" fillId="0" borderId="211" xfId="0" applyNumberFormat="1" applyFont="1" applyBorder="1" applyAlignment="1">
      <alignment/>
    </xf>
    <xf numFmtId="3" fontId="19" fillId="0" borderId="292" xfId="0" applyNumberFormat="1" applyFont="1" applyBorder="1" applyAlignment="1">
      <alignment/>
    </xf>
    <xf numFmtId="3" fontId="19" fillId="0" borderId="256" xfId="0" applyNumberFormat="1" applyFont="1" applyBorder="1" applyAlignment="1">
      <alignment/>
    </xf>
    <xf numFmtId="3" fontId="23" fillId="0" borderId="185" xfId="0" applyNumberFormat="1" applyFont="1" applyBorder="1" applyAlignment="1">
      <alignment/>
    </xf>
    <xf numFmtId="3" fontId="19" fillId="0" borderId="293" xfId="0" applyNumberFormat="1" applyFont="1" applyBorder="1" applyAlignment="1">
      <alignment/>
    </xf>
    <xf numFmtId="3" fontId="23" fillId="24" borderId="122" xfId="0" applyNumberFormat="1" applyFont="1" applyFill="1" applyBorder="1" applyAlignment="1">
      <alignment/>
    </xf>
    <xf numFmtId="3" fontId="19" fillId="0" borderId="185" xfId="0" applyNumberFormat="1" applyFont="1" applyBorder="1" applyAlignment="1">
      <alignment/>
    </xf>
    <xf numFmtId="3" fontId="23" fillId="0" borderId="294" xfId="0" applyNumberFormat="1" applyFont="1" applyBorder="1" applyAlignment="1">
      <alignment/>
    </xf>
    <xf numFmtId="3" fontId="23" fillId="0" borderId="266" xfId="0" applyNumberFormat="1" applyFont="1" applyBorder="1" applyAlignment="1">
      <alignment/>
    </xf>
    <xf numFmtId="3" fontId="23" fillId="0" borderId="295" xfId="0" applyNumberFormat="1" applyFont="1" applyBorder="1" applyAlignment="1">
      <alignment/>
    </xf>
    <xf numFmtId="3" fontId="23" fillId="24" borderId="296" xfId="0" applyNumberFormat="1" applyFont="1" applyFill="1" applyBorder="1" applyAlignment="1">
      <alignment/>
    </xf>
    <xf numFmtId="3" fontId="19" fillId="0" borderId="132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3" fontId="23" fillId="0" borderId="102" xfId="0" applyNumberFormat="1" applyFont="1" applyBorder="1" applyAlignment="1">
      <alignment/>
    </xf>
    <xf numFmtId="164" fontId="36" fillId="0" borderId="82" xfId="0" applyNumberFormat="1" applyFont="1" applyBorder="1" applyAlignment="1">
      <alignment wrapText="1"/>
    </xf>
    <xf numFmtId="3" fontId="33" fillId="0" borderId="114" xfId="0" applyNumberFormat="1" applyFont="1" applyBorder="1" applyAlignment="1">
      <alignment/>
    </xf>
    <xf numFmtId="3" fontId="33" fillId="0" borderId="102" xfId="0" applyNumberFormat="1" applyFont="1" applyBorder="1" applyAlignment="1">
      <alignment/>
    </xf>
    <xf numFmtId="164" fontId="33" fillId="0" borderId="137" xfId="0" applyNumberFormat="1" applyFont="1" applyBorder="1" applyAlignment="1">
      <alignment wrapText="1"/>
    </xf>
    <xf numFmtId="3" fontId="23" fillId="0" borderId="244" xfId="0" applyNumberFormat="1" applyFont="1" applyBorder="1" applyAlignment="1">
      <alignment/>
    </xf>
    <xf numFmtId="0" fontId="36" fillId="0" borderId="168" xfId="0" applyFont="1" applyBorder="1" applyAlignment="1">
      <alignment/>
    </xf>
    <xf numFmtId="0" fontId="52" fillId="0" borderId="53" xfId="0" applyFont="1" applyBorder="1" applyAlignment="1">
      <alignment/>
    </xf>
    <xf numFmtId="3" fontId="23" fillId="0" borderId="122" xfId="0" applyNumberFormat="1" applyFont="1" applyBorder="1" applyAlignment="1">
      <alignment/>
    </xf>
    <xf numFmtId="3" fontId="23" fillId="0" borderId="94" xfId="0" applyNumberFormat="1" applyFont="1" applyBorder="1" applyAlignment="1">
      <alignment/>
    </xf>
    <xf numFmtId="0" fontId="52" fillId="0" borderId="70" xfId="0" applyFont="1" applyBorder="1" applyAlignment="1">
      <alignment/>
    </xf>
    <xf numFmtId="3" fontId="19" fillId="0" borderId="118" xfId="0" applyNumberFormat="1" applyFont="1" applyBorder="1" applyAlignment="1">
      <alignment/>
    </xf>
    <xf numFmtId="3" fontId="31" fillId="0" borderId="189" xfId="0" applyNumberFormat="1" applyFont="1" applyBorder="1" applyAlignment="1">
      <alignment horizontal="right" vertical="center" wrapText="1"/>
    </xf>
    <xf numFmtId="3" fontId="31" fillId="0" borderId="70" xfId="0" applyNumberFormat="1" applyFont="1" applyBorder="1" applyAlignment="1">
      <alignment horizontal="right" vertical="center" wrapText="1"/>
    </xf>
    <xf numFmtId="0" fontId="36" fillId="0" borderId="82" xfId="0" applyFont="1" applyBorder="1" applyAlignment="1">
      <alignment/>
    </xf>
    <xf numFmtId="0" fontId="36" fillId="0" borderId="74" xfId="0" applyFont="1" applyBorder="1" applyAlignment="1">
      <alignment/>
    </xf>
    <xf numFmtId="164" fontId="33" fillId="0" borderId="145" xfId="0" applyNumberFormat="1" applyFont="1" applyBorder="1" applyAlignment="1">
      <alignment wrapText="1"/>
    </xf>
    <xf numFmtId="0" fontId="23" fillId="0" borderId="120" xfId="0" applyFont="1" applyBorder="1" applyAlignment="1">
      <alignment horizontal="center" wrapText="1"/>
    </xf>
    <xf numFmtId="3" fontId="33" fillId="0" borderId="58" xfId="0" applyNumberFormat="1" applyFont="1" applyBorder="1" applyAlignment="1">
      <alignment horizontal="right" vertical="center" wrapText="1"/>
    </xf>
    <xf numFmtId="3" fontId="19" fillId="24" borderId="58" xfId="0" applyNumberFormat="1" applyFont="1" applyFill="1" applyBorder="1" applyAlignment="1">
      <alignment horizontal="right"/>
    </xf>
    <xf numFmtId="3" fontId="33" fillId="0" borderId="58" xfId="0" applyNumberFormat="1" applyFont="1" applyBorder="1" applyAlignment="1">
      <alignment/>
    </xf>
    <xf numFmtId="3" fontId="19" fillId="24" borderId="42" xfId="0" applyNumberFormat="1" applyFont="1" applyFill="1" applyBorder="1" applyAlignment="1">
      <alignment horizontal="right"/>
    </xf>
    <xf numFmtId="3" fontId="33" fillId="0" borderId="42" xfId="0" applyNumberFormat="1" applyFont="1" applyBorder="1" applyAlignment="1">
      <alignment/>
    </xf>
    <xf numFmtId="3" fontId="34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 horizontal="right"/>
    </xf>
    <xf numFmtId="3" fontId="33" fillId="0" borderId="69" xfId="0" applyNumberFormat="1" applyFont="1" applyBorder="1" applyAlignment="1">
      <alignment horizontal="right" vertical="center" wrapText="1"/>
    </xf>
    <xf numFmtId="0" fontId="23" fillId="0" borderId="118" xfId="0" applyFont="1" applyBorder="1" applyAlignment="1">
      <alignment horizontal="center" wrapText="1"/>
    </xf>
    <xf numFmtId="0" fontId="23" fillId="0" borderId="78" xfId="0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right" vertical="center" wrapText="1"/>
    </xf>
    <xf numFmtId="3" fontId="19" fillId="0" borderId="108" xfId="0" applyNumberFormat="1" applyFont="1" applyBorder="1" applyAlignment="1">
      <alignment/>
    </xf>
    <xf numFmtId="3" fontId="34" fillId="0" borderId="108" xfId="0" applyNumberFormat="1" applyFont="1" applyBorder="1" applyAlignment="1">
      <alignment/>
    </xf>
    <xf numFmtId="3" fontId="33" fillId="0" borderId="69" xfId="0" applyNumberFormat="1" applyFont="1" applyBorder="1" applyAlignment="1">
      <alignment/>
    </xf>
    <xf numFmtId="3" fontId="33" fillId="0" borderId="43" xfId="0" applyNumberFormat="1" applyFont="1" applyBorder="1" applyAlignment="1">
      <alignment/>
    </xf>
    <xf numFmtId="0" fontId="23" fillId="24" borderId="244" xfId="0" applyFont="1" applyFill="1" applyBorder="1" applyAlignment="1">
      <alignment/>
    </xf>
    <xf numFmtId="3" fontId="23" fillId="24" borderId="59" xfId="0" applyNumberFormat="1" applyFont="1" applyFill="1" applyBorder="1" applyAlignment="1">
      <alignment/>
    </xf>
    <xf numFmtId="3" fontId="23" fillId="24" borderId="244" xfId="0" applyNumberFormat="1" applyFont="1" applyFill="1" applyBorder="1" applyAlignment="1">
      <alignment/>
    </xf>
    <xf numFmtId="3" fontId="19" fillId="0" borderId="297" xfId="0" applyNumberFormat="1" applyFont="1" applyBorder="1" applyAlignment="1">
      <alignment/>
    </xf>
    <xf numFmtId="3" fontId="19" fillId="0" borderId="240" xfId="0" applyNumberFormat="1" applyFont="1" applyBorder="1" applyAlignment="1">
      <alignment/>
    </xf>
    <xf numFmtId="3" fontId="19" fillId="0" borderId="192" xfId="0" applyNumberFormat="1" applyFont="1" applyBorder="1" applyAlignment="1">
      <alignment/>
    </xf>
    <xf numFmtId="0" fontId="0" fillId="0" borderId="53" xfId="0" applyBorder="1" applyAlignment="1">
      <alignment/>
    </xf>
    <xf numFmtId="0" fontId="44" fillId="0" borderId="170" xfId="0" applyFont="1" applyBorder="1" applyAlignment="1">
      <alignment horizontal="center"/>
    </xf>
    <xf numFmtId="0" fontId="44" fillId="0" borderId="117" xfId="0" applyFont="1" applyBorder="1" applyAlignment="1">
      <alignment horizontal="center"/>
    </xf>
    <xf numFmtId="3" fontId="19" fillId="0" borderId="298" xfId="40" applyNumberFormat="1" applyFont="1" applyFill="1" applyBorder="1" applyAlignment="1" applyProtection="1">
      <alignment vertical="center"/>
      <protection/>
    </xf>
    <xf numFmtId="3" fontId="19" fillId="0" borderId="104" xfId="40" applyNumberFormat="1" applyFont="1" applyFill="1" applyBorder="1" applyAlignment="1" applyProtection="1">
      <alignment vertical="center"/>
      <protection/>
    </xf>
    <xf numFmtId="0" fontId="19" fillId="0" borderId="299" xfId="0" applyFont="1" applyFill="1" applyBorder="1" applyAlignment="1">
      <alignment horizontal="left" vertical="center"/>
    </xf>
    <xf numFmtId="0" fontId="19" fillId="0" borderId="240" xfId="0" applyFont="1" applyBorder="1" applyAlignment="1">
      <alignment/>
    </xf>
    <xf numFmtId="0" fontId="19" fillId="0" borderId="299" xfId="0" applyFont="1" applyBorder="1" applyAlignment="1">
      <alignment/>
    </xf>
    <xf numFmtId="0" fontId="19" fillId="0" borderId="297" xfId="0" applyFont="1" applyBorder="1" applyAlignment="1">
      <alignment/>
    </xf>
    <xf numFmtId="0" fontId="19" fillId="0" borderId="300" xfId="0" applyFont="1" applyBorder="1" applyAlignment="1">
      <alignment/>
    </xf>
    <xf numFmtId="3" fontId="19" fillId="0" borderId="300" xfId="0" applyNumberFormat="1" applyFont="1" applyBorder="1" applyAlignment="1">
      <alignment/>
    </xf>
    <xf numFmtId="3" fontId="19" fillId="0" borderId="48" xfId="0" applyNumberFormat="1" applyFont="1" applyBorder="1" applyAlignment="1">
      <alignment horizontal="right"/>
    </xf>
    <xf numFmtId="3" fontId="19" fillId="0" borderId="280" xfId="0" applyNumberFormat="1" applyFont="1" applyBorder="1" applyAlignment="1">
      <alignment horizontal="right"/>
    </xf>
    <xf numFmtId="3" fontId="19" fillId="0" borderId="243" xfId="0" applyNumberFormat="1" applyFont="1" applyBorder="1" applyAlignment="1">
      <alignment horizontal="right"/>
    </xf>
    <xf numFmtId="3" fontId="23" fillId="0" borderId="162" xfId="0" applyNumberFormat="1" applyFont="1" applyBorder="1" applyAlignment="1">
      <alignment horizontal="right"/>
    </xf>
    <xf numFmtId="3" fontId="23" fillId="0" borderId="108" xfId="0" applyNumberFormat="1" applyFont="1" applyFill="1" applyBorder="1" applyAlignment="1">
      <alignment/>
    </xf>
    <xf numFmtId="3" fontId="29" fillId="0" borderId="137" xfId="0" applyNumberFormat="1" applyFont="1" applyBorder="1" applyAlignment="1">
      <alignment/>
    </xf>
    <xf numFmtId="3" fontId="29" fillId="0" borderId="30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29" fillId="0" borderId="70" xfId="0" applyNumberFormat="1" applyFont="1" applyBorder="1" applyAlignment="1">
      <alignment horizontal="center"/>
    </xf>
    <xf numFmtId="3" fontId="29" fillId="0" borderId="8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52" fillId="0" borderId="153" xfId="0" applyFont="1" applyBorder="1" applyAlignment="1">
      <alignment horizontal="center"/>
    </xf>
    <xf numFmtId="0" fontId="44" fillId="0" borderId="19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36" fillId="0" borderId="52" xfId="0" applyFont="1" applyBorder="1" applyAlignment="1">
      <alignment horizontal="right"/>
    </xf>
    <xf numFmtId="0" fontId="19" fillId="0" borderId="52" xfId="0" applyFont="1" applyBorder="1" applyAlignment="1">
      <alignment vertical="center" wrapText="1"/>
    </xf>
    <xf numFmtId="3" fontId="19" fillId="0" borderId="52" xfId="0" applyNumberFormat="1" applyFont="1" applyBorder="1" applyAlignment="1">
      <alignment vertical="center"/>
    </xf>
    <xf numFmtId="3" fontId="23" fillId="0" borderId="52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/>
    </xf>
    <xf numFmtId="0" fontId="0" fillId="0" borderId="184" xfId="0" applyBorder="1" applyAlignment="1">
      <alignment/>
    </xf>
    <xf numFmtId="0" fontId="0" fillId="0" borderId="131" xfId="0" applyBorder="1" applyAlignment="1">
      <alignment/>
    </xf>
    <xf numFmtId="0" fontId="0" fillId="0" borderId="225" xfId="0" applyBorder="1" applyAlignment="1">
      <alignment/>
    </xf>
    <xf numFmtId="0" fontId="19" fillId="0" borderId="113" xfId="0" applyFont="1" applyBorder="1" applyAlignment="1">
      <alignment horizontal="center" wrapText="1"/>
    </xf>
    <xf numFmtId="3" fontId="19" fillId="0" borderId="302" xfId="0" applyNumberFormat="1" applyFont="1" applyBorder="1" applyAlignment="1">
      <alignment vertical="center"/>
    </xf>
    <xf numFmtId="3" fontId="19" fillId="0" borderId="303" xfId="0" applyNumberFormat="1" applyFont="1" applyBorder="1" applyAlignment="1">
      <alignment vertical="center"/>
    </xf>
    <xf numFmtId="3" fontId="19" fillId="0" borderId="304" xfId="0" applyNumberFormat="1" applyFont="1" applyBorder="1" applyAlignment="1">
      <alignment vertical="center"/>
    </xf>
    <xf numFmtId="3" fontId="19" fillId="0" borderId="97" xfId="0" applyNumberFormat="1" applyFont="1" applyBorder="1" applyAlignment="1">
      <alignment vertical="center"/>
    </xf>
    <xf numFmtId="3" fontId="19" fillId="0" borderId="146" xfId="0" applyNumberFormat="1" applyFont="1" applyBorder="1" applyAlignment="1">
      <alignment vertical="center"/>
    </xf>
    <xf numFmtId="3" fontId="23" fillId="0" borderId="113" xfId="0" applyNumberFormat="1" applyFont="1" applyBorder="1" applyAlignment="1">
      <alignment horizontal="right" vertical="center"/>
    </xf>
    <xf numFmtId="0" fontId="33" fillId="0" borderId="42" xfId="0" applyFont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23" fillId="0" borderId="305" xfId="0" applyFont="1" applyBorder="1" applyAlignment="1">
      <alignment horizontal="center"/>
    </xf>
    <xf numFmtId="0" fontId="23" fillId="0" borderId="306" xfId="0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0" fontId="23" fillId="0" borderId="172" xfId="0" applyFont="1" applyBorder="1" applyAlignment="1">
      <alignment horizontal="center"/>
    </xf>
    <xf numFmtId="0" fontId="23" fillId="0" borderId="124" xfId="0" applyFont="1" applyBorder="1" applyAlignment="1">
      <alignment horizontal="center"/>
    </xf>
    <xf numFmtId="0" fontId="58" fillId="0" borderId="78" xfId="0" applyFont="1" applyBorder="1" applyAlignment="1">
      <alignment wrapText="1"/>
    </xf>
    <xf numFmtId="0" fontId="59" fillId="0" borderId="72" xfId="0" applyFont="1" applyBorder="1" applyAlignment="1">
      <alignment wrapText="1"/>
    </xf>
    <xf numFmtId="0" fontId="23" fillId="0" borderId="112" xfId="0" applyFont="1" applyBorder="1" applyAlignment="1">
      <alignment horizontal="center" wrapText="1"/>
    </xf>
    <xf numFmtId="0" fontId="23" fillId="0" borderId="137" xfId="0" applyFont="1" applyBorder="1" applyAlignment="1">
      <alignment horizontal="center" wrapText="1"/>
    </xf>
    <xf numFmtId="0" fontId="36" fillId="0" borderId="78" xfId="0" applyFont="1" applyBorder="1" applyAlignment="1">
      <alignment wrapText="1"/>
    </xf>
    <xf numFmtId="0" fontId="0" fillId="0" borderId="59" xfId="0" applyBorder="1" applyAlignment="1">
      <alignment wrapText="1"/>
    </xf>
    <xf numFmtId="0" fontId="31" fillId="0" borderId="172" xfId="0" applyFont="1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23" fillId="0" borderId="116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1" fillId="0" borderId="185" xfId="0" applyFont="1" applyBorder="1" applyAlignment="1">
      <alignment wrapText="1"/>
    </xf>
    <xf numFmtId="0" fontId="0" fillId="0" borderId="307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70" xfId="0" applyFont="1" applyBorder="1" applyAlignment="1">
      <alignment horizontal="center" wrapText="1"/>
    </xf>
    <xf numFmtId="0" fontId="36" fillId="0" borderId="59" xfId="0" applyFont="1" applyBorder="1" applyAlignment="1">
      <alignment wrapText="1"/>
    </xf>
    <xf numFmtId="0" fontId="19" fillId="0" borderId="78" xfId="0" applyFont="1" applyBorder="1" applyAlignment="1">
      <alignment wrapText="1"/>
    </xf>
    <xf numFmtId="0" fontId="19" fillId="0" borderId="72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3" fillId="0" borderId="53" xfId="0" applyFont="1" applyBorder="1" applyAlignment="1">
      <alignment horizontal="center" vertical="center"/>
    </xf>
    <xf numFmtId="0" fontId="23" fillId="0" borderId="170" xfId="0" applyFont="1" applyBorder="1" applyAlignment="1">
      <alignment horizontal="center" vertical="center"/>
    </xf>
    <xf numFmtId="0" fontId="0" fillId="0" borderId="117" xfId="0" applyBorder="1" applyAlignment="1">
      <alignment/>
    </xf>
    <xf numFmtId="0" fontId="21" fillId="0" borderId="53" xfId="0" applyFont="1" applyBorder="1" applyAlignment="1">
      <alignment/>
    </xf>
    <xf numFmtId="0" fontId="0" fillId="0" borderId="189" xfId="0" applyBorder="1" applyAlignment="1">
      <alignment/>
    </xf>
    <xf numFmtId="0" fontId="23" fillId="0" borderId="308" xfId="0" applyFont="1" applyBorder="1" applyAlignment="1">
      <alignment horizontal="center" vertical="center" wrapText="1"/>
    </xf>
    <xf numFmtId="0" fontId="23" fillId="0" borderId="232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0" fillId="0" borderId="87" xfId="0" applyBorder="1" applyAlignment="1">
      <alignment/>
    </xf>
    <xf numFmtId="0" fontId="43" fillId="0" borderId="0" xfId="0" applyFont="1" applyAlignment="1">
      <alignment horizontal="center"/>
    </xf>
    <xf numFmtId="0" fontId="0" fillId="0" borderId="61" xfId="0" applyBorder="1" applyAlignment="1">
      <alignment/>
    </xf>
    <xf numFmtId="0" fontId="23" fillId="0" borderId="112" xfId="0" applyFont="1" applyBorder="1" applyAlignment="1">
      <alignment wrapText="1"/>
    </xf>
    <xf numFmtId="0" fontId="23" fillId="0" borderId="69" xfId="0" applyFont="1" applyBorder="1" applyAlignment="1">
      <alignment wrapText="1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9" fillId="0" borderId="185" xfId="0" applyFont="1" applyBorder="1" applyAlignment="1">
      <alignment wrapText="1"/>
    </xf>
    <xf numFmtId="0" fontId="0" fillId="0" borderId="168" xfId="0" applyBorder="1" applyAlignment="1">
      <alignment wrapText="1"/>
    </xf>
    <xf numFmtId="0" fontId="42" fillId="0" borderId="0" xfId="54" applyFont="1" applyBorder="1" applyAlignment="1" applyProtection="1">
      <alignment horizontal="center"/>
      <protection/>
    </xf>
    <xf numFmtId="0" fontId="23" fillId="0" borderId="0" xfId="54" applyFont="1" applyBorder="1" applyAlignment="1" applyProtection="1">
      <alignment horizontal="center"/>
      <protection/>
    </xf>
    <xf numFmtId="0" fontId="23" fillId="0" borderId="177" xfId="54" applyFont="1" applyBorder="1" applyAlignment="1" applyProtection="1">
      <alignment horizontal="center"/>
      <protection/>
    </xf>
    <xf numFmtId="0" fontId="23" fillId="0" borderId="174" xfId="54" applyFont="1" applyBorder="1" applyAlignment="1" applyProtection="1">
      <alignment horizontal="center"/>
      <protection/>
    </xf>
    <xf numFmtId="0" fontId="30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62" xfId="0" applyFont="1" applyBorder="1" applyAlignment="1">
      <alignment/>
    </xf>
    <xf numFmtId="0" fontId="30" fillId="0" borderId="86" xfId="0" applyFont="1" applyBorder="1" applyAlignment="1">
      <alignment/>
    </xf>
    <xf numFmtId="3" fontId="30" fillId="0" borderId="90" xfId="0" applyNumberFormat="1" applyFont="1" applyBorder="1" applyAlignment="1">
      <alignment/>
    </xf>
    <xf numFmtId="3" fontId="30" fillId="0" borderId="87" xfId="0" applyNumberFormat="1" applyFont="1" applyBorder="1" applyAlignment="1">
      <alignment/>
    </xf>
    <xf numFmtId="0" fontId="30" fillId="0" borderId="115" xfId="0" applyFont="1" applyBorder="1" applyAlignment="1">
      <alignment/>
    </xf>
    <xf numFmtId="0" fontId="30" fillId="0" borderId="309" xfId="0" applyFont="1" applyBorder="1" applyAlignment="1">
      <alignment/>
    </xf>
    <xf numFmtId="3" fontId="30" fillId="0" borderId="226" xfId="0" applyNumberFormat="1" applyFont="1" applyBorder="1" applyAlignment="1">
      <alignment/>
    </xf>
    <xf numFmtId="3" fontId="30" fillId="0" borderId="224" xfId="0" applyNumberFormat="1" applyFont="1" applyBorder="1" applyAlignment="1">
      <alignment/>
    </xf>
    <xf numFmtId="0" fontId="30" fillId="0" borderId="114" xfId="0" applyFont="1" applyBorder="1" applyAlignment="1">
      <alignment/>
    </xf>
    <xf numFmtId="0" fontId="30" fillId="0" borderId="310" xfId="0" applyFont="1" applyBorder="1" applyAlignment="1">
      <alignment/>
    </xf>
    <xf numFmtId="3" fontId="30" fillId="0" borderId="131" xfId="0" applyNumberFormat="1" applyFont="1" applyBorder="1" applyAlignment="1">
      <alignment/>
    </xf>
    <xf numFmtId="3" fontId="30" fillId="0" borderId="65" xfId="0" applyNumberFormat="1" applyFont="1" applyBorder="1" applyAlignment="1">
      <alignment/>
    </xf>
    <xf numFmtId="0" fontId="30" fillId="0" borderId="145" xfId="0" applyFont="1" applyBorder="1" applyAlignment="1">
      <alignment/>
    </xf>
    <xf numFmtId="0" fontId="30" fillId="0" borderId="195" xfId="0" applyFont="1" applyBorder="1" applyAlignment="1">
      <alignment/>
    </xf>
    <xf numFmtId="3" fontId="30" fillId="0" borderId="311" xfId="0" applyNumberFormat="1" applyFont="1" applyBorder="1" applyAlignment="1">
      <alignment/>
    </xf>
    <xf numFmtId="3" fontId="30" fillId="0" borderId="301" xfId="0" applyNumberFormat="1" applyFont="1" applyBorder="1" applyAlignment="1">
      <alignment/>
    </xf>
    <xf numFmtId="0" fontId="52" fillId="0" borderId="62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3" fillId="0" borderId="2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8" xfId="0" applyFont="1" applyBorder="1" applyAlignment="1">
      <alignment horizontal="center" wrapText="1"/>
    </xf>
    <xf numFmtId="0" fontId="33" fillId="0" borderId="59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72" xfId="0" applyBorder="1" applyAlignment="1">
      <alignment wrapText="1"/>
    </xf>
    <xf numFmtId="0" fontId="19" fillId="0" borderId="108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134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48" fillId="0" borderId="75" xfId="0" applyFont="1" applyBorder="1" applyAlignment="1">
      <alignment horizontal="center" vertical="center"/>
    </xf>
    <xf numFmtId="0" fontId="48" fillId="0" borderId="167" xfId="0" applyFont="1" applyBorder="1" applyAlignment="1">
      <alignment horizontal="center" vertical="center"/>
    </xf>
    <xf numFmtId="0" fontId="49" fillId="0" borderId="223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/>
    </xf>
    <xf numFmtId="0" fontId="0" fillId="0" borderId="181" xfId="0" applyBorder="1" applyAlignment="1">
      <alignment horizontal="center"/>
    </xf>
    <xf numFmtId="0" fontId="19" fillId="0" borderId="177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7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204" xfId="0" applyFont="1" applyBorder="1" applyAlignment="1">
      <alignment horizontal="center" vertical="center" wrapText="1"/>
    </xf>
    <xf numFmtId="0" fontId="23" fillId="0" borderId="312" xfId="0" applyFont="1" applyBorder="1" applyAlignment="1">
      <alignment horizontal="center" vertical="center" wrapText="1"/>
    </xf>
    <xf numFmtId="0" fontId="23" fillId="0" borderId="201" xfId="0" applyFont="1" applyBorder="1" applyAlignment="1">
      <alignment horizontal="center" vertical="center"/>
    </xf>
    <xf numFmtId="0" fontId="23" fillId="0" borderId="202" xfId="0" applyFont="1" applyBorder="1" applyAlignment="1">
      <alignment horizontal="center" vertical="center"/>
    </xf>
    <xf numFmtId="0" fontId="23" fillId="0" borderId="201" xfId="0" applyFont="1" applyBorder="1" applyAlignment="1">
      <alignment horizontal="center" vertical="center" wrapText="1"/>
    </xf>
    <xf numFmtId="0" fontId="43" fillId="0" borderId="313" xfId="0" applyFont="1" applyBorder="1" applyAlignment="1">
      <alignment horizontal="center" vertical="center"/>
    </xf>
    <xf numFmtId="0" fontId="43" fillId="0" borderId="314" xfId="0" applyFont="1" applyBorder="1" applyAlignment="1">
      <alignment horizontal="center" vertical="center"/>
    </xf>
    <xf numFmtId="0" fontId="43" fillId="0" borderId="315" xfId="0" applyFont="1" applyBorder="1" applyAlignment="1">
      <alignment horizontal="center" vertical="center"/>
    </xf>
    <xf numFmtId="0" fontId="43" fillId="0" borderId="316" xfId="0" applyFont="1" applyBorder="1" applyAlignment="1">
      <alignment horizontal="center" vertical="center"/>
    </xf>
    <xf numFmtId="0" fontId="23" fillId="0" borderId="317" xfId="0" applyFont="1" applyBorder="1" applyAlignment="1">
      <alignment horizontal="center" vertical="center" wrapText="1"/>
    </xf>
    <xf numFmtId="0" fontId="23" fillId="0" borderId="288" xfId="0" applyFont="1" applyBorder="1" applyAlignment="1">
      <alignment horizontal="center" vertical="center" wrapText="1"/>
    </xf>
    <xf numFmtId="0" fontId="43" fillId="0" borderId="201" xfId="0" applyFont="1" applyBorder="1" applyAlignment="1">
      <alignment horizontal="center" vertical="center"/>
    </xf>
    <xf numFmtId="0" fontId="43" fillId="0" borderId="318" xfId="0" applyFont="1" applyBorder="1" applyAlignment="1">
      <alignment horizontal="center" vertical="center"/>
    </xf>
    <xf numFmtId="0" fontId="23" fillId="0" borderId="318" xfId="0" applyFont="1" applyBorder="1" applyAlignment="1">
      <alignment horizontal="center" vertical="center" wrapText="1"/>
    </xf>
    <xf numFmtId="0" fontId="21" fillId="0" borderId="62" xfId="0" applyFont="1" applyBorder="1" applyAlignment="1">
      <alignment/>
    </xf>
    <xf numFmtId="0" fontId="0" fillId="0" borderId="108" xfId="0" applyBorder="1" applyAlignment="1">
      <alignment/>
    </xf>
    <xf numFmtId="0" fontId="21" fillId="0" borderId="159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19" fillId="0" borderId="17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43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30" fillId="0" borderId="18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ncst&#225;ri%20Iroda\Balog%20L&#225;szl&#243;n&#233;\TKT2012\TKT%202012KTGV02.14.v&#233;gleg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!!!Ment&#233;s%20Hivatali!!!\Dokumentumok\PH2013\k&#246;lts&#233;gvet&#233;s\PHb&#233;r2013sz&#225;m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sz_ melléklet"/>
      <sheetName val="2_sz_ melléklet"/>
      <sheetName val="3_sz_melléklet"/>
      <sheetName val="4 sz. melléklet"/>
      <sheetName val="5_6_sz_melléklet"/>
      <sheetName val="7_8 sz. melléklet"/>
      <sheetName val="9_10_sz_melléklet"/>
      <sheetName val="11_sz_ melléklet"/>
      <sheetName val="12_ melléklet"/>
      <sheetName val="13_14_sz_melléklet"/>
      <sheetName val="15_16_sz_ melléklet"/>
      <sheetName val="17_18_19 sz. melléklet"/>
      <sheetName val="20_21_ sz. melléklet"/>
      <sheetName val="22_23_sz_ mell_"/>
      <sheetName val="24 sz. mell"/>
      <sheetName val="25_ sz_ melléklet"/>
      <sheetName val="26_sz_ melléklet"/>
      <sheetName val="27_sz_ melléklet"/>
      <sheetName val="28_sz_ melléklet"/>
      <sheetName val="29_30_sz_ melléklet"/>
      <sheetName val="31_sz_ melléklet"/>
      <sheetName val="32_sz_ melléklet"/>
      <sheetName val="33_sz_ melléklet"/>
      <sheetName val="34_sz_melléklet"/>
      <sheetName val="35. sz_ melléklet"/>
      <sheetName val="36_sz_melléklet"/>
      <sheetName val="37. sz melléklet"/>
      <sheetName val="1.sz. tájékoztató"/>
      <sheetName val="2.sz. tájékoztató"/>
    </sheetNames>
    <sheetDataSet>
      <sheetData sheetId="10">
        <row r="48">
          <cell r="C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Áigfelat"/>
      <sheetName val="önkéntv.felat"/>
    </sheetNames>
    <sheetDataSet>
      <sheetData sheetId="3">
        <row r="45">
          <cell r="E45">
            <v>39750.691</v>
          </cell>
        </row>
        <row r="46">
          <cell r="E46">
            <v>10519.3334916</v>
          </cell>
        </row>
        <row r="47">
          <cell r="E47">
            <v>15645.24</v>
          </cell>
        </row>
      </sheetData>
      <sheetData sheetId="4">
        <row r="36">
          <cell r="E36">
            <v>19935.195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C19">
      <selection activeCell="A31" sqref="A1:I31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419" t="s">
        <v>668</v>
      </c>
      <c r="B1" s="1419"/>
      <c r="C1" s="1419"/>
      <c r="D1" s="1419"/>
      <c r="E1" s="1419"/>
      <c r="F1" s="1419"/>
      <c r="G1" s="1419"/>
      <c r="H1" s="1419"/>
      <c r="I1" s="1419"/>
    </row>
    <row r="2" spans="2:9" s="2" customFormat="1" ht="18" customHeight="1">
      <c r="B2" s="1420" t="s">
        <v>0</v>
      </c>
      <c r="C2" s="1420"/>
      <c r="D2" s="1420"/>
      <c r="E2" s="1420"/>
      <c r="F2" s="1420"/>
      <c r="G2" s="1420"/>
      <c r="H2" s="1420"/>
      <c r="I2" s="1420"/>
    </row>
    <row r="3" spans="2:9" s="2" customFormat="1" ht="18.75" customHeight="1">
      <c r="B3" s="1420" t="s">
        <v>567</v>
      </c>
      <c r="C3" s="1420"/>
      <c r="D3" s="1420"/>
      <c r="E3" s="1420"/>
      <c r="F3" s="1420"/>
      <c r="G3" s="1420"/>
      <c r="H3" s="1420"/>
      <c r="I3" s="1420"/>
    </row>
    <row r="4" spans="2:9" s="2" customFormat="1" ht="18.75" customHeight="1" thickBot="1">
      <c r="B4" s="769"/>
      <c r="C4" s="769"/>
      <c r="D4" s="769"/>
      <c r="E4" s="769"/>
      <c r="F4" s="769"/>
      <c r="G4" s="769"/>
      <c r="H4" s="769"/>
      <c r="I4" s="769" t="s">
        <v>299</v>
      </c>
    </row>
    <row r="5" spans="1:9" ht="13.5" thickBot="1">
      <c r="A5" s="1426" t="s">
        <v>448</v>
      </c>
      <c r="B5" s="1421" t="s">
        <v>1</v>
      </c>
      <c r="C5" s="1422"/>
      <c r="D5" s="1422"/>
      <c r="E5" s="1423"/>
      <c r="F5" s="1423" t="s">
        <v>2</v>
      </c>
      <c r="G5" s="1424"/>
      <c r="H5" s="1424"/>
      <c r="I5" s="1425"/>
    </row>
    <row r="6" spans="1:9" s="3" customFormat="1" ht="24" customHeight="1" thickBot="1">
      <c r="A6" s="1427"/>
      <c r="B6" s="768" t="s">
        <v>3</v>
      </c>
      <c r="C6" s="785" t="s">
        <v>669</v>
      </c>
      <c r="D6" s="455" t="s">
        <v>670</v>
      </c>
      <c r="E6" s="767" t="s">
        <v>671</v>
      </c>
      <c r="F6" s="564" t="s">
        <v>3</v>
      </c>
      <c r="G6" s="455" t="s">
        <v>672</v>
      </c>
      <c r="H6" s="455" t="s">
        <v>673</v>
      </c>
      <c r="I6" s="767" t="s">
        <v>671</v>
      </c>
    </row>
    <row r="7" spans="1:9" s="456" customFormat="1" ht="12" thickBot="1">
      <c r="A7" s="778" t="s">
        <v>449</v>
      </c>
      <c r="B7" s="780" t="s">
        <v>450</v>
      </c>
      <c r="C7" s="780" t="s">
        <v>451</v>
      </c>
      <c r="D7" s="781" t="s">
        <v>452</v>
      </c>
      <c r="E7" s="782" t="s">
        <v>472</v>
      </c>
      <c r="F7" s="783" t="s">
        <v>497</v>
      </c>
      <c r="G7" s="781" t="s">
        <v>472</v>
      </c>
      <c r="H7" s="781" t="s">
        <v>498</v>
      </c>
      <c r="I7" s="782" t="s">
        <v>531</v>
      </c>
    </row>
    <row r="8" spans="1:9" s="3" customFormat="1" ht="18.75" customHeight="1">
      <c r="A8" s="454" t="s">
        <v>551</v>
      </c>
      <c r="B8" s="765" t="s">
        <v>544</v>
      </c>
      <c r="C8" s="325">
        <v>4763401</v>
      </c>
      <c r="D8" s="325">
        <f>D9+D10+D11+D12</f>
        <v>4105686</v>
      </c>
      <c r="E8" s="175">
        <f>'13_sz_ melléklet'!F8</f>
        <v>2684942</v>
      </c>
      <c r="F8" s="765" t="s">
        <v>545</v>
      </c>
      <c r="G8" s="971">
        <v>4496004</v>
      </c>
      <c r="H8" s="971">
        <f>H9+H10+H11+H12+H13</f>
        <v>3851026</v>
      </c>
      <c r="I8" s="774">
        <f>'2_sz_ melléklet'!F23</f>
        <v>2586430</v>
      </c>
    </row>
    <row r="9" spans="1:9" s="3" customFormat="1" ht="13.5" customHeight="1">
      <c r="A9" s="454" t="s">
        <v>552</v>
      </c>
      <c r="B9" s="766" t="s">
        <v>1034</v>
      </c>
      <c r="C9" s="181"/>
      <c r="D9" s="181">
        <v>409991</v>
      </c>
      <c r="E9" s="173">
        <f>'13_sz_ melléklet'!F9</f>
        <v>323496</v>
      </c>
      <c r="F9" s="766" t="s">
        <v>543</v>
      </c>
      <c r="G9" s="972"/>
      <c r="H9" s="972">
        <v>1480468</v>
      </c>
      <c r="I9" s="775">
        <f>'2_sz_ melléklet'!F10</f>
        <v>770402</v>
      </c>
    </row>
    <row r="10" spans="1:9" s="3" customFormat="1" ht="23.25" customHeight="1">
      <c r="A10" s="454" t="s">
        <v>553</v>
      </c>
      <c r="B10" s="766" t="s">
        <v>1035</v>
      </c>
      <c r="C10" s="181"/>
      <c r="D10" s="181">
        <v>1098774</v>
      </c>
      <c r="E10" s="173">
        <f>'13_sz_ melléklet'!F10</f>
        <v>897300</v>
      </c>
      <c r="F10" s="268" t="s">
        <v>7</v>
      </c>
      <c r="G10" s="972"/>
      <c r="H10" s="972">
        <v>389081</v>
      </c>
      <c r="I10" s="775">
        <f>'2_sz_ melléklet'!F11</f>
        <v>208258</v>
      </c>
    </row>
    <row r="11" spans="1:9" s="3" customFormat="1" ht="24" customHeight="1">
      <c r="A11" s="454" t="s">
        <v>554</v>
      </c>
      <c r="B11" s="766" t="s">
        <v>1036</v>
      </c>
      <c r="C11" s="181"/>
      <c r="D11" s="181">
        <v>2104196</v>
      </c>
      <c r="E11" s="173">
        <f>'13_sz_ melléklet'!F17</f>
        <v>1464146</v>
      </c>
      <c r="F11" s="268" t="s">
        <v>8</v>
      </c>
      <c r="G11" s="972"/>
      <c r="H11" s="972">
        <v>1301580</v>
      </c>
      <c r="I11" s="775">
        <f>'2_sz_ melléklet'!F12+'2_sz_ melléklet'!F13</f>
        <v>967492</v>
      </c>
    </row>
    <row r="12" spans="1:9" s="3" customFormat="1" ht="13.5" customHeight="1">
      <c r="A12" s="454" t="s">
        <v>555</v>
      </c>
      <c r="B12" s="1308" t="s">
        <v>394</v>
      </c>
      <c r="C12" s="181"/>
      <c r="D12" s="181">
        <v>492725</v>
      </c>
      <c r="E12" s="173">
        <v>0</v>
      </c>
      <c r="F12" s="268" t="s">
        <v>320</v>
      </c>
      <c r="G12" s="972"/>
      <c r="H12" s="972">
        <v>664474</v>
      </c>
      <c r="I12" s="775">
        <f>'2_sz_ melléklet'!F15</f>
        <v>366391</v>
      </c>
    </row>
    <row r="13" spans="1:9" s="3" customFormat="1" ht="14.25" customHeight="1">
      <c r="A13" s="454" t="s">
        <v>556</v>
      </c>
      <c r="B13" s="383"/>
      <c r="C13" s="181"/>
      <c r="D13" s="181"/>
      <c r="E13" s="173"/>
      <c r="F13" s="214" t="s">
        <v>318</v>
      </c>
      <c r="G13" s="973"/>
      <c r="H13" s="972">
        <v>15423</v>
      </c>
      <c r="I13" s="775">
        <f>'2_sz_ melléklet'!F22</f>
        <v>273887</v>
      </c>
    </row>
    <row r="14" spans="1:9" s="3" customFormat="1" ht="4.5" customHeight="1">
      <c r="A14" s="454"/>
      <c r="B14" s="383"/>
      <c r="C14" s="181"/>
      <c r="D14" s="181"/>
      <c r="E14" s="173"/>
      <c r="F14" s="37"/>
      <c r="G14" s="973"/>
      <c r="H14" s="973"/>
      <c r="I14" s="775"/>
    </row>
    <row r="15" spans="1:9" s="3" customFormat="1" ht="21" customHeight="1">
      <c r="A15" s="454" t="s">
        <v>459</v>
      </c>
      <c r="B15" s="383" t="s">
        <v>564</v>
      </c>
      <c r="C15" s="181">
        <v>2499012</v>
      </c>
      <c r="D15" s="181">
        <f>D16+D17+D18</f>
        <v>1025615</v>
      </c>
      <c r="E15" s="173">
        <f>'13_sz_ melléklet'!F29</f>
        <v>3706383</v>
      </c>
      <c r="F15" s="383" t="s">
        <v>546</v>
      </c>
      <c r="G15" s="973">
        <v>3216732</v>
      </c>
      <c r="H15" s="973">
        <f>H16+H17+H18</f>
        <v>1155185</v>
      </c>
      <c r="I15" s="775">
        <f>'2_sz_ melléklet'!F38</f>
        <v>4510100</v>
      </c>
    </row>
    <row r="16" spans="1:9" s="3" customFormat="1" ht="24" customHeight="1">
      <c r="A16" s="454" t="s">
        <v>460</v>
      </c>
      <c r="B16" s="766" t="s">
        <v>1037</v>
      </c>
      <c r="C16" s="181"/>
      <c r="D16" s="181">
        <v>483735</v>
      </c>
      <c r="E16" s="173">
        <f>'13_sz_ melléklet'!F30</f>
        <v>1098642</v>
      </c>
      <c r="F16" s="268" t="s">
        <v>547</v>
      </c>
      <c r="G16" s="973"/>
      <c r="H16" s="973">
        <v>834940</v>
      </c>
      <c r="I16" s="775">
        <f>'2_sz_ melléklet'!F26</f>
        <v>3552355</v>
      </c>
    </row>
    <row r="17" spans="1:9" s="3" customFormat="1" ht="34.5" customHeight="1">
      <c r="A17" s="454" t="s">
        <v>461</v>
      </c>
      <c r="B17" s="1416" t="s">
        <v>1132</v>
      </c>
      <c r="C17" s="181"/>
      <c r="D17" s="181"/>
      <c r="E17" s="173">
        <f>'13_sz_ melléklet'!F35</f>
        <v>2607741</v>
      </c>
      <c r="F17" s="268" t="s">
        <v>548</v>
      </c>
      <c r="G17" s="973"/>
      <c r="H17" s="973">
        <v>194149</v>
      </c>
      <c r="I17" s="775">
        <f>'2_sz_ melléklet'!F27</f>
        <v>40000</v>
      </c>
    </row>
    <row r="18" spans="1:9" s="3" customFormat="1" ht="15" customHeight="1">
      <c r="A18" s="454" t="s">
        <v>462</v>
      </c>
      <c r="B18" s="766" t="s">
        <v>397</v>
      </c>
      <c r="C18" s="181"/>
      <c r="D18" s="181">
        <v>541880</v>
      </c>
      <c r="E18" s="173">
        <f>'13_sz_ melléklet'!F38</f>
        <v>0</v>
      </c>
      <c r="F18" s="268" t="s">
        <v>549</v>
      </c>
      <c r="G18" s="973"/>
      <c r="H18" s="973">
        <v>126096</v>
      </c>
      <c r="I18" s="775">
        <f>'2_sz_ melléklet'!F28</f>
        <v>848476</v>
      </c>
    </row>
    <row r="19" spans="1:9" s="3" customFormat="1" ht="6" customHeight="1">
      <c r="A19" s="454"/>
      <c r="B19" s="766"/>
      <c r="C19" s="181"/>
      <c r="D19" s="181"/>
      <c r="E19" s="173"/>
      <c r="F19" s="37"/>
      <c r="G19" s="973"/>
      <c r="H19" s="973"/>
      <c r="I19" s="775"/>
    </row>
    <row r="20" spans="1:9" s="3" customFormat="1" ht="25.5" customHeight="1">
      <c r="A20" s="454" t="s">
        <v>463</v>
      </c>
      <c r="B20" s="1308" t="s">
        <v>417</v>
      </c>
      <c r="C20" s="181">
        <v>4569</v>
      </c>
      <c r="D20" s="181">
        <v>6790</v>
      </c>
      <c r="E20" s="173">
        <v>0</v>
      </c>
      <c r="F20" s="1308" t="s">
        <v>324</v>
      </c>
      <c r="G20" s="973">
        <v>7240</v>
      </c>
      <c r="H20" s="973">
        <v>57250</v>
      </c>
      <c r="I20" s="775">
        <v>0</v>
      </c>
    </row>
    <row r="21" spans="1:9" s="3" customFormat="1" ht="6" customHeight="1">
      <c r="A21" s="454"/>
      <c r="B21" s="383"/>
      <c r="C21" s="181"/>
      <c r="D21" s="181"/>
      <c r="E21" s="173"/>
      <c r="F21" s="383"/>
      <c r="G21" s="973"/>
      <c r="H21" s="973"/>
      <c r="I21" s="775"/>
    </row>
    <row r="22" spans="1:9" s="3" customFormat="1" ht="15.75" customHeight="1">
      <c r="A22" s="454" t="s">
        <v>464</v>
      </c>
      <c r="B22" s="383" t="s">
        <v>1038</v>
      </c>
      <c r="C22" s="181">
        <f>SUM(C23:C29)</f>
        <v>612297</v>
      </c>
      <c r="D22" s="173">
        <f>SUM(D23:D29)</f>
        <v>509478</v>
      </c>
      <c r="E22" s="173">
        <f>SUM(E23:E29)</f>
        <v>1986193</v>
      </c>
      <c r="F22" s="383" t="s">
        <v>1039</v>
      </c>
      <c r="G22" s="1263">
        <f>SUM(G23:G29)</f>
        <v>14520</v>
      </c>
      <c r="H22" s="775">
        <f>SUM(H23:H29)</f>
        <v>114668</v>
      </c>
      <c r="I22" s="775">
        <f>SUM(I23:I29)</f>
        <v>1280988.2</v>
      </c>
    </row>
    <row r="23" spans="1:9" s="3" customFormat="1" ht="16.5" customHeight="1">
      <c r="A23" s="454" t="s">
        <v>465</v>
      </c>
      <c r="B23" s="1310" t="s">
        <v>1040</v>
      </c>
      <c r="C23" s="177"/>
      <c r="D23" s="177"/>
      <c r="E23" s="173">
        <f>'13_sz_ melléklet'!F46</f>
        <v>17259</v>
      </c>
      <c r="F23" s="1309" t="s">
        <v>1047</v>
      </c>
      <c r="G23" s="972"/>
      <c r="H23" s="972"/>
      <c r="I23" s="775">
        <f>'2_sz_ melléklet'!F43</f>
        <v>0</v>
      </c>
    </row>
    <row r="24" spans="1:9" s="3" customFormat="1" ht="15.75" customHeight="1">
      <c r="A24" s="454" t="s">
        <v>466</v>
      </c>
      <c r="B24" s="1310" t="s">
        <v>1041</v>
      </c>
      <c r="C24" s="177">
        <v>612297</v>
      </c>
      <c r="D24" s="177">
        <v>25188</v>
      </c>
      <c r="E24" s="173">
        <f>'13_sz_ melléklet'!F47</f>
        <v>800263</v>
      </c>
      <c r="F24" s="1309" t="s">
        <v>1048</v>
      </c>
      <c r="G24" s="972"/>
      <c r="H24" s="972"/>
      <c r="I24" s="775">
        <f>'2_sz_ melléklet'!F44</f>
        <v>1127122</v>
      </c>
    </row>
    <row r="25" spans="1:9" s="3" customFormat="1" ht="15">
      <c r="A25" s="454" t="s">
        <v>467</v>
      </c>
      <c r="B25" s="1310" t="s">
        <v>1042</v>
      </c>
      <c r="C25" s="177"/>
      <c r="D25" s="177"/>
      <c r="E25" s="173">
        <f>'13_sz_ melléklet'!F48</f>
        <v>1127122</v>
      </c>
      <c r="F25" s="1309" t="s">
        <v>1049</v>
      </c>
      <c r="G25" s="972"/>
      <c r="H25" s="972"/>
      <c r="I25" s="775">
        <f>'2_sz_ melléklet'!F45</f>
        <v>0</v>
      </c>
    </row>
    <row r="26" spans="1:9" s="3" customFormat="1" ht="15">
      <c r="A26" s="454" t="s">
        <v>468</v>
      </c>
      <c r="B26" s="1311" t="s">
        <v>1043</v>
      </c>
      <c r="C26" s="177"/>
      <c r="D26" s="177"/>
      <c r="E26" s="173">
        <f>'13_sz_ melléklet'!F49</f>
        <v>0</v>
      </c>
      <c r="F26" s="1311" t="s">
        <v>1050</v>
      </c>
      <c r="G26" s="972"/>
      <c r="H26" s="972"/>
      <c r="I26" s="775">
        <f>'2_sz_ melléklet'!F46</f>
        <v>0</v>
      </c>
    </row>
    <row r="27" spans="1:9" s="3" customFormat="1" ht="15">
      <c r="A27" s="454" t="s">
        <v>469</v>
      </c>
      <c r="B27" s="1312" t="s">
        <v>1044</v>
      </c>
      <c r="C27" s="177"/>
      <c r="D27" s="177">
        <v>102497</v>
      </c>
      <c r="E27" s="173">
        <f>'13_sz_ melléklet'!F50</f>
        <v>0</v>
      </c>
      <c r="F27" s="1312" t="s">
        <v>1051</v>
      </c>
      <c r="G27" s="972"/>
      <c r="H27" s="972">
        <v>100032</v>
      </c>
      <c r="I27" s="775">
        <f>'2_sz_ melléklet'!F47</f>
        <v>0</v>
      </c>
    </row>
    <row r="28" spans="1:9" s="3" customFormat="1" ht="15">
      <c r="A28" s="454" t="s">
        <v>470</v>
      </c>
      <c r="B28" s="1313" t="s">
        <v>1045</v>
      </c>
      <c r="C28" s="177"/>
      <c r="D28" s="177">
        <v>289428</v>
      </c>
      <c r="E28" s="173">
        <f>'13_sz_ melléklet'!F51</f>
        <v>0</v>
      </c>
      <c r="F28" s="1313" t="s">
        <v>1053</v>
      </c>
      <c r="G28" s="972"/>
      <c r="H28" s="972"/>
      <c r="I28" s="775">
        <f>'2_sz_ melléklet'!F48</f>
        <v>115771.20000000001</v>
      </c>
    </row>
    <row r="29" spans="1:9" s="3" customFormat="1" ht="15">
      <c r="A29" s="454" t="s">
        <v>471</v>
      </c>
      <c r="B29" s="1314" t="s">
        <v>1046</v>
      </c>
      <c r="C29" s="177"/>
      <c r="D29" s="177">
        <v>92365</v>
      </c>
      <c r="E29" s="173">
        <f>'13_sz_ melléklet'!F52</f>
        <v>41549</v>
      </c>
      <c r="F29" s="1315" t="s">
        <v>1052</v>
      </c>
      <c r="G29" s="972">
        <v>14520</v>
      </c>
      <c r="H29" s="972">
        <v>14636</v>
      </c>
      <c r="I29" s="775">
        <f>'2_sz_ melléklet'!F49</f>
        <v>38095</v>
      </c>
    </row>
    <row r="30" spans="1:9" s="3" customFormat="1" ht="14.25" customHeight="1" thickBot="1">
      <c r="A30" s="454" t="s">
        <v>473</v>
      </c>
      <c r="B30" s="766"/>
      <c r="C30" s="177"/>
      <c r="D30" s="177"/>
      <c r="E30" s="173"/>
      <c r="F30" s="1116"/>
      <c r="G30" s="972"/>
      <c r="H30" s="972"/>
      <c r="I30" s="775"/>
    </row>
    <row r="31" spans="1:9" s="8" customFormat="1" ht="29.25" customHeight="1" thickBot="1">
      <c r="A31" s="477" t="s">
        <v>474</v>
      </c>
      <c r="B31" s="787" t="s">
        <v>542</v>
      </c>
      <c r="C31" s="184">
        <f>C8+C15+C20+C22</f>
        <v>7879279</v>
      </c>
      <c r="D31" s="184">
        <f>D8+D15+D20+D22</f>
        <v>5647569</v>
      </c>
      <c r="E31" s="184">
        <f>E8+E15+E20+E22</f>
        <v>8377518</v>
      </c>
      <c r="F31" s="788" t="s">
        <v>550</v>
      </c>
      <c r="G31" s="1033">
        <f>G8+G15+G20+G22</f>
        <v>7734496</v>
      </c>
      <c r="H31" s="974">
        <f>H8+H15+H20+H22</f>
        <v>5178129</v>
      </c>
      <c r="I31" s="1033">
        <f>I8+I15+I20+I22</f>
        <v>8377518.2</v>
      </c>
    </row>
    <row r="32" spans="1:11" s="8" customFormat="1" ht="29.25" customHeight="1">
      <c r="A32" s="777"/>
      <c r="B32" s="764"/>
      <c r="C32" s="770"/>
      <c r="D32" s="770"/>
      <c r="E32" s="771"/>
      <c r="F32" s="764"/>
      <c r="G32" s="451"/>
      <c r="H32" s="451"/>
      <c r="I32" s="772"/>
      <c r="J32" s="773"/>
      <c r="K32" s="773"/>
    </row>
    <row r="33" spans="1:11" s="8" customFormat="1" ht="29.25" customHeight="1">
      <c r="A33" s="777"/>
      <c r="B33" s="764"/>
      <c r="C33" s="770"/>
      <c r="D33" s="770"/>
      <c r="E33" s="771"/>
      <c r="F33" s="764"/>
      <c r="G33" s="451"/>
      <c r="H33" s="451"/>
      <c r="I33" s="772"/>
      <c r="J33" s="773"/>
      <c r="K33" s="773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37">
      <selection activeCell="A40" sqref="A1:F40"/>
    </sheetView>
  </sheetViews>
  <sheetFormatPr defaultColWidth="9.140625" defaultRowHeight="12.75"/>
  <cols>
    <col min="1" max="1" width="4.00390625" style="0" customWidth="1"/>
    <col min="2" max="2" width="39.7109375" style="0" customWidth="1"/>
    <col min="3" max="3" width="12.7109375" style="0" customWidth="1"/>
    <col min="4" max="5" width="13.00390625" style="0" customWidth="1"/>
    <col min="6" max="6" width="12.140625" style="0" customWidth="1"/>
  </cols>
  <sheetData>
    <row r="1" spans="1:6" ht="12.75">
      <c r="A1" s="1419" t="s">
        <v>702</v>
      </c>
      <c r="B1" s="1419"/>
      <c r="C1" s="1419"/>
      <c r="D1" s="1419"/>
      <c r="E1" s="1419"/>
      <c r="F1" s="1419"/>
    </row>
    <row r="2" spans="2:6" ht="9.75" customHeight="1">
      <c r="B2" s="1"/>
      <c r="C2" s="1"/>
      <c r="D2" s="21"/>
      <c r="E2" s="21"/>
      <c r="F2" s="353" t="s">
        <v>49</v>
      </c>
    </row>
    <row r="3" spans="2:6" ht="15.75">
      <c r="B3" s="1439" t="s">
        <v>50</v>
      </c>
      <c r="C3" s="1439"/>
      <c r="D3" s="1439"/>
      <c r="E3" s="1439"/>
      <c r="F3" s="1439"/>
    </row>
    <row r="4" spans="2:6" ht="13.5" thickBot="1">
      <c r="B4" s="1"/>
      <c r="C4" s="1"/>
      <c r="D4" s="1"/>
      <c r="E4" s="1"/>
      <c r="F4" s="23" t="s">
        <v>4</v>
      </c>
    </row>
    <row r="5" spans="1:6" ht="41.25" customHeight="1" thickBot="1">
      <c r="A5" s="472" t="s">
        <v>448</v>
      </c>
      <c r="B5" s="358" t="s">
        <v>48</v>
      </c>
      <c r="C5" s="473" t="s">
        <v>13</v>
      </c>
      <c r="D5" s="495" t="s">
        <v>694</v>
      </c>
      <c r="E5" s="544" t="s">
        <v>603</v>
      </c>
      <c r="F5" s="544" t="s">
        <v>559</v>
      </c>
    </row>
    <row r="6" spans="1:6" ht="12.75">
      <c r="A6" s="485" t="s">
        <v>449</v>
      </c>
      <c r="B6" s="460" t="s">
        <v>450</v>
      </c>
      <c r="C6" s="457" t="s">
        <v>451</v>
      </c>
      <c r="D6" s="458" t="s">
        <v>452</v>
      </c>
      <c r="E6" s="823" t="s">
        <v>472</v>
      </c>
      <c r="F6" s="448" t="s">
        <v>497</v>
      </c>
    </row>
    <row r="7" spans="1:6" ht="12.75">
      <c r="A7" s="453" t="s">
        <v>454</v>
      </c>
      <c r="B7" s="162" t="s">
        <v>917</v>
      </c>
      <c r="C7" s="137">
        <f>'30_ sz_ melléklet'!F11</f>
        <v>118514</v>
      </c>
      <c r="D7" s="543">
        <f>'31_sz_ melléklet'!E9</f>
        <v>0</v>
      </c>
      <c r="E7" s="188">
        <v>96149</v>
      </c>
      <c r="F7" s="890">
        <f>SUM(C7:E7)</f>
        <v>214663</v>
      </c>
    </row>
    <row r="8" spans="1:6" ht="12.75">
      <c r="A8" s="453" t="s">
        <v>455</v>
      </c>
      <c r="B8" s="162" t="s">
        <v>918</v>
      </c>
      <c r="C8" s="137">
        <f>'30_ sz_ melléklet'!F12</f>
        <v>27191</v>
      </c>
      <c r="D8" s="543">
        <f>'31_sz_ melléklet'!E10</f>
        <v>0</v>
      </c>
      <c r="E8" s="188">
        <v>69345</v>
      </c>
      <c r="F8" s="890">
        <f>SUM(C8:E8)</f>
        <v>96536</v>
      </c>
    </row>
    <row r="9" spans="1:6" ht="13.5" thickBot="1">
      <c r="A9" s="517" t="s">
        <v>456</v>
      </c>
      <c r="B9" s="328" t="s">
        <v>919</v>
      </c>
      <c r="C9" s="137">
        <f>'30_ sz_ melléklet'!F13</f>
        <v>227</v>
      </c>
      <c r="D9" s="543">
        <f>'31_sz_ melléklet'!E11</f>
        <v>70</v>
      </c>
      <c r="E9" s="891">
        <v>12000</v>
      </c>
      <c r="F9" s="890">
        <f>SUM(C9:E9)</f>
        <v>12297</v>
      </c>
    </row>
    <row r="10" spans="1:6" ht="13.5" thickBot="1">
      <c r="A10" s="477" t="s">
        <v>457</v>
      </c>
      <c r="B10" s="501" t="s">
        <v>51</v>
      </c>
      <c r="C10" s="149">
        <f>SUM(C7:C9)</f>
        <v>145932</v>
      </c>
      <c r="D10" s="545">
        <f>SUM(D7:D9)</f>
        <v>70</v>
      </c>
      <c r="E10" s="184">
        <f>SUM(E7:E9)</f>
        <v>177494</v>
      </c>
      <c r="F10" s="846">
        <f>SUM(F7:F9)</f>
        <v>323496</v>
      </c>
    </row>
    <row r="11" spans="2:6" ht="5.25" customHeight="1">
      <c r="B11" s="45"/>
      <c r="C11" s="354"/>
      <c r="D11" s="45"/>
      <c r="E11" s="45"/>
      <c r="F11" s="45"/>
    </row>
    <row r="12" spans="2:6" ht="15">
      <c r="B12" s="45"/>
      <c r="C12" s="37"/>
      <c r="D12" s="20"/>
      <c r="E12" s="20"/>
      <c r="F12" s="20"/>
    </row>
    <row r="13" spans="1:6" ht="12.75">
      <c r="A13" s="1419" t="s">
        <v>703</v>
      </c>
      <c r="B13" s="1419"/>
      <c r="C13" s="1419"/>
      <c r="D13" s="1419"/>
      <c r="E13" s="1419"/>
      <c r="F13" s="1419"/>
    </row>
    <row r="14" spans="1:6" ht="12.75">
      <c r="A14" s="466"/>
      <c r="B14" s="466"/>
      <c r="C14" s="466"/>
      <c r="D14" s="466"/>
      <c r="E14" s="466"/>
      <c r="F14" s="466"/>
    </row>
    <row r="15" spans="1:6" ht="15.75">
      <c r="A15" s="1439" t="s">
        <v>927</v>
      </c>
      <c r="B15" s="1440"/>
      <c r="C15" s="1440"/>
      <c r="D15" s="1440"/>
      <c r="E15" s="233"/>
      <c r="F15" s="233"/>
    </row>
    <row r="16" spans="2:6" ht="15.75" thickBot="1">
      <c r="B16" s="45"/>
      <c r="C16" s="159" t="s">
        <v>11</v>
      </c>
      <c r="D16" s="233"/>
      <c r="E16" s="233"/>
      <c r="F16" s="233"/>
    </row>
    <row r="17" spans="1:6" s="17" customFormat="1" ht="15.75">
      <c r="A17" s="1430" t="s">
        <v>448</v>
      </c>
      <c r="B17" s="549" t="s">
        <v>48</v>
      </c>
      <c r="C17" s="550" t="s">
        <v>46</v>
      </c>
      <c r="D17" s="45"/>
      <c r="E17" s="45"/>
      <c r="F17" s="45"/>
    </row>
    <row r="18" spans="1:6" s="17" customFormat="1" ht="21.75" customHeight="1" thickBot="1">
      <c r="A18" s="1447"/>
      <c r="B18" s="230"/>
      <c r="C18" s="551" t="s">
        <v>52</v>
      </c>
      <c r="D18" s="45"/>
      <c r="E18" s="45"/>
      <c r="F18" s="45"/>
    </row>
    <row r="19" spans="1:6" s="17" customFormat="1" ht="12.75">
      <c r="A19" s="467" t="s">
        <v>449</v>
      </c>
      <c r="B19" s="460" t="s">
        <v>450</v>
      </c>
      <c r="C19" s="459" t="s">
        <v>451</v>
      </c>
      <c r="D19" s="45"/>
      <c r="E19" s="45"/>
      <c r="F19" s="45"/>
    </row>
    <row r="20" spans="1:6" ht="12.75">
      <c r="A20" s="454" t="s">
        <v>453</v>
      </c>
      <c r="B20" s="35" t="s">
        <v>928</v>
      </c>
      <c r="C20" s="145">
        <v>129000</v>
      </c>
      <c r="D20" s="37"/>
      <c r="E20" s="37"/>
      <c r="F20" s="37"/>
    </row>
    <row r="21" spans="1:6" ht="12.75">
      <c r="A21" s="453" t="s">
        <v>454</v>
      </c>
      <c r="B21" s="35" t="s">
        <v>929</v>
      </c>
      <c r="C21" s="145">
        <v>0</v>
      </c>
      <c r="D21" s="37"/>
      <c r="E21" s="37"/>
      <c r="F21" s="37"/>
    </row>
    <row r="22" spans="1:6" ht="13.5" customHeight="1">
      <c r="A22" s="453" t="s">
        <v>455</v>
      </c>
      <c r="B22" s="7" t="s">
        <v>930</v>
      </c>
      <c r="C22" s="145">
        <v>30000</v>
      </c>
      <c r="D22" s="37"/>
      <c r="E22" s="37"/>
      <c r="F22" s="37"/>
    </row>
    <row r="23" spans="1:6" ht="25.5">
      <c r="A23" s="498" t="s">
        <v>456</v>
      </c>
      <c r="B23" s="355" t="s">
        <v>931</v>
      </c>
      <c r="C23" s="143">
        <v>688000</v>
      </c>
      <c r="D23" s="37"/>
      <c r="E23" s="37"/>
      <c r="F23" s="37"/>
    </row>
    <row r="24" spans="1:6" ht="25.5">
      <c r="A24" s="498" t="s">
        <v>457</v>
      </c>
      <c r="B24" s="355" t="s">
        <v>932</v>
      </c>
      <c r="C24" s="143">
        <v>2000</v>
      </c>
      <c r="D24" s="356"/>
      <c r="E24" s="356"/>
      <c r="F24" s="356"/>
    </row>
    <row r="25" spans="1:6" ht="13.5" thickBot="1">
      <c r="A25" s="546" t="s">
        <v>458</v>
      </c>
      <c r="B25" s="355" t="s">
        <v>933</v>
      </c>
      <c r="C25" s="147">
        <v>4000</v>
      </c>
      <c r="D25" s="356"/>
      <c r="E25" s="356"/>
      <c r="F25" s="356"/>
    </row>
    <row r="26" spans="1:6" ht="13.5" thickBot="1">
      <c r="A26" s="477" t="s">
        <v>459</v>
      </c>
      <c r="B26" s="1204" t="s">
        <v>934</v>
      </c>
      <c r="C26" s="552">
        <f>SUM(C20:C25)</f>
        <v>853000</v>
      </c>
      <c r="D26" s="356"/>
      <c r="E26" s="356"/>
      <c r="F26" s="356"/>
    </row>
    <row r="27" spans="1:6" ht="13.5" thickBot="1">
      <c r="A27" s="642" t="s">
        <v>460</v>
      </c>
      <c r="B27" s="1270" t="s">
        <v>935</v>
      </c>
      <c r="C27" s="552">
        <v>4300</v>
      </c>
      <c r="D27" s="37"/>
      <c r="E27" s="37"/>
      <c r="F27" s="37"/>
    </row>
    <row r="28" spans="1:6" ht="13.5" thickBot="1">
      <c r="A28" s="477" t="s">
        <v>461</v>
      </c>
      <c r="B28" s="1271" t="s">
        <v>936</v>
      </c>
      <c r="C28" s="1272">
        <v>0</v>
      </c>
      <c r="D28" s="37"/>
      <c r="E28" s="37"/>
      <c r="F28" s="37"/>
    </row>
    <row r="29" spans="2:6" ht="12.75">
      <c r="B29" s="359"/>
      <c r="C29" s="37"/>
      <c r="D29" s="37"/>
      <c r="E29" s="37"/>
      <c r="F29" s="37"/>
    </row>
    <row r="30" spans="1:6" ht="12.75">
      <c r="A30" s="1419" t="s">
        <v>704</v>
      </c>
      <c r="B30" s="1419"/>
      <c r="C30" s="1419"/>
      <c r="D30" s="1419"/>
      <c r="E30" s="1419"/>
      <c r="F30" s="1419"/>
    </row>
    <row r="31" spans="1:6" ht="12.75">
      <c r="A31" s="466"/>
      <c r="B31" s="466"/>
      <c r="C31" s="466"/>
      <c r="D31" s="466"/>
      <c r="E31" s="466"/>
      <c r="F31" s="466"/>
    </row>
    <row r="32" spans="1:6" ht="15.75">
      <c r="A32" s="1439" t="s">
        <v>926</v>
      </c>
      <c r="B32" s="1440"/>
      <c r="C32" s="1440"/>
      <c r="D32" s="1440"/>
      <c r="E32" s="1"/>
      <c r="F32" s="1"/>
    </row>
    <row r="33" spans="2:6" ht="13.5" customHeight="1">
      <c r="B33" s="45"/>
      <c r="C33" s="37"/>
      <c r="D33" s="233"/>
      <c r="E33" s="233"/>
      <c r="F33" s="233"/>
    </row>
    <row r="34" spans="2:6" ht="15.75" customHeight="1" thickBot="1">
      <c r="B34" s="45"/>
      <c r="C34" s="159" t="s">
        <v>11</v>
      </c>
      <c r="D34" s="233"/>
      <c r="E34" s="233"/>
      <c r="F34" s="233"/>
    </row>
    <row r="35" spans="1:6" ht="30.75" customHeight="1" thickBot="1">
      <c r="A35" s="472" t="s">
        <v>448</v>
      </c>
      <c r="B35" s="468" t="s">
        <v>48</v>
      </c>
      <c r="C35" s="548" t="s">
        <v>30</v>
      </c>
      <c r="D35" s="233"/>
      <c r="E35" s="1034"/>
      <c r="F35" s="233"/>
    </row>
    <row r="36" spans="1:6" ht="12" customHeight="1" thickBot="1">
      <c r="A36" s="547" t="s">
        <v>449</v>
      </c>
      <c r="B36" s="460" t="s">
        <v>450</v>
      </c>
      <c r="C36" s="459" t="s">
        <v>451</v>
      </c>
      <c r="D36" s="233"/>
      <c r="E36" s="233"/>
      <c r="F36" s="233"/>
    </row>
    <row r="37" spans="1:6" ht="12.75">
      <c r="A37" s="498" t="s">
        <v>456</v>
      </c>
      <c r="B37" s="35" t="s">
        <v>938</v>
      </c>
      <c r="C37" s="145">
        <v>40000</v>
      </c>
      <c r="D37" s="37"/>
      <c r="E37" s="37"/>
      <c r="F37" s="37"/>
    </row>
    <row r="38" spans="1:6" ht="12.75">
      <c r="A38" s="498" t="s">
        <v>457</v>
      </c>
      <c r="B38" s="7" t="s">
        <v>939</v>
      </c>
      <c r="C38" s="143">
        <v>0</v>
      </c>
      <c r="D38" s="37"/>
      <c r="E38" s="37"/>
      <c r="F38" s="37"/>
    </row>
    <row r="39" spans="1:6" ht="13.5" thickBot="1">
      <c r="A39" s="546" t="s">
        <v>458</v>
      </c>
      <c r="B39" s="357" t="s">
        <v>940</v>
      </c>
      <c r="C39" s="144">
        <v>0</v>
      </c>
      <c r="D39" s="37"/>
      <c r="E39" s="37"/>
      <c r="F39" s="37"/>
    </row>
    <row r="40" spans="1:6" ht="13.5" thickBot="1">
      <c r="A40" s="477" t="s">
        <v>459</v>
      </c>
      <c r="B40" s="1205" t="s">
        <v>937</v>
      </c>
      <c r="C40" s="502">
        <f>SUM(C37:C39)</f>
        <v>40000</v>
      </c>
      <c r="D40" s="356"/>
      <c r="E40" s="356"/>
      <c r="F40" s="356"/>
    </row>
    <row r="41" spans="2:6" ht="12.75">
      <c r="B41" s="1"/>
      <c r="C41" s="1"/>
      <c r="D41" s="37"/>
      <c r="E41" s="37"/>
      <c r="F41" s="37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</sheetData>
  <sheetProtection/>
  <mergeCells count="7">
    <mergeCell ref="A32:D32"/>
    <mergeCell ref="A15:D15"/>
    <mergeCell ref="B3:F3"/>
    <mergeCell ref="A1:F1"/>
    <mergeCell ref="A13:F13"/>
    <mergeCell ref="A30:F30"/>
    <mergeCell ref="A17:A18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8"/>
  <sheetViews>
    <sheetView zoomScale="120" zoomScaleNormal="120" zoomScalePageLayoutView="0" workbookViewId="0" topLeftCell="A40">
      <selection activeCell="A54" sqref="A1:C54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  <col min="4" max="4" width="9.57421875" style="0" bestFit="1" customWidth="1"/>
  </cols>
  <sheetData>
    <row r="1" spans="1:5" ht="12.75">
      <c r="A1" s="466" t="s">
        <v>705</v>
      </c>
      <c r="B1" s="466"/>
      <c r="C1" s="466"/>
      <c r="D1" s="466"/>
      <c r="E1" s="466"/>
    </row>
    <row r="2" spans="2:3" ht="8.25" customHeight="1">
      <c r="B2" s="1"/>
      <c r="C2" s="42"/>
    </row>
    <row r="3" spans="2:3" ht="15.75">
      <c r="B3" s="1439" t="s">
        <v>974</v>
      </c>
      <c r="C3" s="1439"/>
    </row>
    <row r="4" spans="2:3" ht="7.5" customHeight="1">
      <c r="B4" s="43"/>
      <c r="C4" s="43"/>
    </row>
    <row r="5" spans="2:3" ht="13.5" thickBot="1">
      <c r="B5" s="1"/>
      <c r="C5" s="44" t="s">
        <v>4</v>
      </c>
    </row>
    <row r="6" spans="1:3" ht="27" customHeight="1" thickBot="1">
      <c r="A6" s="553" t="s">
        <v>448</v>
      </c>
      <c r="B6" s="555" t="s">
        <v>53</v>
      </c>
      <c r="C6" s="554" t="s">
        <v>30</v>
      </c>
    </row>
    <row r="7" spans="1:3" ht="12.75" customHeight="1" thickBot="1">
      <c r="A7" s="1032" t="s">
        <v>449</v>
      </c>
      <c r="B7" s="237" t="s">
        <v>450</v>
      </c>
      <c r="C7" s="483" t="s">
        <v>451</v>
      </c>
    </row>
    <row r="8" spans="1:3" ht="12.75" customHeight="1">
      <c r="A8" s="556" t="s">
        <v>453</v>
      </c>
      <c r="B8" s="1119" t="s">
        <v>706</v>
      </c>
      <c r="C8" s="1127"/>
    </row>
    <row r="9" spans="1:3" ht="12.75" customHeight="1">
      <c r="A9" s="522" t="s">
        <v>454</v>
      </c>
      <c r="B9" s="1120" t="s">
        <v>708</v>
      </c>
      <c r="C9" s="1118">
        <v>171338</v>
      </c>
    </row>
    <row r="10" spans="1:3" ht="12.75" customHeight="1">
      <c r="A10" s="522" t="s">
        <v>455</v>
      </c>
      <c r="B10" s="1120" t="s">
        <v>707</v>
      </c>
      <c r="C10" s="1118"/>
    </row>
    <row r="11" spans="1:3" ht="12.75" customHeight="1">
      <c r="A11" s="522" t="s">
        <v>456</v>
      </c>
      <c r="B11" s="1120" t="s">
        <v>709</v>
      </c>
      <c r="C11" s="1118">
        <v>20115</v>
      </c>
    </row>
    <row r="12" spans="1:3" ht="12.75" customHeight="1">
      <c r="A12" s="522" t="s">
        <v>457</v>
      </c>
      <c r="B12" s="1120" t="s">
        <v>710</v>
      </c>
      <c r="C12" s="1118">
        <v>40718</v>
      </c>
    </row>
    <row r="13" spans="1:3" ht="12.75" customHeight="1">
      <c r="A13" s="522" t="s">
        <v>458</v>
      </c>
      <c r="B13" s="1120" t="s">
        <v>711</v>
      </c>
      <c r="C13" s="1118"/>
    </row>
    <row r="14" spans="1:3" ht="12.75" customHeight="1">
      <c r="A14" s="522" t="s">
        <v>459</v>
      </c>
      <c r="B14" s="1120" t="s">
        <v>712</v>
      </c>
      <c r="C14" s="1118">
        <v>29684</v>
      </c>
    </row>
    <row r="15" spans="1:3" ht="12.75" customHeight="1">
      <c r="A15" s="522" t="s">
        <v>460</v>
      </c>
      <c r="B15" s="1120" t="s">
        <v>713</v>
      </c>
      <c r="C15" s="1118">
        <v>-175044</v>
      </c>
    </row>
    <row r="16" spans="1:3" ht="12.75" customHeight="1">
      <c r="A16" s="522" t="s">
        <v>461</v>
      </c>
      <c r="B16" s="1120" t="s">
        <v>714</v>
      </c>
      <c r="C16" s="1118">
        <f>C9+C11+C12+C13+C14+C15</f>
        <v>86811</v>
      </c>
    </row>
    <row r="17" spans="1:4" ht="12.75" customHeight="1">
      <c r="A17" s="522" t="s">
        <v>462</v>
      </c>
      <c r="B17" s="1120" t="s">
        <v>715</v>
      </c>
      <c r="C17" s="1118">
        <v>45538</v>
      </c>
      <c r="D17" s="92"/>
    </row>
    <row r="18" spans="1:3" ht="25.5" customHeight="1">
      <c r="A18" s="522" t="s">
        <v>463</v>
      </c>
      <c r="B18" s="1121" t="s">
        <v>716</v>
      </c>
      <c r="C18" s="1128"/>
    </row>
    <row r="19" spans="1:3" ht="12.75" customHeight="1">
      <c r="A19" s="522" t="s">
        <v>464</v>
      </c>
      <c r="B19" s="1122" t="s">
        <v>717</v>
      </c>
      <c r="C19" s="1118">
        <v>79296</v>
      </c>
    </row>
    <row r="20" spans="1:3" ht="12.75" customHeight="1">
      <c r="A20" s="522" t="s">
        <v>465</v>
      </c>
      <c r="B20" s="1123" t="s">
        <v>718</v>
      </c>
      <c r="C20" s="1118">
        <v>20672</v>
      </c>
    </row>
    <row r="21" spans="1:3" ht="12.75" customHeight="1">
      <c r="A21" s="522" t="s">
        <v>466</v>
      </c>
      <c r="B21" s="1122" t="s">
        <v>719</v>
      </c>
      <c r="C21" s="1118">
        <v>39648</v>
      </c>
    </row>
    <row r="22" spans="1:3" ht="12.75" customHeight="1">
      <c r="A22" s="522" t="s">
        <v>467</v>
      </c>
      <c r="B22" s="1123" t="s">
        <v>720</v>
      </c>
      <c r="C22" s="1118">
        <v>18496</v>
      </c>
    </row>
    <row r="23" spans="1:3" ht="12.75" customHeight="1">
      <c r="A23" s="522" t="s">
        <v>468</v>
      </c>
      <c r="B23" s="1120" t="s">
        <v>721</v>
      </c>
      <c r="C23" s="1118">
        <v>17604</v>
      </c>
    </row>
    <row r="24" spans="1:4" ht="12.75" customHeight="1">
      <c r="A24" s="522" t="s">
        <v>469</v>
      </c>
      <c r="B24" s="1120" t="s">
        <v>722</v>
      </c>
      <c r="C24" s="1118">
        <v>9000</v>
      </c>
      <c r="D24" s="92"/>
    </row>
    <row r="25" spans="1:3" ht="12.75" customHeight="1">
      <c r="A25" s="522" t="s">
        <v>470</v>
      </c>
      <c r="B25" s="1121" t="s">
        <v>716</v>
      </c>
      <c r="C25" s="789"/>
    </row>
    <row r="26" spans="1:3" ht="12.75" customHeight="1">
      <c r="A26" s="522" t="s">
        <v>471</v>
      </c>
      <c r="B26" s="1120" t="s">
        <v>725</v>
      </c>
      <c r="C26" s="1118">
        <v>76092</v>
      </c>
    </row>
    <row r="27" spans="1:4" ht="12.75" customHeight="1">
      <c r="A27" s="522" t="s">
        <v>473</v>
      </c>
      <c r="B27" s="1124" t="s">
        <v>724</v>
      </c>
      <c r="C27" s="1118">
        <v>1632</v>
      </c>
      <c r="D27" s="92"/>
    </row>
    <row r="28" spans="1:3" ht="12.75" customHeight="1">
      <c r="A28" s="522" t="s">
        <v>474</v>
      </c>
      <c r="B28" s="1125" t="s">
        <v>723</v>
      </c>
      <c r="C28" s="1118"/>
    </row>
    <row r="29" spans="1:3" ht="12.75" customHeight="1">
      <c r="A29" s="522" t="s">
        <v>475</v>
      </c>
      <c r="B29" s="1120" t="s">
        <v>726</v>
      </c>
      <c r="C29" s="1118">
        <v>71409</v>
      </c>
    </row>
    <row r="30" spans="1:3" ht="12.75" customHeight="1">
      <c r="A30" s="522" t="s">
        <v>476</v>
      </c>
      <c r="B30" s="1120" t="s">
        <v>727</v>
      </c>
      <c r="C30" s="1118">
        <v>10684</v>
      </c>
    </row>
    <row r="31" spans="1:3" ht="12.75" customHeight="1">
      <c r="A31" s="522" t="s">
        <v>477</v>
      </c>
      <c r="B31" s="1120" t="s">
        <v>728</v>
      </c>
      <c r="C31" s="1118">
        <v>34587</v>
      </c>
    </row>
    <row r="32" spans="1:4" ht="12.75" customHeight="1">
      <c r="A32" s="522" t="s">
        <v>478</v>
      </c>
      <c r="B32" s="1120" t="s">
        <v>729</v>
      </c>
      <c r="C32" s="1118">
        <v>988</v>
      </c>
      <c r="D32" s="92"/>
    </row>
    <row r="33" spans="1:3" ht="12.75" customHeight="1">
      <c r="A33" s="522" t="s">
        <v>479</v>
      </c>
      <c r="B33" s="1124" t="s">
        <v>764</v>
      </c>
      <c r="C33" s="1118">
        <v>153688</v>
      </c>
    </row>
    <row r="34" spans="1:3" ht="12.75" customHeight="1">
      <c r="A34" s="522" t="s">
        <v>480</v>
      </c>
      <c r="B34" s="1126" t="s">
        <v>765</v>
      </c>
      <c r="C34" s="1118"/>
    </row>
    <row r="35" spans="1:3" ht="12.75" customHeight="1">
      <c r="A35" s="522" t="s">
        <v>481</v>
      </c>
      <c r="B35" s="1120" t="s">
        <v>766</v>
      </c>
      <c r="C35" s="1118">
        <v>19227</v>
      </c>
    </row>
    <row r="36" spans="1:3" ht="12.75" customHeight="1">
      <c r="A36" s="522" t="s">
        <v>482</v>
      </c>
      <c r="B36" s="1120" t="s">
        <v>767</v>
      </c>
      <c r="C36" s="1128">
        <v>17704</v>
      </c>
    </row>
    <row r="37" spans="1:3" ht="12.75" customHeight="1" thickBot="1">
      <c r="A37" s="523" t="s">
        <v>483</v>
      </c>
      <c r="B37" s="1129"/>
      <c r="C37" s="1130"/>
    </row>
    <row r="38" spans="1:4" ht="12.75" customHeight="1" thickBot="1">
      <c r="A38" s="865" t="s">
        <v>484</v>
      </c>
      <c r="B38" s="1131" t="s">
        <v>746</v>
      </c>
      <c r="C38" s="1132">
        <f>C16+C17+C19+C20+C21+C22+C23+C24+C26+C27+C29+C30+C31+C32+C33+C35+C36</f>
        <v>703076</v>
      </c>
      <c r="D38" s="92"/>
    </row>
    <row r="39" ht="12.75" customHeight="1"/>
    <row r="40" ht="12.75" customHeight="1"/>
    <row r="41" spans="1:3" ht="12.75" customHeight="1">
      <c r="A41" s="1419" t="s">
        <v>730</v>
      </c>
      <c r="B41" s="1419"/>
      <c r="C41" s="1419"/>
    </row>
    <row r="42" spans="2:3" ht="12.75" customHeight="1">
      <c r="B42" s="1439" t="s">
        <v>983</v>
      </c>
      <c r="C42" s="1439"/>
    </row>
    <row r="43" spans="2:3" ht="12.75" customHeight="1" thickBot="1">
      <c r="B43" s="1"/>
      <c r="C43" s="44" t="s">
        <v>4</v>
      </c>
    </row>
    <row r="44" spans="1:3" ht="21.75" customHeight="1" thickBot="1">
      <c r="A44" s="553" t="s">
        <v>448</v>
      </c>
      <c r="B44" s="1049" t="s">
        <v>53</v>
      </c>
      <c r="C44" s="1050" t="s">
        <v>30</v>
      </c>
    </row>
    <row r="45" spans="1:3" s="1233" customFormat="1" ht="12.75" customHeight="1" thickBot="1">
      <c r="A45" s="547" t="s">
        <v>449</v>
      </c>
      <c r="B45" s="1231" t="s">
        <v>450</v>
      </c>
      <c r="C45" s="1232" t="s">
        <v>451</v>
      </c>
    </row>
    <row r="46" spans="1:3" ht="24.75" customHeight="1">
      <c r="A46" s="1051" t="s">
        <v>453</v>
      </c>
      <c r="B46" s="1227" t="s">
        <v>984</v>
      </c>
      <c r="C46" s="577"/>
    </row>
    <row r="47" spans="1:3" ht="12.75" customHeight="1">
      <c r="A47" s="1052" t="s">
        <v>454</v>
      </c>
      <c r="B47" s="1121"/>
      <c r="C47" s="789"/>
    </row>
    <row r="48" spans="1:3" ht="12.75" customHeight="1">
      <c r="A48" s="1052" t="s">
        <v>455</v>
      </c>
      <c r="B48" s="1120"/>
      <c r="C48" s="1118"/>
    </row>
    <row r="49" spans="1:3" ht="12.75" customHeight="1">
      <c r="A49" s="1055" t="s">
        <v>456</v>
      </c>
      <c r="B49" s="1124"/>
      <c r="C49" s="1118"/>
    </row>
    <row r="50" spans="1:3" ht="12.75" customHeight="1">
      <c r="A50" s="1055" t="s">
        <v>457</v>
      </c>
      <c r="B50" s="1124"/>
      <c r="C50" s="1118"/>
    </row>
    <row r="51" spans="1:3" ht="12.75" customHeight="1">
      <c r="A51" s="1055" t="s">
        <v>458</v>
      </c>
      <c r="B51" s="1124"/>
      <c r="C51" s="1128"/>
    </row>
    <row r="52" spans="1:3" ht="12.75" customHeight="1">
      <c r="A52" s="1055" t="s">
        <v>459</v>
      </c>
      <c r="B52" s="1124"/>
      <c r="C52" s="1118"/>
    </row>
    <row r="53" spans="1:3" ht="12.75" customHeight="1" thickBot="1">
      <c r="A53" s="1053" t="s">
        <v>460</v>
      </c>
      <c r="B53" s="1228"/>
      <c r="C53" s="1230"/>
    </row>
    <row r="54" spans="1:3" ht="12.75" customHeight="1" thickBot="1">
      <c r="A54" s="521" t="s">
        <v>461</v>
      </c>
      <c r="B54" s="1229" t="s">
        <v>985</v>
      </c>
      <c r="C54" s="184">
        <f>SUM(C48:C53)</f>
        <v>0</v>
      </c>
    </row>
    <row r="55" ht="12.75" customHeight="1"/>
    <row r="56" ht="12.75" customHeight="1"/>
    <row r="57" ht="12.75" customHeight="1"/>
    <row r="58" ht="12.75" customHeight="1">
      <c r="C58" s="92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pans="2:3" ht="12.75" customHeight="1">
      <c r="B67" s="1"/>
      <c r="C67" s="1"/>
    </row>
    <row r="68" spans="2:3" ht="12.75" customHeight="1">
      <c r="B68" s="1"/>
      <c r="C68" s="1"/>
    </row>
    <row r="69" spans="2:3" ht="12.75" customHeight="1">
      <c r="B69" s="1"/>
      <c r="C69" s="1"/>
    </row>
    <row r="70" spans="2:5" ht="12.75">
      <c r="B70" s="1"/>
      <c r="C70" s="1"/>
      <c r="D70" s="466"/>
      <c r="E70" s="466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 customHeight="1">
      <c r="B76" s="1"/>
      <c r="C76" s="1"/>
    </row>
    <row r="77" spans="2:3" ht="12.75" customHeight="1">
      <c r="B77" s="1"/>
      <c r="C77" s="1"/>
    </row>
    <row r="78" spans="2:3" ht="12.75" customHeight="1">
      <c r="B78" s="1"/>
      <c r="C78" s="1"/>
    </row>
    <row r="79" spans="2:3" ht="12.75" customHeight="1">
      <c r="B79" s="1"/>
      <c r="C79" s="1"/>
    </row>
    <row r="80" spans="2:3" ht="12.75" customHeight="1">
      <c r="B80" s="1"/>
      <c r="C80" s="1"/>
    </row>
    <row r="81" spans="2:3" ht="12.75" customHeight="1">
      <c r="B81" s="1"/>
      <c r="C81" s="1"/>
    </row>
    <row r="82" spans="2:3" ht="12.75" customHeight="1">
      <c r="B82" s="1"/>
      <c r="C82" s="1"/>
    </row>
    <row r="83" spans="2:3" ht="12.75" customHeight="1">
      <c r="B83" s="1"/>
      <c r="C83" s="1"/>
    </row>
    <row r="84" spans="2:3" ht="12.75" customHeight="1">
      <c r="B84" s="1"/>
      <c r="C84" s="1"/>
    </row>
    <row r="85" spans="2:3" ht="12.75" customHeight="1">
      <c r="B85" s="1"/>
      <c r="C85" s="1"/>
    </row>
    <row r="86" spans="2:3" ht="12.75" customHeight="1">
      <c r="B86" s="1"/>
      <c r="C86" s="1"/>
    </row>
    <row r="87" spans="2:3" ht="12.75" customHeight="1">
      <c r="B87" s="1"/>
      <c r="C87" s="1"/>
    </row>
    <row r="88" spans="2:3" ht="12.75" customHeight="1">
      <c r="B88" s="1"/>
      <c r="C88" s="1"/>
    </row>
    <row r="89" spans="2:3" ht="12.75" customHeight="1">
      <c r="B89" s="1"/>
      <c r="C89" s="1"/>
    </row>
    <row r="90" spans="2:3" ht="12.75" customHeight="1">
      <c r="B90" s="1"/>
      <c r="C90" s="1"/>
    </row>
    <row r="91" spans="2:3" ht="12.75" customHeight="1">
      <c r="B91" s="1"/>
      <c r="C91" s="1"/>
    </row>
    <row r="92" spans="2:3" ht="12.75" customHeight="1">
      <c r="B92" s="1"/>
      <c r="C92" s="1"/>
    </row>
    <row r="93" spans="2:3" ht="12.75" customHeight="1">
      <c r="B93" s="1"/>
      <c r="C93" s="1"/>
    </row>
    <row r="94" spans="2:3" ht="12.75" customHeight="1">
      <c r="B94" s="1"/>
      <c r="C94" s="1"/>
    </row>
    <row r="95" spans="2:3" ht="12.75" customHeight="1">
      <c r="B95" s="1"/>
      <c r="C95" s="1"/>
    </row>
    <row r="96" spans="2:3" ht="12.75" customHeight="1">
      <c r="B96" s="1"/>
      <c r="C96" s="1"/>
    </row>
    <row r="97" spans="2:3" ht="12.75" customHeight="1">
      <c r="B97" s="1"/>
      <c r="C97" s="1"/>
    </row>
    <row r="98" spans="2:3" ht="9.75" customHeight="1">
      <c r="B98" s="1"/>
      <c r="C98" s="1"/>
    </row>
    <row r="99" spans="2:3" ht="12.75" customHeight="1">
      <c r="B99" s="1"/>
      <c r="C99" s="1"/>
    </row>
    <row r="100" spans="2:3" ht="12.75" customHeight="1">
      <c r="B100" s="1"/>
      <c r="C100" s="1"/>
    </row>
    <row r="101" spans="2:3" ht="12.75" customHeight="1">
      <c r="B101" s="1"/>
      <c r="C101" s="1"/>
    </row>
    <row r="102" spans="2:3" ht="12.75" customHeight="1">
      <c r="B102" s="1"/>
      <c r="C102" s="1"/>
    </row>
    <row r="103" spans="2:3" ht="12.75" customHeight="1">
      <c r="B103" s="1"/>
      <c r="C103" s="1"/>
    </row>
    <row r="104" spans="2:3" ht="12.75" customHeight="1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5" ht="12.75" customHeight="1">
      <c r="B115" s="1"/>
      <c r="C115" s="1"/>
      <c r="D115" s="587"/>
      <c r="E115" s="587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>
      <c r="B127" s="1"/>
      <c r="C127" s="1"/>
    </row>
    <row r="128" spans="2:5" ht="12.75">
      <c r="B128" s="1"/>
      <c r="C128" s="1"/>
      <c r="D128" s="92"/>
      <c r="E128" t="s">
        <v>664</v>
      </c>
    </row>
    <row r="129" spans="2:4" ht="12.75">
      <c r="B129" s="1"/>
      <c r="C129" s="1"/>
      <c r="D129" s="92"/>
    </row>
    <row r="130" spans="2:4" ht="12.75">
      <c r="B130" s="1"/>
      <c r="C130" s="1"/>
      <c r="D130" s="92"/>
    </row>
    <row r="131" spans="2:4" ht="12.75">
      <c r="B131" s="1"/>
      <c r="C131" s="1"/>
      <c r="D131" s="92"/>
    </row>
    <row r="132" spans="2:4" ht="12.75">
      <c r="B132" s="1"/>
      <c r="C132" s="1"/>
      <c r="D132" s="92"/>
    </row>
    <row r="133" spans="2:4" ht="12.75">
      <c r="B133" s="1"/>
      <c r="C133" s="1"/>
      <c r="D133" s="92"/>
    </row>
    <row r="134" spans="2:4" ht="12.75">
      <c r="B134" s="1"/>
      <c r="C134" s="1"/>
      <c r="D134" s="92"/>
    </row>
    <row r="135" spans="2:4" ht="12.75">
      <c r="B135" s="1"/>
      <c r="C135" s="1"/>
      <c r="D135" s="92"/>
    </row>
    <row r="136" spans="2:4" ht="12.75">
      <c r="B136" s="1"/>
      <c r="C136" s="1"/>
      <c r="D136" s="92"/>
    </row>
    <row r="137" spans="2:4" ht="12.75">
      <c r="B137" s="1"/>
      <c r="C137" s="1"/>
      <c r="D137" s="92"/>
    </row>
    <row r="138" spans="2:4" ht="12.75">
      <c r="B138" s="1"/>
      <c r="C138" s="1"/>
      <c r="D138" s="92"/>
    </row>
    <row r="139" spans="2:4" ht="12.75">
      <c r="B139" s="1"/>
      <c r="C139" s="1"/>
      <c r="D139" s="92"/>
    </row>
    <row r="140" spans="2:4" ht="12.75">
      <c r="B140" s="1"/>
      <c r="C140" s="1"/>
      <c r="D140" s="92"/>
    </row>
    <row r="141" spans="2:4" ht="12.75">
      <c r="B141" s="1"/>
      <c r="C141" s="1"/>
      <c r="D141" s="92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6" ht="12.75">
      <c r="E156" s="92"/>
    </row>
    <row r="158" ht="12.75">
      <c r="E158" s="92"/>
    </row>
  </sheetData>
  <sheetProtection/>
  <mergeCells count="3">
    <mergeCell ref="B3:C3"/>
    <mergeCell ref="A41:C41"/>
    <mergeCell ref="B42:C42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1">
      <selection activeCell="A107" sqref="A1:C107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466" t="s">
        <v>747</v>
      </c>
      <c r="B1" s="466"/>
      <c r="C1" s="466"/>
      <c r="D1" s="466"/>
      <c r="E1" s="466"/>
    </row>
    <row r="2" spans="2:3" ht="15.75">
      <c r="B2" s="135"/>
      <c r="C2" s="1"/>
    </row>
    <row r="3" spans="1:3" ht="15.75">
      <c r="A3" s="1439" t="s">
        <v>976</v>
      </c>
      <c r="B3" s="1440"/>
      <c r="C3" s="1440"/>
    </row>
    <row r="4" spans="2:3" ht="15.75">
      <c r="B4" s="43"/>
      <c r="C4" s="134"/>
    </row>
    <row r="5" spans="2:3" ht="13.5" thickBot="1">
      <c r="B5" s="1445" t="s">
        <v>44</v>
      </c>
      <c r="C5" s="1445"/>
    </row>
    <row r="6" spans="1:3" ht="15.75">
      <c r="A6" s="1448" t="s">
        <v>448</v>
      </c>
      <c r="B6" s="154" t="s">
        <v>56</v>
      </c>
      <c r="C6" s="362" t="s">
        <v>46</v>
      </c>
    </row>
    <row r="7" spans="1:3" ht="13.5" thickBot="1">
      <c r="A7" s="1449"/>
      <c r="B7" s="163"/>
      <c r="C7" s="558" t="s">
        <v>5</v>
      </c>
    </row>
    <row r="8" spans="1:3" ht="13.5" thickBot="1">
      <c r="A8" s="538" t="s">
        <v>449</v>
      </c>
      <c r="B8" s="237" t="s">
        <v>450</v>
      </c>
      <c r="C8" s="483" t="s">
        <v>451</v>
      </c>
    </row>
    <row r="9" spans="1:3" ht="12.75">
      <c r="A9" s="514" t="s">
        <v>453</v>
      </c>
      <c r="B9" s="146" t="s">
        <v>979</v>
      </c>
      <c r="C9" s="1110">
        <v>40891</v>
      </c>
    </row>
    <row r="10" spans="1:3" ht="12.75">
      <c r="A10" s="498" t="s">
        <v>454</v>
      </c>
      <c r="B10" s="146" t="s">
        <v>980</v>
      </c>
      <c r="C10" s="365">
        <f>132+34</f>
        <v>166</v>
      </c>
    </row>
    <row r="11" spans="1:3" ht="12.75">
      <c r="A11" s="498" t="s">
        <v>455</v>
      </c>
      <c r="B11" s="1259" t="s">
        <v>1117</v>
      </c>
      <c r="C11" s="1383">
        <v>4730</v>
      </c>
    </row>
    <row r="12" spans="1:3" ht="12.75">
      <c r="A12" s="498" t="s">
        <v>456</v>
      </c>
      <c r="B12" s="187" t="s">
        <v>1118</v>
      </c>
      <c r="C12" s="1384">
        <v>7871</v>
      </c>
    </row>
    <row r="13" spans="1:3" ht="13.5" thickBot="1">
      <c r="A13" s="498" t="s">
        <v>457</v>
      </c>
      <c r="B13" s="163" t="s">
        <v>1120</v>
      </c>
      <c r="C13" s="1382">
        <v>15685</v>
      </c>
    </row>
    <row r="14" spans="1:3" ht="13.5" thickBot="1">
      <c r="A14" s="477" t="s">
        <v>458</v>
      </c>
      <c r="B14" s="216" t="s">
        <v>403</v>
      </c>
      <c r="C14" s="559">
        <f>SUM(C9:C13)</f>
        <v>69343</v>
      </c>
    </row>
    <row r="15" spans="1:3" ht="12.75">
      <c r="A15" s="475"/>
      <c r="B15" s="45"/>
      <c r="C15" s="489"/>
    </row>
    <row r="16" spans="2:3" ht="12.75">
      <c r="B16" s="45"/>
      <c r="C16" s="292"/>
    </row>
    <row r="17" spans="1:5" ht="12.75">
      <c r="A17" s="466" t="s">
        <v>748</v>
      </c>
      <c r="B17" s="466"/>
      <c r="C17" s="466"/>
      <c r="D17" s="466"/>
      <c r="E17" s="466"/>
    </row>
    <row r="18" spans="2:3" ht="12.75">
      <c r="B18" s="1"/>
      <c r="C18" s="1"/>
    </row>
    <row r="19" spans="1:3" ht="15.75">
      <c r="A19" s="1439" t="s">
        <v>973</v>
      </c>
      <c r="B19" s="1440"/>
      <c r="C19" s="1440"/>
    </row>
    <row r="20" spans="2:3" ht="15.75">
      <c r="B20" s="135"/>
      <c r="C20" s="1"/>
    </row>
    <row r="21" spans="2:3" ht="13.5" thickBot="1">
      <c r="B21" s="1445" t="s">
        <v>57</v>
      </c>
      <c r="C21" s="1445"/>
    </row>
    <row r="22" spans="1:3" ht="15.75">
      <c r="A22" s="1448" t="s">
        <v>448</v>
      </c>
      <c r="B22" s="154" t="s">
        <v>56</v>
      </c>
      <c r="C22" s="362" t="s">
        <v>46</v>
      </c>
    </row>
    <row r="23" spans="1:3" ht="13.5" thickBot="1">
      <c r="A23" s="1449"/>
      <c r="B23" s="163"/>
      <c r="C23" s="363" t="s">
        <v>5</v>
      </c>
    </row>
    <row r="24" spans="1:3" ht="13.5" thickBot="1">
      <c r="A24" s="538" t="s">
        <v>449</v>
      </c>
      <c r="B24" s="237" t="s">
        <v>450</v>
      </c>
      <c r="C24" s="524" t="s">
        <v>451</v>
      </c>
    </row>
    <row r="25" spans="1:3" ht="12.75">
      <c r="A25" s="514" t="s">
        <v>453</v>
      </c>
      <c r="B25" s="163" t="s">
        <v>981</v>
      </c>
      <c r="C25" s="367">
        <f>203163-34-3892</f>
        <v>199237</v>
      </c>
    </row>
    <row r="26" spans="1:3" ht="12.75">
      <c r="A26" s="498" t="s">
        <v>454</v>
      </c>
      <c r="B26" s="784"/>
      <c r="C26" s="347"/>
    </row>
    <row r="27" spans="1:3" ht="13.5" thickBot="1">
      <c r="A27" s="500"/>
      <c r="B27" s="163"/>
      <c r="C27" s="348"/>
    </row>
    <row r="28" spans="1:3" ht="13.5" thickBot="1">
      <c r="A28" s="477" t="s">
        <v>455</v>
      </c>
      <c r="B28" s="216" t="s">
        <v>404</v>
      </c>
      <c r="C28" s="368">
        <f>SUM(C25:C27)</f>
        <v>199237</v>
      </c>
    </row>
    <row r="29" spans="2:3" ht="12.75">
      <c r="B29" s="45"/>
      <c r="C29" s="292"/>
    </row>
    <row r="30" spans="2:3" ht="12.75">
      <c r="B30" s="45"/>
      <c r="C30" s="292"/>
    </row>
    <row r="31" spans="2:3" ht="12.75">
      <c r="B31" s="45"/>
      <c r="C31" s="292"/>
    </row>
    <row r="32" spans="2:3" ht="12.75">
      <c r="B32" s="45"/>
      <c r="C32" s="292"/>
    </row>
    <row r="33" spans="2:3" ht="12.75">
      <c r="B33" s="45"/>
      <c r="C33" s="292"/>
    </row>
    <row r="34" spans="2:3" ht="12.75">
      <c r="B34" s="45"/>
      <c r="C34" s="292"/>
    </row>
    <row r="35" spans="2:3" ht="12.75">
      <c r="B35" s="45"/>
      <c r="C35" s="292"/>
    </row>
    <row r="36" spans="2:3" ht="12.75">
      <c r="B36" s="45"/>
      <c r="C36" s="292"/>
    </row>
    <row r="37" spans="2:3" ht="12.75">
      <c r="B37" s="45"/>
      <c r="C37" s="292"/>
    </row>
    <row r="38" spans="2:3" ht="12.75">
      <c r="B38" s="45"/>
      <c r="C38" s="292"/>
    </row>
    <row r="39" spans="2:3" ht="12.75">
      <c r="B39" s="45"/>
      <c r="C39" s="292"/>
    </row>
    <row r="40" spans="2:3" ht="12.75">
      <c r="B40" s="45"/>
      <c r="C40" s="292"/>
    </row>
    <row r="41" spans="2:3" ht="12.75">
      <c r="B41" s="45"/>
      <c r="C41" s="292"/>
    </row>
    <row r="42" spans="2:3" ht="12.75">
      <c r="B42" s="45"/>
      <c r="C42" s="292"/>
    </row>
    <row r="43" spans="2:3" ht="12.75">
      <c r="B43" s="45"/>
      <c r="C43" s="292"/>
    </row>
    <row r="44" spans="2:3" ht="12.75">
      <c r="B44" s="45"/>
      <c r="C44" s="292"/>
    </row>
    <row r="45" spans="2:3" ht="12.75">
      <c r="B45" s="45"/>
      <c r="C45" s="292"/>
    </row>
    <row r="46" spans="2:3" ht="12.75">
      <c r="B46" s="45"/>
      <c r="C46" s="292"/>
    </row>
    <row r="47" spans="2:3" ht="12.75">
      <c r="B47" s="45"/>
      <c r="C47" s="292"/>
    </row>
    <row r="48" spans="2:3" ht="12.75">
      <c r="B48" s="45"/>
      <c r="C48" s="292"/>
    </row>
    <row r="49" spans="2:3" ht="12.75">
      <c r="B49" s="45"/>
      <c r="C49" s="292"/>
    </row>
    <row r="50" spans="2:3" ht="12.75">
      <c r="B50" s="45"/>
      <c r="C50" s="292"/>
    </row>
    <row r="51" spans="2:3" ht="12.75">
      <c r="B51" s="45"/>
      <c r="C51" s="292"/>
    </row>
    <row r="52" spans="2:3" ht="12.75">
      <c r="B52" s="45"/>
      <c r="C52" s="292"/>
    </row>
    <row r="53" spans="2:3" ht="10.5" customHeight="1">
      <c r="B53" s="45"/>
      <c r="C53" s="292"/>
    </row>
    <row r="54" spans="2:3" ht="12.75" hidden="1">
      <c r="B54" s="45"/>
      <c r="C54" s="292"/>
    </row>
    <row r="55" spans="1:5" ht="12.75">
      <c r="A55" s="466" t="s">
        <v>749</v>
      </c>
      <c r="B55" s="466"/>
      <c r="C55" s="466"/>
      <c r="D55" s="466"/>
      <c r="E55" s="466"/>
    </row>
    <row r="56" spans="2:3" ht="12.75">
      <c r="B56" s="1"/>
      <c r="C56" s="1"/>
    </row>
    <row r="57" spans="2:3" ht="15.75">
      <c r="B57" s="1450" t="s">
        <v>986</v>
      </c>
      <c r="C57" s="1450"/>
    </row>
    <row r="58" spans="2:5" ht="15.75">
      <c r="B58" s="43"/>
      <c r="C58" s="43"/>
      <c r="D58" s="13"/>
      <c r="E58" s="13"/>
    </row>
    <row r="59" spans="2:3" ht="13.5" thickBot="1">
      <c r="B59" s="159"/>
      <c r="C59" s="159" t="s">
        <v>434</v>
      </c>
    </row>
    <row r="60" spans="1:3" ht="15.75">
      <c r="A60" s="1448" t="s">
        <v>448</v>
      </c>
      <c r="B60" s="154" t="s">
        <v>56</v>
      </c>
      <c r="C60" s="207" t="s">
        <v>31</v>
      </c>
    </row>
    <row r="61" spans="1:3" ht="16.5" thickBot="1">
      <c r="A61" s="1449"/>
      <c r="B61" s="641"/>
      <c r="C61" s="208"/>
    </row>
    <row r="62" spans="1:3" ht="13.5" thickBot="1">
      <c r="A62" s="538" t="s">
        <v>449</v>
      </c>
      <c r="B62" s="402" t="s">
        <v>987</v>
      </c>
      <c r="C62" s="403">
        <f>C63+C68+C73</f>
        <v>434913</v>
      </c>
    </row>
    <row r="63" spans="1:3" ht="13.5" thickBot="1">
      <c r="A63" s="514" t="s">
        <v>453</v>
      </c>
      <c r="B63" s="401" t="s">
        <v>433</v>
      </c>
      <c r="C63" s="184">
        <f>C64+C66+C65+C67</f>
        <v>319233</v>
      </c>
    </row>
    <row r="64" spans="1:3" ht="12.75">
      <c r="A64" s="498" t="s">
        <v>454</v>
      </c>
      <c r="B64" s="146" t="s">
        <v>429</v>
      </c>
      <c r="C64" s="319">
        <v>308047</v>
      </c>
    </row>
    <row r="65" spans="1:3" ht="12.75">
      <c r="A65" s="498" t="s">
        <v>455</v>
      </c>
      <c r="B65" s="162" t="s">
        <v>762</v>
      </c>
      <c r="C65" s="210">
        <v>8900</v>
      </c>
    </row>
    <row r="66" spans="1:3" ht="12.75">
      <c r="A66" s="498" t="s">
        <v>456</v>
      </c>
      <c r="B66" s="162" t="s">
        <v>1114</v>
      </c>
      <c r="C66" s="210">
        <v>730</v>
      </c>
    </row>
    <row r="67" spans="1:3" ht="13.5" thickBot="1">
      <c r="A67" s="500" t="s">
        <v>457</v>
      </c>
      <c r="B67" s="163" t="s">
        <v>1115</v>
      </c>
      <c r="C67" s="185">
        <v>1556</v>
      </c>
    </row>
    <row r="68" spans="1:3" ht="13.5" thickBot="1">
      <c r="A68" s="603" t="s">
        <v>458</v>
      </c>
      <c r="B68" s="164" t="s">
        <v>694</v>
      </c>
      <c r="C68" s="184">
        <f>C69+C70+C71+C72</f>
        <v>79281</v>
      </c>
    </row>
    <row r="69" spans="1:3" ht="12.75">
      <c r="A69" s="539" t="s">
        <v>459</v>
      </c>
      <c r="B69" s="645" t="s">
        <v>819</v>
      </c>
      <c r="C69" s="321">
        <v>66563</v>
      </c>
    </row>
    <row r="70" spans="1:3" ht="12.75">
      <c r="A70" s="500" t="s">
        <v>460</v>
      </c>
      <c r="B70" s="153" t="s">
        <v>835</v>
      </c>
      <c r="C70" s="1022">
        <v>12718</v>
      </c>
    </row>
    <row r="71" spans="1:3" ht="12.75">
      <c r="A71" s="500" t="s">
        <v>461</v>
      </c>
      <c r="B71" s="153"/>
      <c r="C71" s="1022"/>
    </row>
    <row r="72" spans="1:3" ht="13.5" thickBot="1">
      <c r="A72" s="500" t="s">
        <v>462</v>
      </c>
      <c r="B72" s="374"/>
      <c r="C72" s="332"/>
    </row>
    <row r="73" spans="1:3" ht="13.5" thickBot="1">
      <c r="A73" s="603" t="s">
        <v>463</v>
      </c>
      <c r="B73" s="440" t="s">
        <v>46</v>
      </c>
      <c r="C73" s="326">
        <f>SUM(C74:C90)</f>
        <v>36399</v>
      </c>
    </row>
    <row r="74" spans="1:3" ht="12.75">
      <c r="A74" s="539" t="s">
        <v>464</v>
      </c>
      <c r="B74" s="163" t="s">
        <v>430</v>
      </c>
      <c r="C74" s="319">
        <v>9156</v>
      </c>
    </row>
    <row r="75" spans="1:3" ht="12.75">
      <c r="A75" s="500" t="s">
        <v>465</v>
      </c>
      <c r="B75" s="644" t="s">
        <v>431</v>
      </c>
      <c r="C75" s="210">
        <v>0</v>
      </c>
    </row>
    <row r="76" spans="1:3" ht="12.75">
      <c r="A76" s="500" t="s">
        <v>466</v>
      </c>
      <c r="B76" s="645" t="s">
        <v>432</v>
      </c>
      <c r="C76" s="210">
        <v>1452</v>
      </c>
    </row>
    <row r="77" spans="1:3" ht="12.75">
      <c r="A77" s="500" t="s">
        <v>467</v>
      </c>
      <c r="B77" s="645" t="s">
        <v>612</v>
      </c>
      <c r="C77" s="321">
        <v>1222</v>
      </c>
    </row>
    <row r="78" spans="1:3" ht="12.75">
      <c r="A78" s="500" t="s">
        <v>468</v>
      </c>
      <c r="B78" s="645" t="s">
        <v>654</v>
      </c>
      <c r="C78" s="321">
        <f>9366-7871</f>
        <v>1495</v>
      </c>
    </row>
    <row r="79" spans="1:3" ht="12.75">
      <c r="A79" s="500" t="s">
        <v>469</v>
      </c>
      <c r="B79" s="645" t="s">
        <v>613</v>
      </c>
      <c r="C79" s="321"/>
    </row>
    <row r="80" spans="1:3" ht="12.75">
      <c r="A80" s="500" t="s">
        <v>470</v>
      </c>
      <c r="B80" s="645" t="s">
        <v>1116</v>
      </c>
      <c r="C80" s="321">
        <v>23074</v>
      </c>
    </row>
    <row r="81" spans="1:3" ht="12.75">
      <c r="A81" s="500" t="s">
        <v>471</v>
      </c>
      <c r="B81" s="645"/>
      <c r="C81" s="321"/>
    </row>
    <row r="82" spans="1:3" ht="12.75">
      <c r="A82" s="500" t="s">
        <v>473</v>
      </c>
      <c r="B82" s="645"/>
      <c r="C82" s="321"/>
    </row>
    <row r="83" spans="1:8" s="40" customFormat="1" ht="12.75">
      <c r="A83" s="500" t="s">
        <v>474</v>
      </c>
      <c r="B83" s="645"/>
      <c r="C83" s="321"/>
      <c r="H83"/>
    </row>
    <row r="84" spans="1:8" s="16" customFormat="1" ht="12.75">
      <c r="A84" s="500" t="s">
        <v>475</v>
      </c>
      <c r="B84" s="645"/>
      <c r="C84" s="321"/>
      <c r="H84" s="40"/>
    </row>
    <row r="85" spans="1:3" s="16" customFormat="1" ht="12.75">
      <c r="A85" s="500" t="s">
        <v>476</v>
      </c>
      <c r="B85" s="645"/>
      <c r="C85" s="321"/>
    </row>
    <row r="86" spans="1:3" s="16" customFormat="1" ht="12.75">
      <c r="A86" s="500" t="s">
        <v>477</v>
      </c>
      <c r="B86" s="645"/>
      <c r="C86" s="321"/>
    </row>
    <row r="87" spans="1:3" s="16" customFormat="1" ht="12.75">
      <c r="A87" s="500" t="s">
        <v>478</v>
      </c>
      <c r="B87" s="645"/>
      <c r="C87" s="321"/>
    </row>
    <row r="88" spans="1:3" s="16" customFormat="1" ht="12.75">
      <c r="A88" s="500" t="s">
        <v>479</v>
      </c>
      <c r="B88" s="645"/>
      <c r="C88" s="210"/>
    </row>
    <row r="89" spans="1:8" s="40" customFormat="1" ht="12.75">
      <c r="A89" s="500" t="s">
        <v>480</v>
      </c>
      <c r="B89" s="645"/>
      <c r="C89" s="321"/>
      <c r="H89" s="16"/>
    </row>
    <row r="90" spans="1:8" ht="13.5" thickBot="1">
      <c r="A90" s="500" t="s">
        <v>482</v>
      </c>
      <c r="B90" s="646"/>
      <c r="C90" s="404"/>
      <c r="H90" s="40"/>
    </row>
    <row r="91" spans="1:3" ht="13.5" thickBot="1">
      <c r="A91" s="643" t="s">
        <v>483</v>
      </c>
      <c r="B91" s="647" t="s">
        <v>988</v>
      </c>
      <c r="C91" s="179">
        <f>C92+C96+C101</f>
        <v>0</v>
      </c>
    </row>
    <row r="92" spans="1:3" ht="13.5" thickBot="1">
      <c r="A92" s="643" t="s">
        <v>484</v>
      </c>
      <c r="B92" s="849" t="s">
        <v>13</v>
      </c>
      <c r="C92" s="179">
        <f>SUM(C93:C95)</f>
        <v>0</v>
      </c>
    </row>
    <row r="93" spans="1:3" ht="12.75">
      <c r="A93" s="541" t="s">
        <v>485</v>
      </c>
      <c r="B93" s="648"/>
      <c r="C93" s="180"/>
    </row>
    <row r="94" spans="1:3" ht="12.75">
      <c r="A94" s="536">
        <v>33</v>
      </c>
      <c r="B94" s="644"/>
      <c r="C94" s="177"/>
    </row>
    <row r="95" spans="1:3" ht="13.5" thickBot="1">
      <c r="A95" s="536">
        <v>34</v>
      </c>
      <c r="B95" s="646"/>
      <c r="C95" s="182"/>
    </row>
    <row r="96" spans="1:3" ht="13.5" thickBot="1">
      <c r="A96" s="643" t="s">
        <v>488</v>
      </c>
      <c r="B96" s="849" t="s">
        <v>803</v>
      </c>
      <c r="C96" s="179">
        <f>SUM(C97:C100)</f>
        <v>0</v>
      </c>
    </row>
    <row r="97" spans="1:3" ht="12.75">
      <c r="A97" s="541" t="s">
        <v>489</v>
      </c>
      <c r="B97" s="648"/>
      <c r="C97" s="180"/>
    </row>
    <row r="98" spans="1:3" ht="12.75">
      <c r="A98" s="536" t="s">
        <v>490</v>
      </c>
      <c r="B98" s="644"/>
      <c r="C98" s="177"/>
    </row>
    <row r="99" spans="1:3" ht="12.75">
      <c r="A99" s="536" t="s">
        <v>491</v>
      </c>
      <c r="B99" s="644"/>
      <c r="C99" s="177"/>
    </row>
    <row r="100" spans="1:3" ht="13.5" thickBot="1">
      <c r="A100" s="542" t="s">
        <v>492</v>
      </c>
      <c r="B100" s="646"/>
      <c r="C100" s="182"/>
    </row>
    <row r="101" spans="1:3" ht="13.5" thickBot="1">
      <c r="A101" s="643" t="s">
        <v>493</v>
      </c>
      <c r="B101" s="164" t="s">
        <v>78</v>
      </c>
      <c r="C101" s="179">
        <f>SUM(C102:C106)</f>
        <v>0</v>
      </c>
    </row>
    <row r="102" spans="1:3" ht="12.75">
      <c r="A102" s="540" t="s">
        <v>494</v>
      </c>
      <c r="B102" s="436"/>
      <c r="C102" s="950"/>
    </row>
    <row r="103" spans="1:3" ht="12.75">
      <c r="A103" s="537" t="s">
        <v>495</v>
      </c>
      <c r="B103" s="153"/>
      <c r="C103" s="948"/>
    </row>
    <row r="104" spans="1:3" ht="12.75">
      <c r="A104" s="537" t="s">
        <v>496</v>
      </c>
      <c r="B104" s="153"/>
      <c r="C104" s="948"/>
    </row>
    <row r="105" spans="1:3" ht="12.75">
      <c r="A105" s="537" t="s">
        <v>512</v>
      </c>
      <c r="B105" s="153"/>
      <c r="C105" s="948"/>
    </row>
    <row r="106" spans="1:3" ht="13.5" thickBot="1">
      <c r="A106" s="892" t="s">
        <v>513</v>
      </c>
      <c r="B106" s="947"/>
      <c r="C106" s="949"/>
    </row>
    <row r="107" s="18" customFormat="1" ht="12.75">
      <c r="H107"/>
    </row>
    <row r="108" ht="12.75">
      <c r="H108" s="18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</sheetData>
  <sheetProtection/>
  <mergeCells count="8">
    <mergeCell ref="B21:C21"/>
    <mergeCell ref="B5:C5"/>
    <mergeCell ref="A60:A61"/>
    <mergeCell ref="A6:A7"/>
    <mergeCell ref="A22:A23"/>
    <mergeCell ref="A3:C3"/>
    <mergeCell ref="A19:C19"/>
    <mergeCell ref="B57:C57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39" sqref="A1:F39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419" t="s">
        <v>750</v>
      </c>
      <c r="B1" s="1419"/>
      <c r="C1" s="1419"/>
      <c r="D1" s="1419"/>
      <c r="E1" s="1419"/>
    </row>
    <row r="2" spans="2:6" ht="15.75">
      <c r="B2" s="1439" t="s">
        <v>405</v>
      </c>
      <c r="C2" s="1439"/>
      <c r="D2" s="1439"/>
      <c r="E2" s="1439"/>
      <c r="F2" s="22"/>
    </row>
    <row r="3" spans="2:5" ht="7.5" customHeight="1">
      <c r="B3" s="19"/>
      <c r="C3" s="19"/>
      <c r="D3" s="19"/>
      <c r="E3" s="19"/>
    </row>
    <row r="4" spans="2:6" ht="15.75" thickBot="1">
      <c r="B4" s="19"/>
      <c r="C4" s="19"/>
      <c r="D4" s="19"/>
      <c r="E4" s="38" t="s">
        <v>69</v>
      </c>
      <c r="F4" s="38"/>
    </row>
    <row r="5" spans="1:6" ht="13.5" thickBot="1">
      <c r="A5" s="1448" t="s">
        <v>448</v>
      </c>
      <c r="B5" s="1456" t="s">
        <v>60</v>
      </c>
      <c r="C5" s="1458" t="s">
        <v>61</v>
      </c>
      <c r="D5" s="1459"/>
      <c r="E5" s="1459"/>
      <c r="F5" s="1460"/>
    </row>
    <row r="6" spans="1:6" ht="13.5" thickBot="1">
      <c r="A6" s="1449"/>
      <c r="B6" s="1457"/>
      <c r="C6" s="902" t="s">
        <v>62</v>
      </c>
      <c r="D6" s="566" t="s">
        <v>1090</v>
      </c>
      <c r="E6" s="903" t="s">
        <v>46</v>
      </c>
      <c r="F6" s="904" t="s">
        <v>180</v>
      </c>
    </row>
    <row r="7" spans="1:6" ht="13.5" thickBot="1">
      <c r="A7" s="538" t="s">
        <v>449</v>
      </c>
      <c r="B7" s="562" t="s">
        <v>450</v>
      </c>
      <c r="C7" s="563" t="s">
        <v>451</v>
      </c>
      <c r="D7" s="564" t="s">
        <v>452</v>
      </c>
      <c r="E7" s="1035" t="s">
        <v>472</v>
      </c>
      <c r="F7" s="207" t="s">
        <v>497</v>
      </c>
    </row>
    <row r="8" spans="1:6" ht="12.75">
      <c r="A8" s="601" t="s">
        <v>453</v>
      </c>
      <c r="B8" s="1209" t="s">
        <v>406</v>
      </c>
      <c r="C8" s="560"/>
      <c r="D8" s="561"/>
      <c r="E8" s="900"/>
      <c r="F8" s="790"/>
    </row>
    <row r="9" spans="1:6" ht="16.5" thickBot="1">
      <c r="A9" s="539" t="s">
        <v>454</v>
      </c>
      <c r="B9" s="163" t="s">
        <v>950</v>
      </c>
      <c r="C9" s="290"/>
      <c r="D9" s="291"/>
      <c r="E9" s="1092">
        <f>567248+29698+21450</f>
        <v>618396</v>
      </c>
      <c r="F9" s="185">
        <f>SUM(C9:E9)</f>
        <v>618396</v>
      </c>
    </row>
    <row r="10" spans="1:6" ht="13.5" thickBot="1">
      <c r="A10" s="477" t="s">
        <v>455</v>
      </c>
      <c r="B10" s="1210" t="s">
        <v>406</v>
      </c>
      <c r="C10" s="492">
        <f>C8+C9</f>
        <v>0</v>
      </c>
      <c r="D10" s="492">
        <f>D8+D9</f>
        <v>0</v>
      </c>
      <c r="E10" s="492">
        <f>E8+E9</f>
        <v>618396</v>
      </c>
      <c r="F10" s="1211">
        <f>F8+F9</f>
        <v>618396</v>
      </c>
    </row>
    <row r="11" spans="2:5" ht="12.75" customHeight="1">
      <c r="B11" s="19"/>
      <c r="C11" s="19"/>
      <c r="D11" s="19"/>
      <c r="E11" s="19"/>
    </row>
    <row r="12" spans="2:5" ht="12.75" customHeight="1">
      <c r="B12" s="19"/>
      <c r="C12" s="19"/>
      <c r="D12" s="19"/>
      <c r="E12" s="19"/>
    </row>
    <row r="13" spans="1:5" ht="12.75">
      <c r="A13" s="1419" t="s">
        <v>751</v>
      </c>
      <c r="B13" s="1419"/>
      <c r="C13" s="1419"/>
      <c r="D13" s="1419"/>
      <c r="E13" s="1419"/>
    </row>
    <row r="14" spans="2:5" ht="15">
      <c r="B14" s="19"/>
      <c r="C14" s="19"/>
      <c r="D14" s="19"/>
      <c r="E14" s="19"/>
    </row>
    <row r="15" spans="1:6" ht="15.75">
      <c r="A15" s="1439" t="s">
        <v>1088</v>
      </c>
      <c r="B15" s="1440"/>
      <c r="C15" s="1440"/>
      <c r="D15" s="1440"/>
      <c r="E15" s="1440"/>
      <c r="F15" s="1440"/>
    </row>
    <row r="16" spans="2:5" ht="14.25">
      <c r="B16" s="1461" t="s">
        <v>1089</v>
      </c>
      <c r="C16" s="1461"/>
      <c r="D16" s="1461"/>
      <c r="E16" s="1461"/>
    </row>
    <row r="17" spans="2:5" ht="14.25">
      <c r="B17" s="369"/>
      <c r="C17" s="369"/>
      <c r="D17" s="369"/>
      <c r="E17" s="369"/>
    </row>
    <row r="18" spans="2:5" ht="15.75" thickBot="1">
      <c r="B18" s="19"/>
      <c r="C18" s="19"/>
      <c r="D18" s="19"/>
      <c r="E18" s="38" t="s">
        <v>69</v>
      </c>
    </row>
    <row r="19" spans="1:6" ht="13.5" thickBot="1">
      <c r="A19" s="1448" t="s">
        <v>448</v>
      </c>
      <c r="B19" s="1454" t="s">
        <v>53</v>
      </c>
      <c r="C19" s="1451" t="s">
        <v>61</v>
      </c>
      <c r="D19" s="1452"/>
      <c r="E19" s="1452"/>
      <c r="F19" s="1453"/>
    </row>
    <row r="20" spans="1:6" ht="13.5" thickBot="1">
      <c r="A20" s="1449"/>
      <c r="B20" s="1462"/>
      <c r="C20" s="899" t="s">
        <v>62</v>
      </c>
      <c r="D20" s="566" t="s">
        <v>1090</v>
      </c>
      <c r="E20" s="370" t="s">
        <v>46</v>
      </c>
      <c r="F20" s="896" t="s">
        <v>180</v>
      </c>
    </row>
    <row r="21" spans="1:6" ht="13.5" thickBot="1">
      <c r="A21" s="538" t="s">
        <v>449</v>
      </c>
      <c r="B21" s="573" t="s">
        <v>450</v>
      </c>
      <c r="C21" s="562" t="s">
        <v>451</v>
      </c>
      <c r="D21" s="564" t="s">
        <v>452</v>
      </c>
      <c r="E21" s="572" t="s">
        <v>472</v>
      </c>
      <c r="F21" s="688" t="s">
        <v>497</v>
      </c>
    </row>
    <row r="22" spans="1:6" ht="26.25">
      <c r="A22" s="514" t="s">
        <v>453</v>
      </c>
      <c r="B22" s="897" t="s">
        <v>64</v>
      </c>
      <c r="C22" s="1102">
        <v>0</v>
      </c>
      <c r="D22" s="579">
        <v>0</v>
      </c>
      <c r="E22" s="1106">
        <f>236815+140000</f>
        <v>376815</v>
      </c>
      <c r="F22" s="172">
        <f>SUM(C22:E22)</f>
        <v>376815</v>
      </c>
    </row>
    <row r="23" spans="1:6" ht="15">
      <c r="A23" s="498" t="s">
        <v>454</v>
      </c>
      <c r="B23" s="187" t="s">
        <v>65</v>
      </c>
      <c r="C23" s="1103">
        <v>0</v>
      </c>
      <c r="D23" s="580">
        <v>0</v>
      </c>
      <c r="E23" s="844">
        <v>3431</v>
      </c>
      <c r="F23" s="172">
        <f>SUM(C23:E23)</f>
        <v>3431</v>
      </c>
    </row>
    <row r="24" spans="1:6" ht="15">
      <c r="A24" s="500" t="s">
        <v>455</v>
      </c>
      <c r="B24" s="384" t="s">
        <v>1029</v>
      </c>
      <c r="C24" s="1104"/>
      <c r="D24" s="581">
        <v>0</v>
      </c>
      <c r="E24" s="1264">
        <v>0</v>
      </c>
      <c r="F24" s="172">
        <f>SUM(C24:E24)</f>
        <v>0</v>
      </c>
    </row>
    <row r="25" spans="1:6" ht="15.75" thickBot="1">
      <c r="A25" s="500" t="s">
        <v>456</v>
      </c>
      <c r="B25" s="384" t="s">
        <v>66</v>
      </c>
      <c r="C25" s="1104">
        <v>0</v>
      </c>
      <c r="D25" s="1105">
        <v>0</v>
      </c>
      <c r="E25" s="1107">
        <v>0</v>
      </c>
      <c r="F25" s="176">
        <f>SUM(C25:E25)</f>
        <v>0</v>
      </c>
    </row>
    <row r="26" spans="1:6" ht="24.75" thickBot="1">
      <c r="A26" s="477" t="s">
        <v>457</v>
      </c>
      <c r="B26" s="898" t="s">
        <v>407</v>
      </c>
      <c r="C26" s="1108">
        <f>SUM(C22:C25)</f>
        <v>0</v>
      </c>
      <c r="D26" s="582">
        <f>SUM(D22:D25)</f>
        <v>0</v>
      </c>
      <c r="E26" s="493">
        <f>SUM(E22:E25)</f>
        <v>380246</v>
      </c>
      <c r="F26" s="184">
        <f>SUM(C26:E26)</f>
        <v>380246</v>
      </c>
    </row>
    <row r="27" spans="2:5" ht="15">
      <c r="B27" s="19"/>
      <c r="C27" s="19"/>
      <c r="D27" s="19"/>
      <c r="E27" s="19"/>
    </row>
    <row r="28" spans="2:5" ht="15">
      <c r="B28" s="19"/>
      <c r="C28" s="19"/>
      <c r="D28" s="19"/>
      <c r="E28" s="19"/>
    </row>
    <row r="29" spans="1:5" ht="12.75">
      <c r="A29" s="1419" t="s">
        <v>752</v>
      </c>
      <c r="B29" s="1419"/>
      <c r="C29" s="1419"/>
      <c r="D29" s="1419"/>
      <c r="E29" s="1419"/>
    </row>
    <row r="30" spans="2:5" ht="15">
      <c r="B30" s="19"/>
      <c r="C30" s="19"/>
      <c r="D30" s="19"/>
      <c r="E30" s="19"/>
    </row>
    <row r="31" spans="2:6" ht="15.75">
      <c r="B31" s="1450" t="s">
        <v>954</v>
      </c>
      <c r="C31" s="1450"/>
      <c r="D31" s="1450"/>
      <c r="E31" s="1450"/>
      <c r="F31" s="1440"/>
    </row>
    <row r="32" spans="2:5" ht="15">
      <c r="B32" s="19"/>
      <c r="C32" s="19"/>
      <c r="D32" s="19"/>
      <c r="E32" s="19"/>
    </row>
    <row r="33" spans="2:5" ht="15.75" thickBot="1">
      <c r="B33" s="19"/>
      <c r="C33" s="19"/>
      <c r="D33" s="19"/>
      <c r="E33" s="38" t="s">
        <v>69</v>
      </c>
    </row>
    <row r="34" spans="1:6" ht="13.5" thickBot="1">
      <c r="A34" s="1448" t="s">
        <v>448</v>
      </c>
      <c r="B34" s="1454" t="s">
        <v>53</v>
      </c>
      <c r="C34" s="1451" t="s">
        <v>61</v>
      </c>
      <c r="D34" s="1452"/>
      <c r="E34" s="1452"/>
      <c r="F34" s="1453"/>
    </row>
    <row r="35" spans="1:6" ht="13.5" thickBot="1">
      <c r="A35" s="1449"/>
      <c r="B35" s="1455"/>
      <c r="C35" s="895" t="s">
        <v>62</v>
      </c>
      <c r="D35" s="566" t="s">
        <v>1090</v>
      </c>
      <c r="E35" s="567" t="s">
        <v>63</v>
      </c>
      <c r="F35" s="896" t="s">
        <v>180</v>
      </c>
    </row>
    <row r="36" spans="1:6" ht="13.5" thickBot="1">
      <c r="A36" s="538" t="s">
        <v>449</v>
      </c>
      <c r="B36" s="573" t="s">
        <v>450</v>
      </c>
      <c r="C36" s="562" t="s">
        <v>451</v>
      </c>
      <c r="D36" s="564" t="s">
        <v>452</v>
      </c>
      <c r="E36" s="572" t="s">
        <v>472</v>
      </c>
      <c r="F36" s="779" t="s">
        <v>497</v>
      </c>
    </row>
    <row r="37" spans="1:6" ht="15">
      <c r="A37" s="514" t="s">
        <v>453</v>
      </c>
      <c r="B37" s="445" t="s">
        <v>67</v>
      </c>
      <c r="C37" s="1096">
        <v>0</v>
      </c>
      <c r="D37" s="1100">
        <v>0</v>
      </c>
      <c r="E37" s="1098"/>
      <c r="F37" s="829">
        <f>SUM(C37:E37)</f>
        <v>0</v>
      </c>
    </row>
    <row r="38" spans="1:6" ht="15.75" thickBot="1">
      <c r="A38" s="500" t="s">
        <v>454</v>
      </c>
      <c r="B38" s="893" t="s">
        <v>68</v>
      </c>
      <c r="C38" s="1097">
        <v>0</v>
      </c>
      <c r="D38" s="1101">
        <v>0</v>
      </c>
      <c r="E38" s="1099">
        <v>100000</v>
      </c>
      <c r="F38" s="828">
        <f>SUM(C38:E38)</f>
        <v>100000</v>
      </c>
    </row>
    <row r="39" spans="1:6" ht="26.25" thickBot="1">
      <c r="A39" s="477" t="s">
        <v>455</v>
      </c>
      <c r="B39" s="894" t="s">
        <v>408</v>
      </c>
      <c r="C39" s="478">
        <f>SUM(C37:C38)</f>
        <v>0</v>
      </c>
      <c r="D39" s="478">
        <f>SUM(D37:D38)</f>
        <v>0</v>
      </c>
      <c r="E39" s="478">
        <f>SUM(E37:E38)</f>
        <v>100000</v>
      </c>
      <c r="F39" s="478">
        <f>SUM(F37:F38)</f>
        <v>100000</v>
      </c>
    </row>
    <row r="40" spans="2:5" ht="15">
      <c r="B40" s="19"/>
      <c r="C40" s="19"/>
      <c r="D40" s="19"/>
      <c r="E40" s="19"/>
    </row>
    <row r="41" spans="2:5" ht="15">
      <c r="B41" s="19"/>
      <c r="C41" s="19"/>
      <c r="D41" s="19"/>
      <c r="E41" s="19"/>
    </row>
    <row r="42" spans="2:5" ht="15">
      <c r="B42" s="19"/>
      <c r="C42" s="19"/>
      <c r="D42" s="19"/>
      <c r="E42" s="19"/>
    </row>
    <row r="43" spans="2:5" ht="15">
      <c r="B43" s="19"/>
      <c r="C43" s="19"/>
      <c r="D43" s="19"/>
      <c r="E43" s="19"/>
    </row>
    <row r="44" spans="2:5" ht="15">
      <c r="B44" s="19"/>
      <c r="C44" s="19"/>
      <c r="D44" s="19"/>
      <c r="E44" s="19"/>
    </row>
    <row r="45" spans="2:5" ht="15">
      <c r="B45" s="19"/>
      <c r="C45" s="19"/>
      <c r="D45" s="19"/>
      <c r="E45" s="19"/>
    </row>
    <row r="46" spans="2:5" ht="12.75">
      <c r="B46" s="1"/>
      <c r="C46" s="1"/>
      <c r="D46" s="1"/>
      <c r="E46" s="1"/>
    </row>
    <row r="59" ht="16.5" customHeight="1"/>
    <row r="60" ht="16.5" customHeight="1"/>
    <row r="61" ht="16.5" customHeight="1"/>
  </sheetData>
  <sheetProtection/>
  <mergeCells count="16">
    <mergeCell ref="A5:A6"/>
    <mergeCell ref="A1:E1"/>
    <mergeCell ref="A13:E13"/>
    <mergeCell ref="A29:E29"/>
    <mergeCell ref="B5:B6"/>
    <mergeCell ref="B2:E2"/>
    <mergeCell ref="C5:F5"/>
    <mergeCell ref="B16:E16"/>
    <mergeCell ref="B19:B20"/>
    <mergeCell ref="C34:F34"/>
    <mergeCell ref="B31:F31"/>
    <mergeCell ref="C19:F19"/>
    <mergeCell ref="A15:F15"/>
    <mergeCell ref="A34:A35"/>
    <mergeCell ref="A19:A20"/>
    <mergeCell ref="B34:B3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A38" sqref="A1:C38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9.421875" style="0" customWidth="1"/>
  </cols>
  <sheetData>
    <row r="2" spans="1:5" ht="12.75">
      <c r="A2" s="466" t="s">
        <v>753</v>
      </c>
      <c r="B2" s="466"/>
      <c r="C2" s="466"/>
      <c r="D2" s="466"/>
      <c r="E2" s="466"/>
    </row>
    <row r="3" spans="2:3" ht="15.75">
      <c r="B3" s="135"/>
      <c r="C3" s="1"/>
    </row>
    <row r="4" spans="2:3" ht="15.75">
      <c r="B4" s="1439" t="s">
        <v>409</v>
      </c>
      <c r="C4" s="1439"/>
    </row>
    <row r="5" spans="2:3" ht="15.75">
      <c r="B5" s="43"/>
      <c r="C5" s="134"/>
    </row>
    <row r="6" spans="2:3" ht="13.5" thickBot="1">
      <c r="B6" s="1445" t="s">
        <v>44</v>
      </c>
      <c r="C6" s="1445"/>
    </row>
    <row r="7" spans="1:3" ht="15.75">
      <c r="A7" s="1448" t="s">
        <v>448</v>
      </c>
      <c r="B7" s="154" t="s">
        <v>56</v>
      </c>
      <c r="C7" s="362" t="s">
        <v>46</v>
      </c>
    </row>
    <row r="8" spans="1:3" ht="13.5" thickBot="1">
      <c r="A8" s="1449"/>
      <c r="B8" s="215"/>
      <c r="C8" s="363" t="s">
        <v>5</v>
      </c>
    </row>
    <row r="9" spans="1:3" ht="13.5" thickBot="1">
      <c r="A9" s="538" t="s">
        <v>449</v>
      </c>
      <c r="B9" s="562" t="s">
        <v>450</v>
      </c>
      <c r="C9" s="568" t="s">
        <v>451</v>
      </c>
    </row>
    <row r="10" spans="1:3" ht="12.75">
      <c r="A10" s="514" t="s">
        <v>453</v>
      </c>
      <c r="B10" s="162" t="s">
        <v>1119</v>
      </c>
      <c r="C10" s="364">
        <v>32158</v>
      </c>
    </row>
    <row r="11" spans="1:3" ht="12.75">
      <c r="A11" s="498" t="s">
        <v>454</v>
      </c>
      <c r="B11" s="162"/>
      <c r="C11" s="365"/>
    </row>
    <row r="12" spans="1:3" ht="12.75">
      <c r="A12" s="500" t="s">
        <v>455</v>
      </c>
      <c r="B12" s="162"/>
      <c r="C12" s="365"/>
    </row>
    <row r="13" spans="1:3" ht="12.75">
      <c r="A13" s="500" t="s">
        <v>456</v>
      </c>
      <c r="B13" s="163"/>
      <c r="C13" s="365"/>
    </row>
    <row r="14" spans="1:3" ht="12.75">
      <c r="A14" s="500" t="s">
        <v>457</v>
      </c>
      <c r="B14" s="162"/>
      <c r="C14" s="365"/>
    </row>
    <row r="15" spans="1:3" ht="12.75">
      <c r="A15" s="500" t="s">
        <v>458</v>
      </c>
      <c r="B15" s="146"/>
      <c r="C15" s="365"/>
    </row>
    <row r="16" spans="1:3" ht="13.5" thickBot="1">
      <c r="A16" s="500" t="s">
        <v>459</v>
      </c>
      <c r="B16" s="163"/>
      <c r="C16" s="366"/>
    </row>
    <row r="17" spans="1:3" ht="13.5" thickBot="1">
      <c r="A17" s="477" t="s">
        <v>460</v>
      </c>
      <c r="B17" s="216" t="s">
        <v>410</v>
      </c>
      <c r="C17" s="1385">
        <f>SUM(C10:C16)</f>
        <v>32158</v>
      </c>
    </row>
    <row r="21" spans="1:5" ht="12.75">
      <c r="A21" s="466" t="s">
        <v>754</v>
      </c>
      <c r="B21" s="466"/>
      <c r="C21" s="466"/>
      <c r="D21" s="466"/>
      <c r="E21" s="466"/>
    </row>
    <row r="22" spans="2:3" ht="15.75">
      <c r="B22" s="135"/>
      <c r="C22" s="1"/>
    </row>
    <row r="23" spans="2:3" ht="15.75">
      <c r="B23" s="1439" t="s">
        <v>1106</v>
      </c>
      <c r="C23" s="1439"/>
    </row>
    <row r="24" spans="2:3" ht="15.75">
      <c r="B24" s="43"/>
      <c r="C24" s="134"/>
    </row>
    <row r="25" spans="2:3" ht="13.5" thickBot="1">
      <c r="B25" s="1445" t="s">
        <v>44</v>
      </c>
      <c r="C25" s="1445"/>
    </row>
    <row r="26" spans="1:3" ht="15.75">
      <c r="A26" s="1448" t="s">
        <v>448</v>
      </c>
      <c r="B26" s="154" t="s">
        <v>56</v>
      </c>
      <c r="C26" s="362" t="s">
        <v>46</v>
      </c>
    </row>
    <row r="27" spans="1:3" ht="13.5" thickBot="1">
      <c r="A27" s="1449"/>
      <c r="B27" s="215"/>
      <c r="C27" s="363" t="s">
        <v>5</v>
      </c>
    </row>
    <row r="28" spans="1:3" ht="13.5" thickBot="1">
      <c r="A28" s="538" t="s">
        <v>449</v>
      </c>
      <c r="B28" s="562" t="s">
        <v>450</v>
      </c>
      <c r="C28" s="568" t="s">
        <v>451</v>
      </c>
    </row>
    <row r="29" spans="1:3" ht="12.75">
      <c r="A29" s="514" t="s">
        <v>453</v>
      </c>
      <c r="B29" s="162" t="s">
        <v>411</v>
      </c>
      <c r="C29" s="364"/>
    </row>
    <row r="30" spans="1:3" ht="12.75">
      <c r="A30" s="498" t="s">
        <v>454</v>
      </c>
      <c r="B30" s="187" t="s">
        <v>415</v>
      </c>
      <c r="C30" s="365"/>
    </row>
    <row r="31" spans="1:3" ht="12.75">
      <c r="A31" s="500" t="s">
        <v>455</v>
      </c>
      <c r="B31" s="372" t="s">
        <v>412</v>
      </c>
      <c r="C31" s="365"/>
    </row>
    <row r="32" spans="1:3" ht="12.75">
      <c r="A32" s="500" t="s">
        <v>456</v>
      </c>
      <c r="B32" s="372" t="s">
        <v>413</v>
      </c>
      <c r="C32" s="365"/>
    </row>
    <row r="33" spans="1:3" ht="12.75">
      <c r="A33" s="500" t="s">
        <v>457</v>
      </c>
      <c r="B33" s="373" t="s">
        <v>414</v>
      </c>
      <c r="C33" s="365"/>
    </row>
    <row r="34" spans="1:3" ht="13.5" thickBot="1">
      <c r="A34" s="500" t="s">
        <v>458</v>
      </c>
      <c r="B34" s="163"/>
      <c r="C34" s="366"/>
    </row>
    <row r="35" spans="1:3" ht="13.5" thickBot="1">
      <c r="A35" s="477" t="s">
        <v>459</v>
      </c>
      <c r="B35" s="216" t="s">
        <v>1105</v>
      </c>
      <c r="C35" s="559"/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1">
      <selection activeCell="A49" sqref="A1:F49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419" t="s">
        <v>755</v>
      </c>
      <c r="B1" s="1419"/>
      <c r="C1" s="1419"/>
      <c r="D1" s="1419"/>
      <c r="E1" s="1419"/>
      <c r="F1" s="38"/>
    </row>
    <row r="2" ht="9.75" customHeight="1"/>
    <row r="3" spans="2:6" ht="15.75">
      <c r="B3" s="1439" t="s">
        <v>989</v>
      </c>
      <c r="C3" s="1439"/>
      <c r="D3" s="1439"/>
      <c r="E3" s="1439"/>
      <c r="F3" s="1"/>
    </row>
    <row r="4" spans="2:6" ht="11.25" customHeight="1">
      <c r="B4" s="43"/>
      <c r="C4" s="43"/>
      <c r="D4" s="43"/>
      <c r="E4" s="43"/>
      <c r="F4" s="1"/>
    </row>
    <row r="5" spans="2:6" ht="13.5" thickBot="1">
      <c r="B5" s="159"/>
      <c r="C5" s="159"/>
      <c r="D5" s="159"/>
      <c r="E5" s="159" t="s">
        <v>57</v>
      </c>
      <c r="F5" s="1"/>
    </row>
    <row r="6" spans="1:6" ht="15.75">
      <c r="A6" s="1448" t="s">
        <v>448</v>
      </c>
      <c r="B6" s="569" t="s">
        <v>56</v>
      </c>
      <c r="C6" s="335" t="s">
        <v>58</v>
      </c>
      <c r="D6" s="570" t="s">
        <v>756</v>
      </c>
      <c r="E6" s="910" t="s">
        <v>46</v>
      </c>
      <c r="F6" s="1463" t="s">
        <v>559</v>
      </c>
    </row>
    <row r="7" spans="1:6" ht="13.5" thickBot="1">
      <c r="A7" s="1449"/>
      <c r="B7" s="151"/>
      <c r="C7" s="360" t="s">
        <v>5</v>
      </c>
      <c r="D7" s="45" t="s">
        <v>757</v>
      </c>
      <c r="E7" s="911" t="s">
        <v>5</v>
      </c>
      <c r="F7" s="1464"/>
    </row>
    <row r="8" spans="1:6" ht="13.5" thickBot="1">
      <c r="A8" s="538" t="s">
        <v>449</v>
      </c>
      <c r="B8" s="562" t="s">
        <v>450</v>
      </c>
      <c r="C8" s="563" t="s">
        <v>451</v>
      </c>
      <c r="D8" s="564" t="s">
        <v>452</v>
      </c>
      <c r="E8" s="686" t="s">
        <v>472</v>
      </c>
      <c r="F8" s="572" t="s">
        <v>497</v>
      </c>
    </row>
    <row r="9" spans="1:6" ht="26.25" customHeight="1">
      <c r="A9" s="514" t="s">
        <v>453</v>
      </c>
      <c r="B9" s="905" t="s">
        <v>763</v>
      </c>
      <c r="C9" s="571">
        <v>450</v>
      </c>
      <c r="D9" s="571"/>
      <c r="E9" s="912"/>
      <c r="F9" s="239">
        <f>SUM(C9:E9)</f>
        <v>450</v>
      </c>
    </row>
    <row r="10" spans="1:6" ht="24" customHeight="1">
      <c r="A10" s="500" t="s">
        <v>454</v>
      </c>
      <c r="B10" s="906"/>
      <c r="C10" s="1037"/>
      <c r="D10" s="1037"/>
      <c r="E10" s="1038"/>
      <c r="F10" s="180">
        <f>SUM(C10:E10)</f>
        <v>0</v>
      </c>
    </row>
    <row r="11" spans="1:6" ht="12.75">
      <c r="A11" s="500" t="s">
        <v>455</v>
      </c>
      <c r="B11" s="815"/>
      <c r="C11" s="152"/>
      <c r="D11" s="152"/>
      <c r="E11" s="379"/>
      <c r="F11" s="180">
        <f>SUM(C11:E11)</f>
        <v>0</v>
      </c>
    </row>
    <row r="12" spans="1:6" ht="13.5" thickBot="1">
      <c r="A12" s="500" t="s">
        <v>456</v>
      </c>
      <c r="B12" s="907"/>
      <c r="C12" s="901"/>
      <c r="D12" s="371"/>
      <c r="E12" s="901"/>
      <c r="F12" s="185">
        <f>SUM(C12:E12)</f>
        <v>0</v>
      </c>
    </row>
    <row r="13" spans="1:6" ht="13.5" thickBot="1">
      <c r="A13" s="477" t="s">
        <v>457</v>
      </c>
      <c r="B13" s="907" t="s">
        <v>13</v>
      </c>
      <c r="C13" s="1039">
        <f>SUM(C9:C12)</f>
        <v>450</v>
      </c>
      <c r="D13" s="184">
        <f>SUM(D9:D12)</f>
        <v>0</v>
      </c>
      <c r="E13" s="1039">
        <f>SUM(E9:E12)</f>
        <v>0</v>
      </c>
      <c r="F13" s="184">
        <f>SUM(C13:E13)</f>
        <v>450</v>
      </c>
    </row>
    <row r="14" spans="1:6" ht="12.75">
      <c r="A14" s="539" t="s">
        <v>458</v>
      </c>
      <c r="B14" s="905"/>
      <c r="C14" s="479"/>
      <c r="D14" s="480"/>
      <c r="E14" s="480"/>
      <c r="F14" s="180">
        <f>C14+D14+E14</f>
        <v>0</v>
      </c>
    </row>
    <row r="15" spans="1:6" ht="12.75">
      <c r="A15" s="500" t="s">
        <v>459</v>
      </c>
      <c r="B15" s="908"/>
      <c r="C15" s="25"/>
      <c r="D15" s="286"/>
      <c r="E15" s="286"/>
      <c r="F15" s="180">
        <f>C15+D15+E15</f>
        <v>0</v>
      </c>
    </row>
    <row r="16" spans="1:6" ht="12.75">
      <c r="A16" s="500" t="s">
        <v>460</v>
      </c>
      <c r="B16" s="784"/>
      <c r="C16" s="25"/>
      <c r="D16" s="286"/>
      <c r="E16" s="286"/>
      <c r="F16" s="180">
        <f>C16+D16+E16</f>
        <v>0</v>
      </c>
    </row>
    <row r="17" spans="1:6" ht="13.5" thickBot="1">
      <c r="A17" s="500" t="s">
        <v>461</v>
      </c>
      <c r="B17" s="909"/>
      <c r="C17" s="29"/>
      <c r="D17" s="284"/>
      <c r="E17" s="284"/>
      <c r="F17" s="180">
        <f>C17+D17+E17</f>
        <v>0</v>
      </c>
    </row>
    <row r="18" spans="1:6" ht="13.5" thickBot="1">
      <c r="A18" s="1026" t="s">
        <v>462</v>
      </c>
      <c r="B18" s="1234" t="s">
        <v>990</v>
      </c>
      <c r="C18" s="138">
        <f>SUM(C14:C17)</f>
        <v>0</v>
      </c>
      <c r="D18" s="138">
        <f>SUM(D14:D17)</f>
        <v>0</v>
      </c>
      <c r="E18" s="296">
        <f>SUM(E14:E17)</f>
        <v>0</v>
      </c>
      <c r="F18" s="184">
        <f>SUM(C18:E18)</f>
        <v>0</v>
      </c>
    </row>
    <row r="19" spans="1:6" ht="12.75">
      <c r="A19" s="600" t="s">
        <v>463</v>
      </c>
      <c r="B19" s="1023" t="s">
        <v>507</v>
      </c>
      <c r="C19" s="25"/>
      <c r="D19" s="286"/>
      <c r="E19" s="286"/>
      <c r="F19" s="239"/>
    </row>
    <row r="20" spans="1:6" ht="12.75">
      <c r="A20" s="453" t="s">
        <v>464</v>
      </c>
      <c r="B20" s="1024" t="s">
        <v>804</v>
      </c>
      <c r="C20" s="9"/>
      <c r="D20" s="34"/>
      <c r="E20" s="1058">
        <v>10725</v>
      </c>
      <c r="F20" s="177">
        <f>SUM(C20:E20)</f>
        <v>10725</v>
      </c>
    </row>
    <row r="21" spans="1:6" ht="12.75">
      <c r="A21" s="453" t="s">
        <v>465</v>
      </c>
      <c r="B21" s="1024" t="s">
        <v>805</v>
      </c>
      <c r="C21" s="11"/>
      <c r="D21" s="288"/>
      <c r="E21" s="361">
        <f>32158-32158</f>
        <v>0</v>
      </c>
      <c r="F21" s="177">
        <f aca="true" t="shared" si="0" ref="F21:F31">SUM(C21:E21)</f>
        <v>0</v>
      </c>
    </row>
    <row r="22" spans="1:6" ht="25.5">
      <c r="A22" s="453" t="s">
        <v>466</v>
      </c>
      <c r="B22" s="1024" t="s">
        <v>508</v>
      </c>
      <c r="C22" s="201"/>
      <c r="D22" s="361"/>
      <c r="E22" s="361">
        <v>1685204</v>
      </c>
      <c r="F22" s="177">
        <f t="shared" si="0"/>
        <v>1685204</v>
      </c>
    </row>
    <row r="23" spans="1:6" ht="12.75">
      <c r="A23" s="453" t="s">
        <v>467</v>
      </c>
      <c r="B23" s="1025" t="s">
        <v>657</v>
      </c>
      <c r="C23" s="201"/>
      <c r="D23" s="361"/>
      <c r="E23" s="361">
        <v>68510</v>
      </c>
      <c r="F23" s="177">
        <f t="shared" si="0"/>
        <v>68510</v>
      </c>
    </row>
    <row r="24" spans="1:6" ht="12.75">
      <c r="A24" s="453" t="s">
        <v>468</v>
      </c>
      <c r="B24" s="1025" t="s">
        <v>658</v>
      </c>
      <c r="C24" s="201"/>
      <c r="D24" s="361"/>
      <c r="E24" s="361">
        <v>38494</v>
      </c>
      <c r="F24" s="177">
        <f t="shared" si="0"/>
        <v>38494</v>
      </c>
    </row>
    <row r="25" spans="1:6" ht="12.75">
      <c r="A25" s="453" t="s">
        <v>469</v>
      </c>
      <c r="B25" s="1025" t="s">
        <v>659</v>
      </c>
      <c r="C25" s="201"/>
      <c r="D25" s="361"/>
      <c r="E25" s="361">
        <v>181856</v>
      </c>
      <c r="F25" s="177">
        <f t="shared" si="0"/>
        <v>181856</v>
      </c>
    </row>
    <row r="26" spans="1:6" ht="12.75">
      <c r="A26" s="453" t="s">
        <v>470</v>
      </c>
      <c r="B26" s="1025" t="s">
        <v>822</v>
      </c>
      <c r="C26" s="201"/>
      <c r="D26" s="361"/>
      <c r="E26" s="361">
        <v>200000</v>
      </c>
      <c r="F26" s="177">
        <f t="shared" si="0"/>
        <v>200000</v>
      </c>
    </row>
    <row r="27" spans="1:6" ht="12.75">
      <c r="A27" s="453" t="s">
        <v>471</v>
      </c>
      <c r="B27" s="1025" t="s">
        <v>992</v>
      </c>
      <c r="C27" s="201"/>
      <c r="D27" s="361"/>
      <c r="E27" s="361">
        <v>4000</v>
      </c>
      <c r="F27" s="177">
        <f t="shared" si="0"/>
        <v>4000</v>
      </c>
    </row>
    <row r="28" spans="1:6" ht="15.75" customHeight="1">
      <c r="A28" s="453" t="s">
        <v>473</v>
      </c>
      <c r="B28" s="1025"/>
      <c r="C28" s="201"/>
      <c r="D28" s="361"/>
      <c r="E28" s="361"/>
      <c r="F28" s="177"/>
    </row>
    <row r="29" spans="1:6" ht="12.75">
      <c r="A29" s="453" t="s">
        <v>474</v>
      </c>
      <c r="B29" s="1025"/>
      <c r="C29" s="201"/>
      <c r="D29" s="361"/>
      <c r="E29" s="361"/>
      <c r="F29" s="177">
        <f t="shared" si="0"/>
        <v>0</v>
      </c>
    </row>
    <row r="30" spans="1:6" ht="12.75">
      <c r="A30" s="453" t="s">
        <v>475</v>
      </c>
      <c r="B30" s="1025"/>
      <c r="C30" s="201"/>
      <c r="D30" s="361"/>
      <c r="E30" s="361"/>
      <c r="F30" s="177">
        <f t="shared" si="0"/>
        <v>0</v>
      </c>
    </row>
    <row r="31" spans="1:6" ht="13.5" thickBot="1">
      <c r="A31" s="465" t="s">
        <v>476</v>
      </c>
      <c r="B31" s="1025"/>
      <c r="C31" s="201"/>
      <c r="D31" s="361"/>
      <c r="E31" s="361"/>
      <c r="F31" s="177">
        <f t="shared" si="0"/>
        <v>0</v>
      </c>
    </row>
    <row r="32" spans="1:6" ht="13.5" thickBot="1">
      <c r="A32" s="1027" t="s">
        <v>477</v>
      </c>
      <c r="B32" s="1234" t="s">
        <v>604</v>
      </c>
      <c r="C32" s="1235">
        <f>SUM(C20:C31)</f>
        <v>0</v>
      </c>
      <c r="D32" s="1235">
        <f>SUM(D20:D31)</f>
        <v>0</v>
      </c>
      <c r="E32" s="1235">
        <f>SUM(E20:E31)</f>
        <v>2188789</v>
      </c>
      <c r="F32" s="184">
        <f>SUM(C32:E32)</f>
        <v>2188789</v>
      </c>
    </row>
    <row r="33" spans="1:6" ht="26.25" thickBot="1">
      <c r="A33" s="477" t="s">
        <v>478</v>
      </c>
      <c r="B33" s="788" t="s">
        <v>605</v>
      </c>
      <c r="C33" s="184">
        <f>C13+C18+C32</f>
        <v>450</v>
      </c>
      <c r="D33" s="184">
        <f>D13+D18+D32</f>
        <v>0</v>
      </c>
      <c r="E33" s="1386">
        <f>E13+E18+E32</f>
        <v>2188789</v>
      </c>
      <c r="F33" s="184">
        <f>SUM(C33:E33)</f>
        <v>2189239</v>
      </c>
    </row>
    <row r="34" spans="2:6" ht="12.75">
      <c r="B34" s="1"/>
      <c r="C34" s="1"/>
      <c r="D34" s="1"/>
      <c r="E34" s="1"/>
      <c r="F34" s="1"/>
    </row>
    <row r="35" spans="1:6" ht="12.75">
      <c r="A35" s="1419" t="s">
        <v>758</v>
      </c>
      <c r="B35" s="1419"/>
      <c r="C35" s="1419"/>
      <c r="D35" s="1419"/>
      <c r="E35" s="1419"/>
      <c r="F35" s="1"/>
    </row>
    <row r="36" spans="2:6" ht="12.75">
      <c r="B36" s="1"/>
      <c r="C36" s="1"/>
      <c r="D36" s="1"/>
      <c r="E36" s="1"/>
      <c r="F36" s="1"/>
    </row>
    <row r="37" spans="2:6" ht="15.75">
      <c r="B37" s="1439" t="s">
        <v>991</v>
      </c>
      <c r="C37" s="1439"/>
      <c r="D37" s="1439"/>
      <c r="E37" s="1439"/>
      <c r="F37" s="1"/>
    </row>
    <row r="38" spans="2:6" ht="12.75">
      <c r="B38" s="1"/>
      <c r="C38" s="1"/>
      <c r="D38" s="1"/>
      <c r="E38" s="1"/>
      <c r="F38" s="1"/>
    </row>
    <row r="39" spans="2:6" ht="13.5" thickBot="1">
      <c r="B39" s="159"/>
      <c r="C39" s="159"/>
      <c r="D39" s="159"/>
      <c r="E39" s="159" t="s">
        <v>57</v>
      </c>
      <c r="F39" s="1"/>
    </row>
    <row r="40" spans="1:6" ht="15.75">
      <c r="A40" s="1448" t="s">
        <v>448</v>
      </c>
      <c r="B40" s="569" t="s">
        <v>56</v>
      </c>
      <c r="C40" s="574" t="s">
        <v>58</v>
      </c>
      <c r="D40" s="574" t="s">
        <v>59</v>
      </c>
      <c r="E40" s="336" t="s">
        <v>46</v>
      </c>
      <c r="F40" s="1463" t="s">
        <v>559</v>
      </c>
    </row>
    <row r="41" spans="1:6" ht="13.5" thickBot="1">
      <c r="A41" s="1449"/>
      <c r="B41" s="266"/>
      <c r="C41" s="575" t="s">
        <v>5</v>
      </c>
      <c r="D41" s="575" t="s">
        <v>5</v>
      </c>
      <c r="E41" s="578" t="s">
        <v>5</v>
      </c>
      <c r="F41" s="1464"/>
    </row>
    <row r="42" spans="1:6" ht="13.5" thickBot="1">
      <c r="A42" s="538" t="s">
        <v>449</v>
      </c>
      <c r="B42" s="573" t="s">
        <v>450</v>
      </c>
      <c r="C42" s="576" t="s">
        <v>451</v>
      </c>
      <c r="D42" s="576" t="s">
        <v>452</v>
      </c>
      <c r="E42" s="565" t="s">
        <v>472</v>
      </c>
      <c r="F42" s="916" t="s">
        <v>497</v>
      </c>
    </row>
    <row r="43" spans="1:6" ht="15">
      <c r="A43" s="514" t="s">
        <v>453</v>
      </c>
      <c r="B43" s="917" t="s">
        <v>834</v>
      </c>
      <c r="C43" s="577"/>
      <c r="D43" s="579"/>
      <c r="E43" s="913">
        <v>21730</v>
      </c>
      <c r="F43" s="577">
        <f>SUM(C43:E43)</f>
        <v>21730</v>
      </c>
    </row>
    <row r="44" spans="1:6" ht="26.25">
      <c r="A44" s="500" t="s">
        <v>454</v>
      </c>
      <c r="B44" s="918" t="s">
        <v>509</v>
      </c>
      <c r="C44" s="160"/>
      <c r="D44" s="580"/>
      <c r="E44" s="914"/>
      <c r="F44" s="177">
        <f>SUM(C44:E44)</f>
        <v>0</v>
      </c>
    </row>
    <row r="45" spans="1:6" ht="26.25">
      <c r="A45" s="500" t="s">
        <v>455</v>
      </c>
      <c r="B45" s="918" t="s">
        <v>511</v>
      </c>
      <c r="C45" s="160"/>
      <c r="D45" s="580"/>
      <c r="E45" s="1114">
        <f>59600+297664</f>
        <v>357264</v>
      </c>
      <c r="F45" s="177">
        <f>SUM(C45:E45)</f>
        <v>357264</v>
      </c>
    </row>
    <row r="46" spans="1:6" ht="15.75" thickBot="1">
      <c r="A46" s="500" t="s">
        <v>456</v>
      </c>
      <c r="B46" s="919"/>
      <c r="C46" s="404"/>
      <c r="D46" s="581"/>
      <c r="E46" s="915"/>
      <c r="F46" s="180">
        <f>SUM(C46:E46)</f>
        <v>0</v>
      </c>
    </row>
    <row r="47" spans="1:6" ht="24.75" thickBot="1">
      <c r="A47" s="477" t="s">
        <v>457</v>
      </c>
      <c r="B47" s="533" t="s">
        <v>416</v>
      </c>
      <c r="C47" s="582">
        <f>SUM(C43:C46)</f>
        <v>0</v>
      </c>
      <c r="D47" s="582">
        <f>SUM(D43:D46)</f>
        <v>0</v>
      </c>
      <c r="E47" s="582">
        <f>SUM(E43:E46)</f>
        <v>378994</v>
      </c>
      <c r="F47" s="582">
        <f>SUM(F43:F46)</f>
        <v>378994</v>
      </c>
    </row>
    <row r="48" spans="2:6" ht="12.75">
      <c r="B48" s="1"/>
      <c r="C48" s="1"/>
      <c r="D48" s="1"/>
      <c r="E48" s="1"/>
      <c r="F48" s="1"/>
    </row>
    <row r="49" spans="2:6" ht="12.75">
      <c r="B49" s="1465"/>
      <c r="C49" s="1465"/>
      <c r="D49" s="1"/>
      <c r="E49" s="1"/>
      <c r="F49" s="1"/>
    </row>
    <row r="50" ht="12.75" customHeight="1">
      <c r="B50" s="38"/>
    </row>
    <row r="51" ht="12.75">
      <c r="B51" s="1"/>
    </row>
    <row r="52" ht="15.75">
      <c r="B52" s="22"/>
    </row>
    <row r="53" ht="12.75" customHeight="1">
      <c r="B53" s="22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1" customFormat="1" ht="13.5" thickBot="1">
      <c r="A101" s="40"/>
      <c r="B101" s="1"/>
      <c r="C101" s="1"/>
      <c r="D101" s="1"/>
      <c r="E101" s="1"/>
      <c r="F101" s="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2:19" s="18" customFormat="1" ht="12.75">
      <c r="B102" s="1"/>
      <c r="C102" s="1"/>
      <c r="D102" s="1"/>
      <c r="E102" s="1"/>
      <c r="F102" s="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2:19" s="18" customFormat="1" ht="12.75">
      <c r="B103" s="1"/>
      <c r="C103" s="1"/>
      <c r="D103" s="1"/>
      <c r="E103" s="1"/>
      <c r="F103" s="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2:19" s="18" customFormat="1" ht="12.75"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2:19" s="18" customFormat="1" ht="12.75">
      <c r="B105" s="1"/>
      <c r="C105" s="1"/>
      <c r="D105" s="1"/>
      <c r="E105" s="1"/>
      <c r="F105" s="1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2:19" s="18" customFormat="1" ht="13.5" thickBot="1">
      <c r="B106" s="1"/>
      <c r="C106" s="1"/>
      <c r="D106" s="1"/>
      <c r="E106" s="1"/>
      <c r="F106" s="1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41" customFormat="1" ht="13.5" thickBot="1">
      <c r="A107" s="40"/>
      <c r="B107" s="1"/>
      <c r="C107" s="1"/>
      <c r="D107" s="1"/>
      <c r="E107" s="1"/>
      <c r="F107" s="1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1:E1"/>
    <mergeCell ref="A35:E35"/>
    <mergeCell ref="F6:F7"/>
    <mergeCell ref="F40:F41"/>
    <mergeCell ref="B49:C49"/>
    <mergeCell ref="B37:E37"/>
    <mergeCell ref="B3:E3"/>
    <mergeCell ref="A6:A7"/>
    <mergeCell ref="A40:A41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A30" sqref="A1:C30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466" t="s">
        <v>759</v>
      </c>
      <c r="B2" s="466"/>
      <c r="C2" s="466"/>
      <c r="D2" s="466"/>
      <c r="E2" s="466"/>
    </row>
    <row r="3" spans="1:5" ht="12.75">
      <c r="A3" s="466"/>
      <c r="B3" s="466"/>
      <c r="C3" s="466"/>
      <c r="D3" s="466"/>
      <c r="E3" s="466"/>
    </row>
    <row r="4" spans="2:3" ht="15.75">
      <c r="B4" s="1439" t="s">
        <v>1017</v>
      </c>
      <c r="C4" s="1439"/>
    </row>
    <row r="5" spans="2:3" ht="15.75">
      <c r="B5" s="135"/>
      <c r="C5" s="1"/>
    </row>
    <row r="6" spans="2:3" ht="13.5" thickBot="1">
      <c r="B6" s="1"/>
      <c r="C6" s="23" t="s">
        <v>44</v>
      </c>
    </row>
    <row r="7" spans="1:3" ht="15.75">
      <c r="A7" s="1448" t="s">
        <v>448</v>
      </c>
      <c r="B7" s="213" t="s">
        <v>45</v>
      </c>
      <c r="C7" s="207" t="s">
        <v>46</v>
      </c>
    </row>
    <row r="8" spans="1:3" ht="13.5" thickBot="1">
      <c r="A8" s="1449"/>
      <c r="B8" s="163"/>
      <c r="C8" s="208" t="s">
        <v>5</v>
      </c>
    </row>
    <row r="9" spans="1:3" ht="13.5" thickBot="1">
      <c r="A9" s="538" t="s">
        <v>449</v>
      </c>
      <c r="B9" s="562" t="s">
        <v>450</v>
      </c>
      <c r="C9" s="568" t="s">
        <v>451</v>
      </c>
    </row>
    <row r="10" spans="1:3" ht="12.75">
      <c r="A10" s="514" t="s">
        <v>453</v>
      </c>
      <c r="B10" s="1176" t="s">
        <v>873</v>
      </c>
      <c r="C10" s="1179"/>
    </row>
    <row r="11" spans="1:3" ht="12.75">
      <c r="A11" s="500" t="s">
        <v>454</v>
      </c>
      <c r="B11" s="208"/>
      <c r="C11" s="1180"/>
    </row>
    <row r="12" spans="1:3" ht="12.75">
      <c r="A12" s="500" t="s">
        <v>455</v>
      </c>
      <c r="B12" s="1257" t="s">
        <v>1018</v>
      </c>
      <c r="C12" s="775">
        <v>0</v>
      </c>
    </row>
    <row r="13" spans="1:3" ht="12.75">
      <c r="A13" s="500" t="s">
        <v>456</v>
      </c>
      <c r="B13" s="160" t="s">
        <v>1019</v>
      </c>
      <c r="C13" s="775">
        <f>C14+C15</f>
        <v>57577</v>
      </c>
    </row>
    <row r="14" spans="1:3" ht="12.75">
      <c r="A14" s="500" t="s">
        <v>457</v>
      </c>
      <c r="B14" s="160" t="s">
        <v>1020</v>
      </c>
      <c r="C14" s="1177">
        <v>377</v>
      </c>
    </row>
    <row r="15" spans="1:3" ht="13.5" thickBot="1">
      <c r="A15" s="500" t="s">
        <v>458</v>
      </c>
      <c r="B15" s="404" t="s">
        <v>1021</v>
      </c>
      <c r="C15" s="776">
        <v>57200</v>
      </c>
    </row>
    <row r="16" spans="1:3" ht="26.25" thickBot="1">
      <c r="A16" s="500" t="s">
        <v>459</v>
      </c>
      <c r="B16" s="544" t="s">
        <v>887</v>
      </c>
      <c r="C16" s="1181">
        <f>C12+C13</f>
        <v>57577</v>
      </c>
    </row>
    <row r="17" spans="1:3" ht="12.75">
      <c r="A17" s="500" t="s">
        <v>460</v>
      </c>
      <c r="B17" s="1259"/>
      <c r="C17" s="1262"/>
    </row>
    <row r="18" spans="1:3" ht="12.75">
      <c r="A18" s="500" t="s">
        <v>461</v>
      </c>
      <c r="B18" s="187"/>
      <c r="C18" s="1263"/>
    </row>
    <row r="19" spans="1:3" ht="12.75">
      <c r="A19" s="500" t="s">
        <v>462</v>
      </c>
      <c r="B19" s="1260" t="s">
        <v>879</v>
      </c>
      <c r="C19" s="1263"/>
    </row>
    <row r="20" spans="1:3" ht="12.75">
      <c r="A20" s="500" t="s">
        <v>463</v>
      </c>
      <c r="B20" s="187"/>
      <c r="C20" s="844"/>
    </row>
    <row r="21" spans="1:3" ht="12.75">
      <c r="A21" s="500" t="s">
        <v>464</v>
      </c>
      <c r="B21" s="187" t="s">
        <v>1022</v>
      </c>
      <c r="C21" s="844">
        <v>0</v>
      </c>
    </row>
    <row r="22" spans="1:3" ht="12.75">
      <c r="A22" s="500" t="s">
        <v>465</v>
      </c>
      <c r="B22" s="1261" t="s">
        <v>1023</v>
      </c>
      <c r="C22" s="844">
        <f>C23+C24+C25+C26+C27</f>
        <v>7350</v>
      </c>
    </row>
    <row r="23" spans="1:3" ht="12.75">
      <c r="A23" s="500" t="s">
        <v>466</v>
      </c>
      <c r="B23" s="162" t="s">
        <v>1024</v>
      </c>
      <c r="C23" s="844">
        <v>3403</v>
      </c>
    </row>
    <row r="24" spans="1:3" ht="12.75">
      <c r="A24" s="500" t="s">
        <v>467</v>
      </c>
      <c r="B24" s="162" t="s">
        <v>1025</v>
      </c>
      <c r="C24" s="1264">
        <v>250</v>
      </c>
    </row>
    <row r="25" spans="1:3" ht="12.75">
      <c r="A25" s="500" t="s">
        <v>468</v>
      </c>
      <c r="B25" s="1258" t="s">
        <v>1026</v>
      </c>
      <c r="C25" s="1264">
        <v>0</v>
      </c>
    </row>
    <row r="26" spans="1:3" ht="12.75">
      <c r="A26" s="500" t="s">
        <v>469</v>
      </c>
      <c r="B26" s="7" t="s">
        <v>1027</v>
      </c>
      <c r="C26" s="1264">
        <v>3366</v>
      </c>
    </row>
    <row r="27" spans="1:3" ht="13.5" thickBot="1">
      <c r="A27" s="500" t="s">
        <v>470</v>
      </c>
      <c r="B27" s="162" t="s">
        <v>1028</v>
      </c>
      <c r="C27" s="1107">
        <v>331</v>
      </c>
    </row>
    <row r="28" spans="1:3" ht="26.25" thickBot="1">
      <c r="A28" s="477" t="s">
        <v>471</v>
      </c>
      <c r="B28" s="544" t="s">
        <v>886</v>
      </c>
      <c r="C28" s="1181">
        <f>C21+C22</f>
        <v>7350</v>
      </c>
    </row>
    <row r="29" spans="1:3" ht="13.5" thickBot="1">
      <c r="A29" s="539" t="s">
        <v>473</v>
      </c>
      <c r="B29" s="239"/>
      <c r="C29" s="1183"/>
    </row>
    <row r="30" spans="1:3" ht="13.5" thickBot="1">
      <c r="A30" s="477" t="s">
        <v>474</v>
      </c>
      <c r="B30" s="205" t="s">
        <v>885</v>
      </c>
      <c r="C30" s="1181">
        <f>C28+C16</f>
        <v>64927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56" sqref="A1:F56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419" t="s">
        <v>732</v>
      </c>
      <c r="B1" s="1419"/>
      <c r="C1" s="1419"/>
      <c r="D1" s="1419"/>
      <c r="E1" s="1419"/>
      <c r="F1" s="1"/>
    </row>
    <row r="2" spans="1:6" ht="12.75">
      <c r="A2" s="466"/>
      <c r="B2" s="466"/>
      <c r="C2" s="466"/>
      <c r="D2" s="466"/>
      <c r="E2" s="466"/>
      <c r="F2" s="1"/>
    </row>
    <row r="3" spans="2:6" ht="15.75">
      <c r="B3" s="1439" t="s">
        <v>734</v>
      </c>
      <c r="C3" s="1439"/>
      <c r="D3" s="1439"/>
      <c r="E3" s="1439"/>
      <c r="F3" s="1"/>
    </row>
    <row r="4" spans="2:6" ht="15.75">
      <c r="B4" s="22"/>
      <c r="C4" s="22"/>
      <c r="D4" s="22"/>
      <c r="E4" s="22"/>
      <c r="F4" s="1"/>
    </row>
    <row r="5" spans="2:6" ht="13.5" thickBot="1">
      <c r="B5" s="1"/>
      <c r="C5" s="1"/>
      <c r="D5" s="44"/>
      <c r="E5" s="44" t="s">
        <v>4</v>
      </c>
      <c r="F5" s="1"/>
    </row>
    <row r="6" spans="1:6" ht="39" customHeight="1" thickBot="1">
      <c r="A6" s="920" t="s">
        <v>448</v>
      </c>
      <c r="B6" s="921" t="s">
        <v>53</v>
      </c>
      <c r="C6" s="469" t="s">
        <v>678</v>
      </c>
      <c r="D6" s="470" t="s">
        <v>597</v>
      </c>
      <c r="E6" s="469" t="s">
        <v>733</v>
      </c>
      <c r="F6" s="470" t="s">
        <v>598</v>
      </c>
    </row>
    <row r="7" spans="1:6" ht="12" customHeight="1" thickBot="1">
      <c r="A7" s="688" t="s">
        <v>449</v>
      </c>
      <c r="B7" s="572" t="s">
        <v>450</v>
      </c>
      <c r="C7" s="922" t="s">
        <v>451</v>
      </c>
      <c r="D7" s="923" t="s">
        <v>452</v>
      </c>
      <c r="E7" s="473" t="s">
        <v>472</v>
      </c>
      <c r="F7" s="931" t="s">
        <v>452</v>
      </c>
    </row>
    <row r="8" spans="1:6" ht="15" customHeight="1" thickBot="1">
      <c r="A8" s="688" t="s">
        <v>453</v>
      </c>
      <c r="B8" s="924" t="s">
        <v>393</v>
      </c>
      <c r="C8" s="1344">
        <f>C14+C15</f>
        <v>129482</v>
      </c>
      <c r="D8" s="1344">
        <f>D14+D15</f>
        <v>730</v>
      </c>
      <c r="E8" s="1344">
        <f>E14+E15</f>
        <v>334953</v>
      </c>
      <c r="F8" s="1345">
        <f>F14+F15</f>
        <v>465165</v>
      </c>
    </row>
    <row r="9" spans="1:6" ht="12" customHeight="1">
      <c r="A9" s="874" t="s">
        <v>454</v>
      </c>
      <c r="B9" s="327" t="s">
        <v>385</v>
      </c>
      <c r="C9" s="377"/>
      <c r="D9" s="377"/>
      <c r="E9" s="324"/>
      <c r="F9" s="934"/>
    </row>
    <row r="10" spans="1:6" ht="12.75" customHeight="1">
      <c r="A10" s="209" t="s">
        <v>455</v>
      </c>
      <c r="B10" s="169" t="s">
        <v>381</v>
      </c>
      <c r="C10" s="301">
        <v>0</v>
      </c>
      <c r="D10" s="301">
        <v>0</v>
      </c>
      <c r="E10" s="188">
        <v>0</v>
      </c>
      <c r="F10" s="929">
        <f>SUM(C10:E10)</f>
        <v>0</v>
      </c>
    </row>
    <row r="11" spans="1:6" ht="12.75" customHeight="1">
      <c r="A11" s="209" t="s">
        <v>456</v>
      </c>
      <c r="B11" s="162" t="s">
        <v>382</v>
      </c>
      <c r="C11" s="303">
        <v>100708</v>
      </c>
      <c r="D11" s="303"/>
      <c r="E11" s="188">
        <v>17806</v>
      </c>
      <c r="F11" s="929">
        <f>SUM(C11:E11)</f>
        <v>118514</v>
      </c>
    </row>
    <row r="12" spans="1:6" ht="12.75" customHeight="1">
      <c r="A12" s="209" t="s">
        <v>457</v>
      </c>
      <c r="B12" s="162" t="s">
        <v>383</v>
      </c>
      <c r="C12" s="303">
        <v>27191</v>
      </c>
      <c r="D12" s="303"/>
      <c r="E12" s="188"/>
      <c r="F12" s="929">
        <f>SUM(C12:E12)</f>
        <v>27191</v>
      </c>
    </row>
    <row r="13" spans="1:6" s="18" customFormat="1" ht="12.75" customHeight="1" thickBot="1">
      <c r="A13" s="875" t="s">
        <v>458</v>
      </c>
      <c r="B13" s="328" t="s">
        <v>384</v>
      </c>
      <c r="C13" s="305">
        <v>27</v>
      </c>
      <c r="D13" s="930"/>
      <c r="E13" s="194">
        <v>200</v>
      </c>
      <c r="F13" s="929">
        <f>SUM(C13:E13)</f>
        <v>227</v>
      </c>
    </row>
    <row r="14" spans="1:6" ht="15" customHeight="1" thickBot="1">
      <c r="A14" s="688" t="s">
        <v>459</v>
      </c>
      <c r="B14" s="166" t="s">
        <v>71</v>
      </c>
      <c r="C14" s="1343">
        <f>SUM(C10:C13)</f>
        <v>127926</v>
      </c>
      <c r="D14" s="284">
        <f>SUM(D10:D13)</f>
        <v>0</v>
      </c>
      <c r="E14" s="1094">
        <f>SUM(E10:E13)</f>
        <v>18006</v>
      </c>
      <c r="F14" s="1094">
        <f>SUM(F10:F13)</f>
        <v>145932</v>
      </c>
    </row>
    <row r="15" spans="1:6" ht="16.5" customHeight="1" thickBot="1">
      <c r="A15" s="874" t="s">
        <v>460</v>
      </c>
      <c r="B15" s="165" t="s">
        <v>1100</v>
      </c>
      <c r="C15" s="314">
        <f>C16+C21+C22+C23+C24+C25</f>
        <v>1556</v>
      </c>
      <c r="D15" s="314">
        <f>D16+D21+D22+D23+D24+D25</f>
        <v>730</v>
      </c>
      <c r="E15" s="314">
        <f>E16+E21+E22+E23+E24+E25</f>
        <v>316947</v>
      </c>
      <c r="F15" s="179">
        <f>F16+F21+F22+F23+F24+F25</f>
        <v>319233</v>
      </c>
    </row>
    <row r="16" spans="1:6" ht="11.25" customHeight="1">
      <c r="A16" s="1176" t="s">
        <v>461</v>
      </c>
      <c r="B16" s="1206" t="s">
        <v>942</v>
      </c>
      <c r="C16" s="411">
        <f>C17+C18+C19+C20</f>
        <v>0</v>
      </c>
      <c r="D16" s="411">
        <f>D17+D18+D19+D20</f>
        <v>0</v>
      </c>
      <c r="E16" s="411">
        <f>E17+E18+E19+E20</f>
        <v>0</v>
      </c>
      <c r="F16" s="183">
        <f>F17+F18+F19+F20</f>
        <v>0</v>
      </c>
    </row>
    <row r="17" spans="1:6" ht="11.25" customHeight="1">
      <c r="A17" s="1176" t="s">
        <v>462</v>
      </c>
      <c r="B17" s="1225" t="s">
        <v>975</v>
      </c>
      <c r="C17" s="294"/>
      <c r="D17" s="294"/>
      <c r="E17" s="181"/>
      <c r="F17" s="181"/>
    </row>
    <row r="18" spans="1:6" ht="11.25" customHeight="1">
      <c r="A18" s="1176" t="s">
        <v>463</v>
      </c>
      <c r="B18" s="1226" t="s">
        <v>977</v>
      </c>
      <c r="C18" s="294"/>
      <c r="D18" s="294"/>
      <c r="E18" s="181"/>
      <c r="F18" s="181"/>
    </row>
    <row r="19" spans="1:6" ht="11.25" customHeight="1">
      <c r="A19" s="1176" t="s">
        <v>464</v>
      </c>
      <c r="B19" s="1226" t="s">
        <v>978</v>
      </c>
      <c r="C19" s="1332"/>
      <c r="D19" s="1332"/>
      <c r="E19" s="183"/>
      <c r="F19" s="183"/>
    </row>
    <row r="20" spans="1:6" ht="12.75" customHeight="1">
      <c r="A20" s="1176" t="s">
        <v>465</v>
      </c>
      <c r="B20" s="1223" t="s">
        <v>982</v>
      </c>
      <c r="C20" s="307"/>
      <c r="D20" s="286"/>
      <c r="E20" s="319"/>
      <c r="F20" s="319">
        <f>SUM(C20:E20)</f>
        <v>0</v>
      </c>
    </row>
    <row r="21" spans="1:6" ht="12.75" customHeight="1">
      <c r="A21" s="1176" t="s">
        <v>466</v>
      </c>
      <c r="B21" s="333" t="s">
        <v>943</v>
      </c>
      <c r="C21" s="308"/>
      <c r="D21" s="285"/>
      <c r="E21" s="319"/>
      <c r="F21" s="319">
        <f>SUM(C21:E21)</f>
        <v>0</v>
      </c>
    </row>
    <row r="22" spans="1:6" ht="12.75" customHeight="1">
      <c r="A22" s="1176" t="s">
        <v>467</v>
      </c>
      <c r="B22" s="1207" t="s">
        <v>944</v>
      </c>
      <c r="C22" s="308"/>
      <c r="D22" s="285"/>
      <c r="E22" s="319"/>
      <c r="F22" s="319">
        <f>SUM(C22:E22)</f>
        <v>0</v>
      </c>
    </row>
    <row r="23" spans="1:6" s="18" customFormat="1" ht="12.75" customHeight="1">
      <c r="A23" s="1176" t="s">
        <v>468</v>
      </c>
      <c r="B23" s="343" t="s">
        <v>945</v>
      </c>
      <c r="C23" s="309">
        <f>'19 21_sz_ melléklet'!C67</f>
        <v>1556</v>
      </c>
      <c r="D23" s="293">
        <f>'19 21_sz_ melléklet'!C66</f>
        <v>730</v>
      </c>
      <c r="E23" s="319">
        <f>'19 21_sz_ melléklet'!C64+'19 21_sz_ melléklet'!C65</f>
        <v>316947</v>
      </c>
      <c r="F23" s="319">
        <f>SUM(C23:E23)</f>
        <v>319233</v>
      </c>
    </row>
    <row r="24" spans="1:6" ht="15" customHeight="1">
      <c r="A24" s="1176" t="s">
        <v>469</v>
      </c>
      <c r="B24" s="1333" t="s">
        <v>946</v>
      </c>
      <c r="C24" s="1334"/>
      <c r="D24" s="1335"/>
      <c r="E24" s="180"/>
      <c r="F24" s="180">
        <f>SUM(C24:E24)</f>
        <v>0</v>
      </c>
    </row>
    <row r="25" spans="1:6" ht="15" customHeight="1" thickBot="1">
      <c r="A25" s="1176" t="s">
        <v>470</v>
      </c>
      <c r="B25" s="1336" t="s">
        <v>947</v>
      </c>
      <c r="C25" s="811"/>
      <c r="D25" s="901"/>
      <c r="E25" s="413"/>
      <c r="F25" s="413"/>
    </row>
    <row r="26" spans="1:6" ht="6.75" customHeight="1" thickBot="1">
      <c r="A26" s="688"/>
      <c r="B26" s="329"/>
      <c r="C26" s="305"/>
      <c r="D26" s="284"/>
      <c r="E26" s="185"/>
      <c r="F26" s="185"/>
    </row>
    <row r="27" spans="1:6" ht="15" customHeight="1" thickBot="1">
      <c r="A27" s="688" t="s">
        <v>467</v>
      </c>
      <c r="B27" s="299" t="s">
        <v>1101</v>
      </c>
      <c r="C27" s="310">
        <f>C28+C33</f>
        <v>0</v>
      </c>
      <c r="D27" s="310">
        <f>D28+D33</f>
        <v>0</v>
      </c>
      <c r="E27" s="310">
        <f>E28+E33</f>
        <v>450</v>
      </c>
      <c r="F27" s="184">
        <f>F28+F33</f>
        <v>450</v>
      </c>
    </row>
    <row r="28" spans="1:6" ht="15" customHeight="1">
      <c r="A28" s="874" t="s">
        <v>468</v>
      </c>
      <c r="B28" s="165" t="s">
        <v>395</v>
      </c>
      <c r="C28" s="311">
        <f>SUM(C29:C32)</f>
        <v>0</v>
      </c>
      <c r="D28" s="311">
        <f>SUM(D29:D32)</f>
        <v>0</v>
      </c>
      <c r="E28" s="311">
        <f>SUM(E29:E32)</f>
        <v>0</v>
      </c>
      <c r="F28" s="320">
        <f>SUM(F29:F32)</f>
        <v>0</v>
      </c>
    </row>
    <row r="29" spans="1:6" ht="12.75" customHeight="1">
      <c r="A29" s="209" t="s">
        <v>469</v>
      </c>
      <c r="B29" s="162" t="s">
        <v>396</v>
      </c>
      <c r="C29" s="303"/>
      <c r="D29" s="34"/>
      <c r="E29" s="210"/>
      <c r="F29" s="319"/>
    </row>
    <row r="30" spans="1:6" ht="12.75" customHeight="1">
      <c r="A30" s="209" t="s">
        <v>470</v>
      </c>
      <c r="B30" s="330" t="s">
        <v>951</v>
      </c>
      <c r="C30" s="312"/>
      <c r="D30" s="288"/>
      <c r="E30" s="321"/>
      <c r="F30" s="319"/>
    </row>
    <row r="31" spans="1:6" ht="21.75" customHeight="1">
      <c r="A31" s="209" t="s">
        <v>471</v>
      </c>
      <c r="B31" s="880" t="s">
        <v>952</v>
      </c>
      <c r="C31" s="312"/>
      <c r="D31" s="288"/>
      <c r="E31" s="321"/>
      <c r="F31" s="319"/>
    </row>
    <row r="32" spans="1:6" ht="15" customHeight="1">
      <c r="A32" s="209" t="s">
        <v>473</v>
      </c>
      <c r="B32" s="214" t="s">
        <v>953</v>
      </c>
      <c r="C32" s="315"/>
      <c r="D32" s="1224"/>
      <c r="E32" s="211"/>
      <c r="F32" s="180"/>
    </row>
    <row r="33" spans="1:6" ht="15" customHeight="1">
      <c r="A33" s="1176" t="s">
        <v>474</v>
      </c>
      <c r="B33" s="165" t="s">
        <v>957</v>
      </c>
      <c r="C33" s="305">
        <f>SUM(C34:C39)</f>
        <v>0</v>
      </c>
      <c r="D33" s="305">
        <f>SUM(D34:D39)</f>
        <v>0</v>
      </c>
      <c r="E33" s="305">
        <f>SUM(E34:E39)</f>
        <v>450</v>
      </c>
      <c r="F33" s="177">
        <f>SUM(C33:E33)</f>
        <v>450</v>
      </c>
    </row>
    <row r="34" spans="1:6" ht="12.75" customHeight="1">
      <c r="A34" s="209" t="s">
        <v>475</v>
      </c>
      <c r="B34" s="881" t="s">
        <v>955</v>
      </c>
      <c r="C34" s="312"/>
      <c r="D34" s="295"/>
      <c r="E34" s="177"/>
      <c r="F34" s="319"/>
    </row>
    <row r="35" spans="1:6" ht="15" customHeight="1">
      <c r="A35" s="209" t="s">
        <v>476</v>
      </c>
      <c r="B35" s="1212" t="s">
        <v>956</v>
      </c>
      <c r="C35" s="315"/>
      <c r="D35" s="297"/>
      <c r="E35" s="177"/>
      <c r="F35" s="319"/>
    </row>
    <row r="36" spans="1:6" ht="15" customHeight="1">
      <c r="A36" s="209" t="s">
        <v>477</v>
      </c>
      <c r="B36" s="1214" t="s">
        <v>958</v>
      </c>
      <c r="C36" s="407"/>
      <c r="D36" s="295"/>
      <c r="E36" s="177"/>
      <c r="F36" s="319"/>
    </row>
    <row r="37" spans="1:6" ht="15" customHeight="1">
      <c r="A37" s="209" t="s">
        <v>478</v>
      </c>
      <c r="B37" s="162" t="s">
        <v>959</v>
      </c>
      <c r="C37" s="407"/>
      <c r="D37" s="1215"/>
      <c r="E37" s="180">
        <f>' 27 28 sz. melléklet'!C9</f>
        <v>450</v>
      </c>
      <c r="F37" s="319">
        <f>SUM(C37:E37)</f>
        <v>450</v>
      </c>
    </row>
    <row r="38" spans="1:6" ht="15" customHeight="1">
      <c r="A38" s="209" t="s">
        <v>479</v>
      </c>
      <c r="B38" s="1214" t="s">
        <v>960</v>
      </c>
      <c r="C38" s="407"/>
      <c r="D38" s="1215"/>
      <c r="E38" s="177"/>
      <c r="F38" s="319"/>
    </row>
    <row r="39" spans="1:6" ht="15" customHeight="1">
      <c r="A39" s="209" t="s">
        <v>480</v>
      </c>
      <c r="B39" s="162" t="s">
        <v>961</v>
      </c>
      <c r="C39" s="407"/>
      <c r="D39" s="1215"/>
      <c r="E39" s="177"/>
      <c r="F39" s="319"/>
    </row>
    <row r="40" spans="1:6" ht="6.75" customHeight="1" thickBot="1">
      <c r="A40" s="925"/>
      <c r="B40" s="329"/>
      <c r="C40" s="305"/>
      <c r="D40" s="289"/>
      <c r="E40" s="322"/>
      <c r="F40" s="322"/>
    </row>
    <row r="41" spans="1:7" ht="31.5" customHeight="1" thickBot="1">
      <c r="A41" s="688" t="s">
        <v>481</v>
      </c>
      <c r="B41" s="1234" t="s">
        <v>1103</v>
      </c>
      <c r="C41" s="310">
        <f>C8+C27</f>
        <v>129482</v>
      </c>
      <c r="D41" s="310">
        <f>D8+D27</f>
        <v>730</v>
      </c>
      <c r="E41" s="310">
        <f>E8+E27</f>
        <v>335403</v>
      </c>
      <c r="F41" s="184">
        <f>F8+F27</f>
        <v>465615</v>
      </c>
      <c r="G41" s="92"/>
    </row>
    <row r="42" spans="1:6" s="18" customFormat="1" ht="3" customHeight="1" thickBot="1">
      <c r="A42" s="926"/>
      <c r="B42" s="168"/>
      <c r="C42" s="316"/>
      <c r="D42" s="287"/>
      <c r="E42" s="323"/>
      <c r="F42" s="323"/>
    </row>
    <row r="43" spans="1:6" ht="25.5" customHeight="1" thickBot="1">
      <c r="A43" s="207" t="s">
        <v>482</v>
      </c>
      <c r="B43" s="164" t="s">
        <v>963</v>
      </c>
      <c r="C43" s="932"/>
      <c r="D43" s="932"/>
      <c r="E43" s="932"/>
      <c r="F43" s="403"/>
    </row>
    <row r="44" spans="1:6" ht="12.75" customHeight="1">
      <c r="A44" s="874" t="s">
        <v>483</v>
      </c>
      <c r="B44" s="331" t="s">
        <v>398</v>
      </c>
      <c r="C44" s="181"/>
      <c r="D44" s="181"/>
      <c r="E44" s="181"/>
      <c r="F44" s="181"/>
    </row>
    <row r="45" spans="1:6" ht="12.75" customHeight="1">
      <c r="A45" s="209" t="s">
        <v>484</v>
      </c>
      <c r="B45" s="784" t="s">
        <v>965</v>
      </c>
      <c r="C45" s="181"/>
      <c r="D45" s="181"/>
      <c r="E45" s="177">
        <f>17259</f>
        <v>17259</v>
      </c>
      <c r="F45" s="319">
        <f>SUM(C45:E45)</f>
        <v>17259</v>
      </c>
    </row>
    <row r="46" spans="1:6" ht="12.75" customHeight="1">
      <c r="A46" s="209" t="s">
        <v>485</v>
      </c>
      <c r="B46" s="784" t="s">
        <v>966</v>
      </c>
      <c r="C46" s="181"/>
      <c r="D46" s="181"/>
      <c r="E46" s="177">
        <f>340</f>
        <v>340</v>
      </c>
      <c r="F46" s="319">
        <f>SUM(C46:E46)</f>
        <v>340</v>
      </c>
    </row>
    <row r="47" spans="1:6" ht="15" customHeight="1">
      <c r="A47" s="209" t="s">
        <v>486</v>
      </c>
      <c r="B47" s="784" t="s">
        <v>964</v>
      </c>
      <c r="C47" s="319">
        <f>432674+4730+4614</f>
        <v>442018</v>
      </c>
      <c r="D47" s="319">
        <f>242079+4131</f>
        <v>246210</v>
      </c>
      <c r="E47" s="319">
        <f>4550+3634</f>
        <v>8184</v>
      </c>
      <c r="F47" s="319">
        <f>SUM(C47:E47)</f>
        <v>696412</v>
      </c>
    </row>
    <row r="48" spans="1:6" ht="12.75">
      <c r="A48" s="209" t="s">
        <v>487</v>
      </c>
      <c r="B48" s="1136" t="s">
        <v>970</v>
      </c>
      <c r="C48" s="210"/>
      <c r="D48" s="210"/>
      <c r="E48" s="210"/>
      <c r="F48" s="319"/>
    </row>
    <row r="49" spans="1:6" ht="12.75">
      <c r="A49" s="209" t="s">
        <v>488</v>
      </c>
      <c r="B49" s="1137" t="s">
        <v>969</v>
      </c>
      <c r="C49" s="211"/>
      <c r="D49" s="211"/>
      <c r="E49" s="211"/>
      <c r="F49" s="180"/>
    </row>
    <row r="50" spans="1:6" ht="15" customHeight="1">
      <c r="A50" s="209" t="s">
        <v>489</v>
      </c>
      <c r="B50" s="1138" t="s">
        <v>967</v>
      </c>
      <c r="C50" s="306"/>
      <c r="D50" s="181"/>
      <c r="E50" s="181"/>
      <c r="F50" s="181"/>
    </row>
    <row r="51" spans="1:6" ht="13.5" thickBot="1">
      <c r="A51" s="209" t="s">
        <v>490</v>
      </c>
      <c r="B51" s="1338" t="s">
        <v>968</v>
      </c>
      <c r="C51" s="371"/>
      <c r="D51" s="1337"/>
      <c r="E51" s="413"/>
      <c r="F51" s="413"/>
    </row>
    <row r="52" spans="1:6" ht="13.5" thickBot="1">
      <c r="A52" s="925" t="s">
        <v>491</v>
      </c>
      <c r="B52" s="1339" t="s">
        <v>972</v>
      </c>
      <c r="C52" s="1340">
        <f>SUM(C44:C51)</f>
        <v>442018</v>
      </c>
      <c r="D52" s="138">
        <f>SUM(D44:D51)</f>
        <v>246210</v>
      </c>
      <c r="E52" s="138">
        <f>SUM(E44:E51)</f>
        <v>25783</v>
      </c>
      <c r="F52" s="1222">
        <f>SUM(F44:F51)</f>
        <v>714011</v>
      </c>
    </row>
    <row r="53" spans="1:6" ht="4.5" customHeight="1" thickBot="1">
      <c r="A53" s="688"/>
      <c r="B53" s="1342"/>
      <c r="C53" s="1341"/>
      <c r="D53" s="1113"/>
      <c r="E53" s="184"/>
      <c r="F53" s="184"/>
    </row>
    <row r="54" spans="1:6" ht="19.5" customHeight="1" thickBot="1">
      <c r="A54" s="688" t="s">
        <v>492</v>
      </c>
      <c r="B54" s="1216" t="s">
        <v>971</v>
      </c>
      <c r="C54" s="138">
        <f>C41+C52</f>
        <v>571500</v>
      </c>
      <c r="D54" s="138">
        <f>D41+D52</f>
        <v>246940</v>
      </c>
      <c r="E54" s="138">
        <f>E41+E52</f>
        <v>361186</v>
      </c>
      <c r="F54" s="138">
        <f>F41+F52</f>
        <v>1179626</v>
      </c>
    </row>
    <row r="55" ht="14.25" customHeight="1"/>
    <row r="56" ht="13.5" customHeight="1"/>
    <row r="57" ht="16.5" customHeight="1"/>
    <row r="58" ht="12.75" customHeight="1"/>
    <row r="59" ht="38.25" customHeight="1"/>
    <row r="60" ht="12" customHeight="1"/>
    <row r="61" ht="12" customHeight="1"/>
    <row r="62" ht="11.25" customHeight="1"/>
    <row r="63" ht="12" customHeight="1"/>
    <row r="64" ht="14.25" customHeight="1"/>
    <row r="65" ht="15" customHeight="1"/>
    <row r="66" ht="13.5" customHeight="1"/>
    <row r="67" ht="12.75" customHeight="1"/>
    <row r="68" ht="12.75" customHeight="1"/>
    <row r="69" ht="12.75" customHeight="1"/>
    <row r="70" ht="12.75" customHeight="1"/>
    <row r="71" ht="12.75" customHeight="1"/>
    <row r="72" ht="15" customHeight="1"/>
    <row r="73" ht="18" customHeight="1"/>
    <row r="74" ht="15" customHeight="1"/>
    <row r="75" ht="3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6.5" customHeight="1"/>
    <row r="85" ht="15.75" customHeight="1"/>
    <row r="86" ht="3.75" customHeight="1"/>
    <row r="87" ht="26.25" customHeight="1"/>
    <row r="88" ht="2.25" customHeight="1"/>
    <row r="89" ht="16.5" customHeight="1"/>
    <row r="90" ht="10.5" customHeight="1"/>
    <row r="91" ht="4.5" customHeight="1"/>
    <row r="92" ht="27.75" customHeight="1"/>
    <row r="93" ht="6.75" customHeight="1"/>
    <row r="94" ht="24.75" customHeight="1"/>
    <row r="95" ht="12.75" customHeight="1"/>
    <row r="96" ht="12.75" customHeight="1"/>
    <row r="97" ht="12.75" customHeight="1"/>
    <row r="98" ht="12" customHeight="1"/>
    <row r="99" ht="11.25" customHeight="1"/>
    <row r="100" ht="13.5" customHeight="1"/>
    <row r="101" ht="7.5" customHeight="1"/>
    <row r="104" ht="12" customHeight="1"/>
    <row r="106" ht="5.25" customHeight="1"/>
    <row r="107" ht="16.5" customHeight="1"/>
    <row r="108" ht="13.5" customHeight="1"/>
    <row r="110" ht="3" customHeight="1"/>
    <row r="111" ht="17.25" customHeight="1"/>
    <row r="112" ht="7.5" customHeight="1"/>
    <row r="118" ht="36" customHeight="1"/>
    <row r="134" ht="5.25" customHeight="1"/>
    <row r="145" ht="6.75" customHeight="1"/>
    <row r="147" ht="6" customHeight="1"/>
    <row r="150" ht="9" customHeight="1"/>
    <row r="152" ht="5.25" customHeight="1"/>
    <row r="153" ht="28.5" customHeight="1"/>
    <row r="160" ht="5.25" customHeight="1"/>
    <row r="165" ht="5.25" customHeight="1"/>
    <row r="169" ht="5.25" customHeight="1"/>
    <row r="170" ht="18.75" customHeight="1"/>
    <row r="171" ht="6" customHeight="1"/>
    <row r="172" ht="20.25" customHeight="1"/>
  </sheetData>
  <sheetProtection/>
  <mergeCells count="2">
    <mergeCell ref="A1:E1"/>
    <mergeCell ref="B3:E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53" sqref="A1:E53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587" t="s">
        <v>760</v>
      </c>
      <c r="B1" s="587"/>
      <c r="C1" s="587"/>
      <c r="D1" s="587"/>
      <c r="E1" s="587"/>
      <c r="F1" s="587"/>
      <c r="G1" s="587"/>
    </row>
    <row r="2" spans="2:5" ht="15.75">
      <c r="B2" s="1439" t="s">
        <v>761</v>
      </c>
      <c r="C2" s="1439"/>
      <c r="D2" s="1439"/>
      <c r="E2" s="1439"/>
    </row>
    <row r="3" spans="2:5" ht="13.5" thickBot="1">
      <c r="B3" s="1"/>
      <c r="C3" s="1"/>
      <c r="D3" s="44"/>
      <c r="E3" s="44" t="s">
        <v>4</v>
      </c>
    </row>
    <row r="4" spans="1:5" ht="30" customHeight="1" thickBot="1">
      <c r="A4" s="920" t="s">
        <v>448</v>
      </c>
      <c r="B4" s="921" t="s">
        <v>53</v>
      </c>
      <c r="C4" s="469" t="s">
        <v>606</v>
      </c>
      <c r="D4" s="470" t="s">
        <v>607</v>
      </c>
      <c r="E4" s="471" t="s">
        <v>731</v>
      </c>
    </row>
    <row r="5" spans="1:5" ht="13.5" customHeight="1" thickBot="1">
      <c r="A5" s="688" t="s">
        <v>449</v>
      </c>
      <c r="B5" s="572" t="s">
        <v>450</v>
      </c>
      <c r="C5" s="1349" t="s">
        <v>451</v>
      </c>
      <c r="D5" s="1358" t="s">
        <v>452</v>
      </c>
      <c r="E5" s="1359" t="s">
        <v>472</v>
      </c>
    </row>
    <row r="6" spans="1:5" ht="15.75" customHeight="1" thickBot="1">
      <c r="A6" s="688" t="s">
        <v>453</v>
      </c>
      <c r="B6" s="924" t="s">
        <v>393</v>
      </c>
      <c r="C6" s="1345">
        <f>C12+C13</f>
        <v>79351</v>
      </c>
      <c r="D6" s="1345">
        <f>D12+D13</f>
        <v>0</v>
      </c>
      <c r="E6" s="1345">
        <f>E12+E13</f>
        <v>79351</v>
      </c>
    </row>
    <row r="7" spans="1:5" ht="15.75" customHeight="1">
      <c r="A7" s="874" t="s">
        <v>454</v>
      </c>
      <c r="B7" s="327" t="s">
        <v>385</v>
      </c>
      <c r="C7" s="929"/>
      <c r="D7" s="1360">
        <f>SUM(D6)</f>
        <v>0</v>
      </c>
      <c r="E7" s="929">
        <f>SUM(C7:D7)</f>
        <v>0</v>
      </c>
    </row>
    <row r="8" spans="1:5" ht="12.75" customHeight="1">
      <c r="A8" s="209" t="s">
        <v>455</v>
      </c>
      <c r="B8" s="169" t="s">
        <v>381</v>
      </c>
      <c r="C8" s="1351"/>
      <c r="D8" s="1353"/>
      <c r="E8" s="1350">
        <f>SUM(C8:D8)</f>
        <v>0</v>
      </c>
    </row>
    <row r="9" spans="1:5" ht="12.75">
      <c r="A9" s="209" t="s">
        <v>456</v>
      </c>
      <c r="B9" s="162" t="s">
        <v>382</v>
      </c>
      <c r="C9" s="844"/>
      <c r="D9" s="748"/>
      <c r="E9" s="1350">
        <f>SUM(C9:D9)</f>
        <v>0</v>
      </c>
    </row>
    <row r="10" spans="1:5" ht="12.75">
      <c r="A10" s="209" t="s">
        <v>457</v>
      </c>
      <c r="B10" s="162" t="s">
        <v>383</v>
      </c>
      <c r="C10" s="844"/>
      <c r="D10" s="748"/>
      <c r="E10" s="1350">
        <f>SUM(C10:D10)</f>
        <v>0</v>
      </c>
    </row>
    <row r="11" spans="1:5" ht="13.5" thickBot="1">
      <c r="A11" s="875" t="s">
        <v>458</v>
      </c>
      <c r="B11" s="328" t="s">
        <v>384</v>
      </c>
      <c r="C11" s="1264">
        <v>70</v>
      </c>
      <c r="D11" s="1356"/>
      <c r="E11" s="1357">
        <f>SUM(C11:D11)</f>
        <v>70</v>
      </c>
    </row>
    <row r="12" spans="1:5" ht="13.5" thickBot="1">
      <c r="A12" s="688" t="s">
        <v>459</v>
      </c>
      <c r="B12" s="166" t="s">
        <v>71</v>
      </c>
      <c r="C12" s="184">
        <f>SUM(C8:C11)</f>
        <v>70</v>
      </c>
      <c r="D12" s="184">
        <f>SUM(D8:D11)</f>
        <v>0</v>
      </c>
      <c r="E12" s="184">
        <f>SUM(E8:E11)</f>
        <v>70</v>
      </c>
    </row>
    <row r="13" spans="1:5" s="18" customFormat="1" ht="13.5" thickBot="1">
      <c r="A13" s="874" t="s">
        <v>460</v>
      </c>
      <c r="B13" s="165" t="s">
        <v>1100</v>
      </c>
      <c r="C13" s="184">
        <f>C14+C19+C20+C21+C22+C23</f>
        <v>79281</v>
      </c>
      <c r="D13" s="184">
        <f>D14+D19+D20+D21+D22+D23</f>
        <v>0</v>
      </c>
      <c r="E13" s="184">
        <f>E14+E19+E20+E21+E22+E23</f>
        <v>79281</v>
      </c>
    </row>
    <row r="14" spans="1:5" s="18" customFormat="1" ht="12.75">
      <c r="A14" s="1176" t="s">
        <v>461</v>
      </c>
      <c r="B14" s="1206" t="s">
        <v>942</v>
      </c>
      <c r="C14" s="180">
        <f>C15+C16+C17+C18</f>
        <v>0</v>
      </c>
      <c r="D14" s="180">
        <f>D15+D16+D17+D18</f>
        <v>0</v>
      </c>
      <c r="E14" s="180">
        <f>E15+E16+E17+E18</f>
        <v>0</v>
      </c>
    </row>
    <row r="15" spans="1:5" ht="12.75">
      <c r="A15" s="1176" t="s">
        <v>462</v>
      </c>
      <c r="B15" s="1346" t="s">
        <v>975</v>
      </c>
      <c r="C15" s="1352"/>
      <c r="D15" s="1354"/>
      <c r="E15" s="177">
        <f aca="true" t="shared" si="0" ref="E15:E23">D15+C15</f>
        <v>0</v>
      </c>
    </row>
    <row r="16" spans="1:5" ht="12.75">
      <c r="A16" s="1176" t="s">
        <v>463</v>
      </c>
      <c r="B16" s="1347" t="s">
        <v>977</v>
      </c>
      <c r="C16" s="1352"/>
      <c r="D16" s="1354">
        <f>'[1]15_16_sz_ melléklet'!C48</f>
        <v>0</v>
      </c>
      <c r="E16" s="177">
        <f t="shared" si="0"/>
        <v>0</v>
      </c>
    </row>
    <row r="17" spans="1:5" ht="12.75">
      <c r="A17" s="1176" t="s">
        <v>464</v>
      </c>
      <c r="B17" s="1347" t="s">
        <v>978</v>
      </c>
      <c r="C17" s="1352"/>
      <c r="D17" s="1354"/>
      <c r="E17" s="177">
        <f t="shared" si="0"/>
        <v>0</v>
      </c>
    </row>
    <row r="18" spans="1:5" ht="12.75">
      <c r="A18" s="1176" t="s">
        <v>465</v>
      </c>
      <c r="B18" s="1223" t="s">
        <v>982</v>
      </c>
      <c r="C18" s="1352"/>
      <c r="D18" s="1354"/>
      <c r="E18" s="177">
        <f t="shared" si="0"/>
        <v>0</v>
      </c>
    </row>
    <row r="19" spans="1:5" ht="12.75">
      <c r="A19" s="1176" t="s">
        <v>466</v>
      </c>
      <c r="B19" s="333" t="s">
        <v>943</v>
      </c>
      <c r="C19" s="1352"/>
      <c r="D19" s="1354"/>
      <c r="E19" s="177">
        <f t="shared" si="0"/>
        <v>0</v>
      </c>
    </row>
    <row r="20" spans="1:5" ht="12.75">
      <c r="A20" s="1176" t="s">
        <v>467</v>
      </c>
      <c r="B20" s="1207" t="s">
        <v>944</v>
      </c>
      <c r="C20" s="1352"/>
      <c r="D20" s="1354"/>
      <c r="E20" s="177">
        <f t="shared" si="0"/>
        <v>0</v>
      </c>
    </row>
    <row r="21" spans="1:5" ht="12.75">
      <c r="A21" s="1176" t="s">
        <v>468</v>
      </c>
      <c r="B21" s="343" t="s">
        <v>945</v>
      </c>
      <c r="C21" s="1352">
        <f>'19 21_sz_ melléklet'!C68</f>
        <v>79281</v>
      </c>
      <c r="D21" s="1354"/>
      <c r="E21" s="177">
        <f t="shared" si="0"/>
        <v>79281</v>
      </c>
    </row>
    <row r="22" spans="1:5" ht="12.75">
      <c r="A22" s="1176" t="s">
        <v>469</v>
      </c>
      <c r="B22" s="1333" t="s">
        <v>946</v>
      </c>
      <c r="C22" s="1352"/>
      <c r="D22" s="1354"/>
      <c r="E22" s="177">
        <f t="shared" si="0"/>
        <v>0</v>
      </c>
    </row>
    <row r="23" spans="1:5" ht="13.5" thickBot="1">
      <c r="A23" s="1176" t="s">
        <v>470</v>
      </c>
      <c r="B23" s="1348" t="s">
        <v>947</v>
      </c>
      <c r="C23" s="1363"/>
      <c r="D23" s="1364"/>
      <c r="E23" s="182">
        <f t="shared" si="0"/>
        <v>0</v>
      </c>
    </row>
    <row r="24" spans="1:5" ht="5.25" customHeight="1" thickBot="1">
      <c r="A24" s="688"/>
      <c r="B24" s="329"/>
      <c r="C24" s="184"/>
      <c r="D24" s="317"/>
      <c r="E24" s="184"/>
    </row>
    <row r="25" spans="1:5" ht="16.5" customHeight="1" thickBot="1">
      <c r="A25" s="688" t="s">
        <v>467</v>
      </c>
      <c r="B25" s="299" t="s">
        <v>1101</v>
      </c>
      <c r="C25" s="184">
        <f>C26+C31</f>
        <v>0</v>
      </c>
      <c r="D25" s="317"/>
      <c r="E25" s="184"/>
    </row>
    <row r="26" spans="1:5" ht="15.75" customHeight="1">
      <c r="A26" s="874" t="s">
        <v>468</v>
      </c>
      <c r="B26" s="165" t="s">
        <v>395</v>
      </c>
      <c r="C26" s="180">
        <f>SUM(C27:C30)</f>
        <v>0</v>
      </c>
      <c r="D26" s="180">
        <f>SUM(D27:D30)</f>
        <v>0</v>
      </c>
      <c r="E26" s="180">
        <f>SUM(C26:D26)</f>
        <v>0</v>
      </c>
    </row>
    <row r="27" spans="1:5" ht="12.75">
      <c r="A27" s="209" t="s">
        <v>469</v>
      </c>
      <c r="B27" s="162" t="s">
        <v>396</v>
      </c>
      <c r="C27" s="181"/>
      <c r="D27" s="928"/>
      <c r="E27" s="180">
        <f aca="true" t="shared" si="1" ref="E27:E37">SUM(C27:D27)</f>
        <v>0</v>
      </c>
    </row>
    <row r="28" spans="1:5" s="18" customFormat="1" ht="12.75">
      <c r="A28" s="209" t="s">
        <v>470</v>
      </c>
      <c r="B28" s="330" t="s">
        <v>951</v>
      </c>
      <c r="C28" s="177"/>
      <c r="D28" s="141"/>
      <c r="E28" s="180">
        <f t="shared" si="1"/>
        <v>0</v>
      </c>
    </row>
    <row r="29" spans="1:5" ht="22.5">
      <c r="A29" s="209" t="s">
        <v>471</v>
      </c>
      <c r="B29" s="880" t="s">
        <v>952</v>
      </c>
      <c r="C29" s="177"/>
      <c r="D29" s="141"/>
      <c r="E29" s="180">
        <f t="shared" si="1"/>
        <v>0</v>
      </c>
    </row>
    <row r="30" spans="1:5" ht="12.75">
      <c r="A30" s="209" t="s">
        <v>473</v>
      </c>
      <c r="B30" s="214" t="s">
        <v>953</v>
      </c>
      <c r="C30" s="177"/>
      <c r="D30" s="141"/>
      <c r="E30" s="180">
        <f t="shared" si="1"/>
        <v>0</v>
      </c>
    </row>
    <row r="31" spans="1:5" ht="12.75">
      <c r="A31" s="1176" t="s">
        <v>474</v>
      </c>
      <c r="B31" s="165" t="s">
        <v>957</v>
      </c>
      <c r="C31" s="177">
        <f>SUM(C32:C37)</f>
        <v>0</v>
      </c>
      <c r="D31" s="177">
        <f>SUM(D32:D37)</f>
        <v>0</v>
      </c>
      <c r="E31" s="180">
        <f t="shared" si="1"/>
        <v>0</v>
      </c>
    </row>
    <row r="32" spans="1:5" ht="12.75">
      <c r="A32" s="209" t="s">
        <v>475</v>
      </c>
      <c r="B32" s="881" t="s">
        <v>955</v>
      </c>
      <c r="C32" s="177"/>
      <c r="D32" s="141"/>
      <c r="E32" s="180">
        <f t="shared" si="1"/>
        <v>0</v>
      </c>
    </row>
    <row r="33" spans="1:5" ht="12.75">
      <c r="A33" s="209" t="s">
        <v>476</v>
      </c>
      <c r="B33" s="1212" t="s">
        <v>956</v>
      </c>
      <c r="C33" s="177"/>
      <c r="D33" s="141"/>
      <c r="E33" s="180">
        <f t="shared" si="1"/>
        <v>0</v>
      </c>
    </row>
    <row r="34" spans="1:5" ht="12.75">
      <c r="A34" s="209" t="s">
        <v>477</v>
      </c>
      <c r="B34" s="1214" t="s">
        <v>958</v>
      </c>
      <c r="C34" s="177"/>
      <c r="D34" s="141"/>
      <c r="E34" s="180">
        <f t="shared" si="1"/>
        <v>0</v>
      </c>
    </row>
    <row r="35" spans="1:5" ht="12.75">
      <c r="A35" s="209" t="s">
        <v>478</v>
      </c>
      <c r="B35" s="162" t="s">
        <v>959</v>
      </c>
      <c r="C35" s="181"/>
      <c r="D35" s="928"/>
      <c r="E35" s="180">
        <f t="shared" si="1"/>
        <v>0</v>
      </c>
    </row>
    <row r="36" spans="1:5" ht="14.25" customHeight="1">
      <c r="A36" s="209" t="s">
        <v>479</v>
      </c>
      <c r="B36" s="1214" t="s">
        <v>960</v>
      </c>
      <c r="C36" s="177"/>
      <c r="D36" s="1355"/>
      <c r="E36" s="180">
        <f t="shared" si="1"/>
        <v>0</v>
      </c>
    </row>
    <row r="37" spans="1:5" ht="12.75" customHeight="1">
      <c r="A37" s="209" t="s">
        <v>480</v>
      </c>
      <c r="B37" s="162" t="s">
        <v>961</v>
      </c>
      <c r="C37" s="177"/>
      <c r="D37" s="1355"/>
      <c r="E37" s="180">
        <f t="shared" si="1"/>
        <v>0</v>
      </c>
    </row>
    <row r="38" spans="1:5" ht="6" customHeight="1" thickBot="1">
      <c r="A38" s="925"/>
      <c r="B38" s="329"/>
      <c r="C38" s="182"/>
      <c r="D38" s="142"/>
      <c r="E38" s="182"/>
    </row>
    <row r="39" spans="1:5" ht="25.5" customHeight="1" thickBot="1">
      <c r="A39" s="688" t="s">
        <v>481</v>
      </c>
      <c r="B39" s="1234" t="s">
        <v>1103</v>
      </c>
      <c r="C39" s="179">
        <f>C25+C6</f>
        <v>79351</v>
      </c>
      <c r="D39" s="1361">
        <f>D40</f>
        <v>0</v>
      </c>
      <c r="E39" s="179">
        <f>SUM(C39:D39)</f>
        <v>79351</v>
      </c>
    </row>
    <row r="40" spans="1:5" ht="5.25" customHeight="1" thickBot="1">
      <c r="A40" s="926"/>
      <c r="B40" s="168"/>
      <c r="C40" s="323"/>
      <c r="D40" s="1113"/>
      <c r="E40" s="323"/>
    </row>
    <row r="41" spans="1:5" ht="15" customHeight="1" thickBot="1">
      <c r="A41" s="207" t="s">
        <v>482</v>
      </c>
      <c r="B41" s="164" t="s">
        <v>963</v>
      </c>
      <c r="C41" s="179"/>
      <c r="D41" s="1362"/>
      <c r="E41" s="380"/>
    </row>
    <row r="42" spans="1:5" ht="12.75" customHeight="1">
      <c r="A42" s="874" t="s">
        <v>483</v>
      </c>
      <c r="B42" s="331" t="s">
        <v>398</v>
      </c>
      <c r="C42" s="183"/>
      <c r="D42" s="927"/>
      <c r="E42" s="183">
        <f>C42+D42</f>
        <v>0</v>
      </c>
    </row>
    <row r="43" spans="1:5" ht="15" customHeight="1">
      <c r="A43" s="209" t="s">
        <v>484</v>
      </c>
      <c r="B43" s="784" t="s">
        <v>965</v>
      </c>
      <c r="C43" s="181"/>
      <c r="D43" s="928"/>
      <c r="E43" s="183">
        <f aca="true" t="shared" si="2" ref="E43:E49">C43+D43</f>
        <v>0</v>
      </c>
    </row>
    <row r="44" spans="1:5" ht="16.5" customHeight="1">
      <c r="A44" s="209" t="s">
        <v>485</v>
      </c>
      <c r="B44" s="784" t="s">
        <v>966</v>
      </c>
      <c r="C44" s="181"/>
      <c r="D44" s="928"/>
      <c r="E44" s="183">
        <f t="shared" si="2"/>
        <v>0</v>
      </c>
    </row>
    <row r="45" spans="1:5" ht="12.75" customHeight="1">
      <c r="A45" s="209" t="s">
        <v>486</v>
      </c>
      <c r="B45" s="784" t="s">
        <v>964</v>
      </c>
      <c r="C45" s="181"/>
      <c r="D45" s="141">
        <f>428627+2083</f>
        <v>430710</v>
      </c>
      <c r="E45" s="180">
        <f t="shared" si="2"/>
        <v>430710</v>
      </c>
    </row>
    <row r="46" spans="1:5" ht="12.75" customHeight="1">
      <c r="A46" s="209" t="s">
        <v>487</v>
      </c>
      <c r="B46" s="1144" t="s">
        <v>970</v>
      </c>
      <c r="C46" s="181"/>
      <c r="D46" s="928"/>
      <c r="E46" s="183">
        <f t="shared" si="2"/>
        <v>0</v>
      </c>
    </row>
    <row r="47" spans="1:5" ht="12.75" customHeight="1">
      <c r="A47" s="209" t="s">
        <v>488</v>
      </c>
      <c r="B47" s="1145" t="s">
        <v>969</v>
      </c>
      <c r="C47" s="181"/>
      <c r="D47" s="928"/>
      <c r="E47" s="183">
        <f t="shared" si="2"/>
        <v>0</v>
      </c>
    </row>
    <row r="48" spans="1:5" ht="16.5" customHeight="1">
      <c r="A48" s="209" t="s">
        <v>489</v>
      </c>
      <c r="B48" s="1146" t="s">
        <v>967</v>
      </c>
      <c r="C48" s="177"/>
      <c r="D48" s="141"/>
      <c r="E48" s="183">
        <f t="shared" si="2"/>
        <v>0</v>
      </c>
    </row>
    <row r="49" spans="1:5" ht="13.5" thickBot="1">
      <c r="A49" s="209" t="s">
        <v>490</v>
      </c>
      <c r="B49" s="881" t="s">
        <v>968</v>
      </c>
      <c r="C49" s="182"/>
      <c r="D49" s="142"/>
      <c r="E49" s="183">
        <f t="shared" si="2"/>
        <v>0</v>
      </c>
    </row>
    <row r="50" spans="1:5" ht="13.5" thickBot="1">
      <c r="A50" s="925" t="s">
        <v>491</v>
      </c>
      <c r="B50" s="1339" t="s">
        <v>972</v>
      </c>
      <c r="C50" s="179">
        <f>SUM(C42:C49)</f>
        <v>0</v>
      </c>
      <c r="D50" s="179">
        <f>SUM(D42:D49)</f>
        <v>430710</v>
      </c>
      <c r="E50" s="179">
        <f>SUM(E42:E49)</f>
        <v>430710</v>
      </c>
    </row>
    <row r="51" spans="1:5" ht="4.5" customHeight="1" thickBot="1">
      <c r="A51" s="207"/>
      <c r="B51" s="1339"/>
      <c r="C51" s="323"/>
      <c r="D51" s="1113"/>
      <c r="E51" s="323"/>
    </row>
    <row r="52" spans="1:5" ht="25.5" customHeight="1" thickBot="1">
      <c r="A52" s="688" t="s">
        <v>492</v>
      </c>
      <c r="B52" s="164" t="s">
        <v>971</v>
      </c>
      <c r="C52" s="184">
        <f>C39+C50</f>
        <v>79351</v>
      </c>
      <c r="D52" s="184">
        <f>D39+D50</f>
        <v>430710</v>
      </c>
      <c r="E52" s="184">
        <f>E39+E50</f>
        <v>510061</v>
      </c>
    </row>
    <row r="56" ht="3.75" customHeight="1"/>
    <row r="57" ht="14.25" customHeight="1"/>
    <row r="60" ht="5.25" customHeight="1"/>
    <row r="61" ht="14.25" customHeight="1"/>
    <row r="62" ht="3" customHeight="1"/>
    <row r="63" ht="16.5" customHeight="1"/>
    <row r="64" ht="17.25" customHeight="1">
      <c r="A64" s="1"/>
    </row>
    <row r="65" ht="17.25" customHeight="1"/>
    <row r="70" ht="46.5" customHeight="1"/>
    <row r="71" ht="12" customHeight="1"/>
    <row r="75" ht="12" customHeight="1"/>
    <row r="76" ht="12.75" customHeight="1"/>
    <row r="86" ht="5.25" customHeight="1"/>
    <row r="96" ht="12" customHeight="1"/>
    <row r="97" ht="6" customHeight="1"/>
    <row r="98" ht="22.5" customHeight="1"/>
    <row r="99" ht="6" customHeight="1"/>
    <row r="102" ht="6.75" customHeight="1"/>
    <row r="104" ht="7.5" customHeight="1"/>
    <row r="105" ht="32.25" customHeight="1"/>
    <row r="109" ht="4.5" customHeight="1"/>
    <row r="110" ht="35.25" customHeight="1"/>
    <row r="114" ht="2.25" customHeight="1"/>
    <row r="118" ht="4.5" customHeight="1"/>
    <row r="120" ht="6.75" customHeight="1"/>
    <row r="127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43" sqref="A1:C43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466" t="s">
        <v>735</v>
      </c>
      <c r="B1" s="466"/>
      <c r="C1" s="466"/>
      <c r="D1" s="466"/>
      <c r="E1" s="466"/>
    </row>
    <row r="2" spans="2:3" ht="12.75">
      <c r="B2" s="1"/>
      <c r="C2" s="42"/>
    </row>
    <row r="3" spans="2:3" ht="12.75">
      <c r="B3" s="1"/>
      <c r="C3" s="42"/>
    </row>
    <row r="4" spans="2:3" ht="15.75">
      <c r="B4" s="1466" t="s">
        <v>72</v>
      </c>
      <c r="C4" s="1466"/>
    </row>
    <row r="5" spans="2:3" ht="15.75">
      <c r="B5" s="1466" t="s">
        <v>73</v>
      </c>
      <c r="C5" s="1466"/>
    </row>
    <row r="6" spans="2:3" ht="15.75">
      <c r="B6" s="1466" t="s">
        <v>567</v>
      </c>
      <c r="C6" s="1466"/>
    </row>
    <row r="7" spans="2:3" ht="15.75">
      <c r="B7" s="217"/>
      <c r="C7" s="217"/>
    </row>
    <row r="8" spans="2:3" ht="12.75">
      <c r="B8" s="1"/>
      <c r="C8" s="44" t="s">
        <v>4</v>
      </c>
    </row>
    <row r="9" spans="2:3" ht="13.5" thickBot="1">
      <c r="B9" s="1"/>
      <c r="C9" s="44"/>
    </row>
    <row r="10" spans="1:3" ht="26.25" thickBot="1">
      <c r="A10" s="535" t="s">
        <v>448</v>
      </c>
      <c r="B10" s="588" t="s">
        <v>74</v>
      </c>
      <c r="C10" s="589" t="s">
        <v>671</v>
      </c>
    </row>
    <row r="11" spans="1:3" ht="13.5" thickBot="1">
      <c r="A11" s="585" t="s">
        <v>449</v>
      </c>
      <c r="B11" s="562" t="s">
        <v>450</v>
      </c>
      <c r="C11" s="568" t="s">
        <v>451</v>
      </c>
    </row>
    <row r="12" spans="1:3" ht="16.5" thickBot="1">
      <c r="A12" s="490" t="s">
        <v>453</v>
      </c>
      <c r="B12" s="1017" t="s">
        <v>29</v>
      </c>
      <c r="C12" s="1012"/>
    </row>
    <row r="13" spans="1:3" ht="15.75">
      <c r="A13" s="1009" t="s">
        <v>454</v>
      </c>
      <c r="B13" s="1018" t="s">
        <v>12</v>
      </c>
      <c r="C13" s="1013"/>
    </row>
    <row r="14" spans="1:3" ht="15.75">
      <c r="A14" s="1010" t="s">
        <v>455</v>
      </c>
      <c r="B14" s="1019"/>
      <c r="C14" s="1013"/>
    </row>
    <row r="15" spans="1:3" ht="15.75">
      <c r="A15" s="1010" t="s">
        <v>456</v>
      </c>
      <c r="B15" s="1018" t="s">
        <v>652</v>
      </c>
      <c r="C15" s="1014">
        <f>SUM(C13:C14)</f>
        <v>0</v>
      </c>
    </row>
    <row r="16" spans="1:3" ht="15.75">
      <c r="A16" s="1010" t="s">
        <v>457</v>
      </c>
      <c r="B16" s="1088" t="s">
        <v>91</v>
      </c>
      <c r="C16" s="1013"/>
    </row>
    <row r="17" spans="1:3" ht="15.75">
      <c r="A17" s="1011"/>
      <c r="B17" s="1087"/>
      <c r="C17" s="1012"/>
    </row>
    <row r="18" spans="1:3" s="8" customFormat="1" ht="16.5" thickBot="1">
      <c r="A18" s="1011" t="s">
        <v>458</v>
      </c>
      <c r="B18" s="1018" t="s">
        <v>802</v>
      </c>
      <c r="C18" s="1021">
        <f>SUM(C16:C17)</f>
        <v>0</v>
      </c>
    </row>
    <row r="19" spans="1:3" s="8" customFormat="1" ht="16.5" thickBot="1">
      <c r="A19" s="490" t="s">
        <v>459</v>
      </c>
      <c r="B19" s="1020"/>
      <c r="C19" s="1015"/>
    </row>
    <row r="20" spans="1:3" s="18" customFormat="1" ht="16.5" thickBot="1">
      <c r="A20" s="477" t="s">
        <v>460</v>
      </c>
      <c r="B20" s="1016" t="s">
        <v>47</v>
      </c>
      <c r="C20" s="590">
        <f>C18+C15</f>
        <v>0</v>
      </c>
    </row>
    <row r="21" spans="1:3" s="18" customFormat="1" ht="15.75">
      <c r="A21" s="600" t="s">
        <v>461</v>
      </c>
      <c r="B21" s="598"/>
      <c r="C21" s="599"/>
    </row>
    <row r="22" spans="1:3" ht="15.75">
      <c r="A22" s="498" t="s">
        <v>462</v>
      </c>
      <c r="B22" s="50"/>
      <c r="C22" s="591"/>
    </row>
    <row r="23" spans="1:3" ht="16.5" thickBot="1">
      <c r="A23" s="539" t="s">
        <v>463</v>
      </c>
      <c r="B23" s="51"/>
      <c r="C23" s="935"/>
    </row>
    <row r="24" spans="1:3" ht="16.5" thickBot="1">
      <c r="A24" s="477" t="s">
        <v>464</v>
      </c>
      <c r="B24" s="998" t="s">
        <v>803</v>
      </c>
      <c r="C24" s="936">
        <f>SUM(C21:C23)</f>
        <v>0</v>
      </c>
    </row>
    <row r="25" spans="1:3" ht="15.75">
      <c r="A25" s="454" t="s">
        <v>465</v>
      </c>
      <c r="B25" s="656"/>
      <c r="C25" s="591"/>
    </row>
    <row r="26" spans="1:3" ht="15.75">
      <c r="A26" s="453" t="s">
        <v>466</v>
      </c>
      <c r="B26" s="999"/>
      <c r="C26" s="592"/>
    </row>
    <row r="27" spans="1:3" ht="15.75">
      <c r="A27" s="453" t="s">
        <v>467</v>
      </c>
      <c r="B27" s="1000" t="s">
        <v>637</v>
      </c>
      <c r="C27" s="592"/>
    </row>
    <row r="28" spans="1:3" ht="15.75">
      <c r="A28" s="453" t="s">
        <v>468</v>
      </c>
      <c r="B28" s="1001" t="s">
        <v>75</v>
      </c>
      <c r="C28" s="593">
        <f>SUM(C23:C27)</f>
        <v>0</v>
      </c>
    </row>
    <row r="29" spans="1:3" ht="15.75">
      <c r="A29" s="453" t="s">
        <v>469</v>
      </c>
      <c r="B29" s="1001"/>
      <c r="C29" s="593"/>
    </row>
    <row r="30" spans="1:3" ht="15.75">
      <c r="A30" s="453" t="s">
        <v>470</v>
      </c>
      <c r="B30" s="1000"/>
      <c r="C30" s="592"/>
    </row>
    <row r="31" spans="1:3" s="18" customFormat="1" ht="15.75">
      <c r="A31" s="453" t="s">
        <v>471</v>
      </c>
      <c r="B31" s="1001" t="s">
        <v>76</v>
      </c>
      <c r="C31" s="594">
        <f>SUM(C30:C30)</f>
        <v>0</v>
      </c>
    </row>
    <row r="32" spans="1:3" s="18" customFormat="1" ht="15.75">
      <c r="A32" s="453" t="s">
        <v>473</v>
      </c>
      <c r="B32" s="1002"/>
      <c r="C32" s="594"/>
    </row>
    <row r="33" spans="1:3" ht="15.75">
      <c r="A33" s="453" t="s">
        <v>474</v>
      </c>
      <c r="B33" s="1000" t="s">
        <v>510</v>
      </c>
      <c r="C33" s="592">
        <v>40000</v>
      </c>
    </row>
    <row r="34" spans="1:3" s="18" customFormat="1" ht="15.75">
      <c r="A34" s="453" t="s">
        <v>475</v>
      </c>
      <c r="B34" s="1001" t="s">
        <v>77</v>
      </c>
      <c r="C34" s="593">
        <f>SUM(C33)</f>
        <v>40000</v>
      </c>
    </row>
    <row r="35" spans="1:3" s="18" customFormat="1" ht="15.75">
      <c r="A35" s="453" t="s">
        <v>476</v>
      </c>
      <c r="B35" s="1000"/>
      <c r="C35" s="592"/>
    </row>
    <row r="36" spans="1:3" s="18" customFormat="1" ht="15.75">
      <c r="A36" s="453" t="s">
        <v>477</v>
      </c>
      <c r="B36" s="1000" t="s">
        <v>445</v>
      </c>
      <c r="C36" s="592"/>
    </row>
    <row r="37" spans="1:3" s="18" customFormat="1" ht="15.75">
      <c r="A37" s="453" t="s">
        <v>478</v>
      </c>
      <c r="B37" s="1001" t="s">
        <v>647</v>
      </c>
      <c r="C37" s="593">
        <f>SUM(C36)</f>
        <v>0</v>
      </c>
    </row>
    <row r="38" spans="1:3" s="18" customFormat="1" ht="15.75">
      <c r="A38" s="453" t="s">
        <v>479</v>
      </c>
      <c r="B38" s="1000"/>
      <c r="C38" s="592"/>
    </row>
    <row r="39" spans="1:3" s="18" customFormat="1" ht="15.75">
      <c r="A39" s="453" t="s">
        <v>480</v>
      </c>
      <c r="B39" s="1000"/>
      <c r="C39" s="592"/>
    </row>
    <row r="40" spans="1:3" s="18" customFormat="1" ht="16.5" thickBot="1">
      <c r="A40" s="517" t="s">
        <v>481</v>
      </c>
      <c r="B40" s="1004"/>
      <c r="C40" s="1005"/>
    </row>
    <row r="41" spans="1:3" ht="16.5" thickBot="1">
      <c r="A41" s="477" t="s">
        <v>482</v>
      </c>
      <c r="B41" s="602" t="s">
        <v>30</v>
      </c>
      <c r="C41" s="595">
        <f>C28+C31+C34+C37</f>
        <v>40000</v>
      </c>
    </row>
    <row r="42" spans="1:3" ht="16.5" thickBot="1">
      <c r="A42" s="786" t="s">
        <v>483</v>
      </c>
      <c r="B42" s="1003"/>
      <c r="C42" s="596"/>
    </row>
    <row r="43" spans="1:3" ht="16.5" thickBot="1">
      <c r="A43" s="477" t="s">
        <v>484</v>
      </c>
      <c r="B43" s="711" t="s">
        <v>559</v>
      </c>
      <c r="C43" s="597">
        <f>SUM(C20+C41+C24)</f>
        <v>40000</v>
      </c>
    </row>
    <row r="44" spans="2:3" ht="15.75">
      <c r="B44" s="52"/>
      <c r="C44" s="53"/>
    </row>
    <row r="45" spans="2:3" ht="15.75">
      <c r="B45" s="52"/>
      <c r="C45" s="53"/>
    </row>
  </sheetData>
  <sheetProtection/>
  <mergeCells count="3">
    <mergeCell ref="B4:C4"/>
    <mergeCell ref="B5:C5"/>
    <mergeCell ref="B6:C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40">
      <selection activeCell="A52" sqref="A1:F52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419" t="s">
        <v>674</v>
      </c>
      <c r="B1" s="1419"/>
      <c r="C1" s="1419"/>
      <c r="D1" s="1419"/>
      <c r="E1" s="1419"/>
    </row>
    <row r="2" spans="1:5" ht="12.75">
      <c r="A2" s="466"/>
      <c r="B2" s="466"/>
      <c r="C2" s="466"/>
      <c r="D2" s="466"/>
      <c r="E2" s="466"/>
    </row>
    <row r="3" spans="2:6" ht="15.75">
      <c r="B3" s="1439" t="s">
        <v>675</v>
      </c>
      <c r="C3" s="1439"/>
      <c r="D3" s="1439"/>
      <c r="E3" s="1439"/>
      <c r="F3" s="1440"/>
    </row>
    <row r="4" spans="2:6" ht="15.75">
      <c r="B4" s="22"/>
      <c r="C4" s="22"/>
      <c r="D4" s="22"/>
      <c r="E4" s="22"/>
      <c r="F4" s="14"/>
    </row>
    <row r="5" spans="2:6" ht="12.75" customHeight="1" thickBot="1">
      <c r="B5" s="135"/>
      <c r="C5" s="21"/>
      <c r="D5" s="1"/>
      <c r="E5" s="23"/>
      <c r="F5" s="23" t="s">
        <v>4</v>
      </c>
    </row>
    <row r="6" spans="1:6" ht="12.75">
      <c r="A6" s="1430" t="s">
        <v>448</v>
      </c>
      <c r="B6" s="1437" t="s">
        <v>16</v>
      </c>
      <c r="C6" s="1432" t="s">
        <v>558</v>
      </c>
      <c r="D6" s="1434" t="s">
        <v>565</v>
      </c>
      <c r="E6" s="1434" t="s">
        <v>693</v>
      </c>
      <c r="F6" s="1428" t="s">
        <v>559</v>
      </c>
    </row>
    <row r="7" spans="1:6" ht="27" customHeight="1" thickBot="1">
      <c r="A7" s="1431"/>
      <c r="B7" s="1438"/>
      <c r="C7" s="1433"/>
      <c r="D7" s="1435"/>
      <c r="E7" s="1436"/>
      <c r="F7" s="1429"/>
    </row>
    <row r="8" spans="1:6" s="353" customFormat="1" ht="9.75" customHeight="1">
      <c r="A8" s="793" t="s">
        <v>449</v>
      </c>
      <c r="B8" s="794" t="s">
        <v>450</v>
      </c>
      <c r="C8" s="795" t="s">
        <v>451</v>
      </c>
      <c r="D8" s="796" t="s">
        <v>452</v>
      </c>
      <c r="E8" s="1153" t="s">
        <v>472</v>
      </c>
      <c r="F8" s="1153" t="s">
        <v>497</v>
      </c>
    </row>
    <row r="9" spans="1:6" ht="12.75">
      <c r="A9" s="454" t="s">
        <v>453</v>
      </c>
      <c r="B9" s="461" t="s">
        <v>322</v>
      </c>
      <c r="C9" s="28"/>
      <c r="D9" s="37"/>
      <c r="E9" s="1154"/>
      <c r="F9" s="177"/>
    </row>
    <row r="10" spans="1:6" ht="12.75">
      <c r="A10" s="453" t="s">
        <v>454</v>
      </c>
      <c r="B10" s="232" t="s">
        <v>6</v>
      </c>
      <c r="C10" s="9">
        <f>3_sz_melléklet!F9</f>
        <v>513479</v>
      </c>
      <c r="D10" s="32">
        <f>'4_sz_ melléklet'!E547</f>
        <v>59306</v>
      </c>
      <c r="E10" s="210">
        <f>5_sz_melléklet!C125</f>
        <v>197617</v>
      </c>
      <c r="F10" s="177">
        <f aca="true" t="shared" si="0" ref="F10:F22">E10+D10+C10</f>
        <v>770402</v>
      </c>
    </row>
    <row r="11" spans="1:6" ht="12.75">
      <c r="A11" s="453" t="s">
        <v>455</v>
      </c>
      <c r="B11" s="267" t="s">
        <v>7</v>
      </c>
      <c r="C11" s="9">
        <f>3_sz_melléklet!F10</f>
        <v>138115</v>
      </c>
      <c r="D11" s="32">
        <f>'4_sz_ melléklet'!E548</f>
        <v>14699</v>
      </c>
      <c r="E11" s="210">
        <f>5_sz_melléklet!C126</f>
        <v>55444</v>
      </c>
      <c r="F11" s="177">
        <f t="shared" si="0"/>
        <v>208258</v>
      </c>
    </row>
    <row r="12" spans="1:6" ht="12.75" customHeight="1">
      <c r="A12" s="453" t="s">
        <v>456</v>
      </c>
      <c r="B12" s="267" t="s">
        <v>8</v>
      </c>
      <c r="C12" s="9">
        <f>3_sz_melléklet!F11</f>
        <v>523512</v>
      </c>
      <c r="D12" s="32">
        <f>'4_sz_ melléklet'!E549</f>
        <v>446392</v>
      </c>
      <c r="E12" s="210">
        <f>5_sz_melléklet!C127</f>
        <v>65307</v>
      </c>
      <c r="F12" s="177">
        <f t="shared" si="0"/>
        <v>1035211</v>
      </c>
    </row>
    <row r="13" spans="1:6" ht="12.75">
      <c r="A13" s="453" t="s">
        <v>457</v>
      </c>
      <c r="B13" s="267" t="s">
        <v>561</v>
      </c>
      <c r="C13" s="9">
        <f>3_sz_melléklet!F12</f>
        <v>0</v>
      </c>
      <c r="D13" s="32">
        <f>'4_sz_ melléklet'!E550</f>
        <v>-67719</v>
      </c>
      <c r="E13" s="210">
        <f>5_sz_melléklet!C128</f>
        <v>0</v>
      </c>
      <c r="F13" s="177">
        <f t="shared" si="0"/>
        <v>-67719</v>
      </c>
    </row>
    <row r="14" spans="1:6" ht="12.75">
      <c r="A14" s="453" t="s">
        <v>458</v>
      </c>
      <c r="B14" s="267" t="s">
        <v>560</v>
      </c>
      <c r="C14" s="9">
        <f>3_sz_melléklet!F13</f>
        <v>0</v>
      </c>
      <c r="D14" s="32">
        <f>'4_sz_ melléklet'!E551</f>
        <v>26000</v>
      </c>
      <c r="E14" s="210">
        <f>5_sz_melléklet!C129</f>
        <v>0</v>
      </c>
      <c r="F14" s="177">
        <f t="shared" si="0"/>
        <v>26000</v>
      </c>
    </row>
    <row r="15" spans="1:6" ht="12.75">
      <c r="A15" s="453" t="s">
        <v>459</v>
      </c>
      <c r="B15" s="267" t="s">
        <v>836</v>
      </c>
      <c r="C15" s="9">
        <f>C16+C17+C18+C19+C20+C21</f>
        <v>0</v>
      </c>
      <c r="D15" s="9">
        <f>D16+D17+D18+D19+D20+D21</f>
        <v>366391</v>
      </c>
      <c r="E15" s="9">
        <f>E16+E17+E18+E19+E20+E21</f>
        <v>0</v>
      </c>
      <c r="F15" s="9">
        <f>F16+F17+F18+F19+F20+F21</f>
        <v>366391</v>
      </c>
    </row>
    <row r="16" spans="1:6" ht="12.75">
      <c r="A16" s="453" t="s">
        <v>460</v>
      </c>
      <c r="B16" s="267" t="s">
        <v>837</v>
      </c>
      <c r="C16" s="9">
        <f>3_sz_melléklet!F15</f>
        <v>0</v>
      </c>
      <c r="D16" s="32">
        <f>'4_sz_ melléklet'!E553</f>
        <v>39224</v>
      </c>
      <c r="E16" s="210">
        <f>5_sz_melléklet!C131</f>
        <v>0</v>
      </c>
      <c r="F16" s="177">
        <f aca="true" t="shared" si="1" ref="F16:F21">SUM(C16:E16)</f>
        <v>39224</v>
      </c>
    </row>
    <row r="17" spans="1:6" ht="12.75">
      <c r="A17" s="453" t="s">
        <v>461</v>
      </c>
      <c r="B17" s="267" t="s">
        <v>838</v>
      </c>
      <c r="C17" s="9">
        <f>3_sz_melléklet!F16</f>
        <v>0</v>
      </c>
      <c r="D17" s="32">
        <f>'4_sz_ melléklet'!E554</f>
        <v>0</v>
      </c>
      <c r="E17" s="210">
        <f>5_sz_melléklet!C132</f>
        <v>0</v>
      </c>
      <c r="F17" s="177">
        <f t="shared" si="1"/>
        <v>0</v>
      </c>
    </row>
    <row r="18" spans="1:6" ht="12.75">
      <c r="A18" s="453" t="s">
        <v>462</v>
      </c>
      <c r="B18" s="267" t="s">
        <v>839</v>
      </c>
      <c r="C18" s="9">
        <f>3_sz_melléklet!F17</f>
        <v>0</v>
      </c>
      <c r="D18" s="32">
        <f>'4_sz_ melléklet'!E555</f>
        <v>0</v>
      </c>
      <c r="E18" s="210">
        <f>5_sz_melléklet!C133</f>
        <v>0</v>
      </c>
      <c r="F18" s="177">
        <f t="shared" si="1"/>
        <v>0</v>
      </c>
    </row>
    <row r="19" spans="1:6" ht="12.75">
      <c r="A19" s="453" t="s">
        <v>463</v>
      </c>
      <c r="B19" s="462" t="s">
        <v>840</v>
      </c>
      <c r="C19" s="9">
        <f>3_sz_melléklet!F18</f>
        <v>0</v>
      </c>
      <c r="D19" s="32">
        <f>'4_sz_ melléklet'!E556</f>
        <v>253310</v>
      </c>
      <c r="E19" s="210">
        <f>5_sz_melléklet!C134</f>
        <v>0</v>
      </c>
      <c r="F19" s="177">
        <f t="shared" si="1"/>
        <v>253310</v>
      </c>
    </row>
    <row r="20" spans="1:6" ht="12.75">
      <c r="A20" s="453" t="s">
        <v>464</v>
      </c>
      <c r="B20" s="1134" t="s">
        <v>855</v>
      </c>
      <c r="C20" s="9">
        <f>3_sz_melléklet!F19</f>
        <v>0</v>
      </c>
      <c r="D20" s="32">
        <f>'4_sz_ melléklet'!E557</f>
        <v>0</v>
      </c>
      <c r="E20" s="210">
        <f>5_sz_melléklet!C135</f>
        <v>0</v>
      </c>
      <c r="F20" s="177">
        <f t="shared" si="1"/>
        <v>0</v>
      </c>
    </row>
    <row r="21" spans="1:6" ht="12.75">
      <c r="A21" s="453" t="s">
        <v>465</v>
      </c>
      <c r="B21" s="1135" t="s">
        <v>848</v>
      </c>
      <c r="C21" s="9">
        <f>3_sz_melléklet!F20</f>
        <v>0</v>
      </c>
      <c r="D21" s="32">
        <f>'4_sz_ melléklet'!E558</f>
        <v>73857</v>
      </c>
      <c r="E21" s="210">
        <f>5_sz_melléklet!C136</f>
        <v>0</v>
      </c>
      <c r="F21" s="177">
        <f t="shared" si="1"/>
        <v>73857</v>
      </c>
    </row>
    <row r="22" spans="1:6" ht="13.5" thickBot="1">
      <c r="A22" s="453" t="s">
        <v>466</v>
      </c>
      <c r="B22" s="269" t="s">
        <v>318</v>
      </c>
      <c r="C22" s="9">
        <f>3_sz_melléklet!F21</f>
        <v>0</v>
      </c>
      <c r="D22" s="32">
        <f>'4_sz_ melléklet'!E559</f>
        <v>82194</v>
      </c>
      <c r="E22" s="210">
        <f>5_sz_melléklet!C137</f>
        <v>191693</v>
      </c>
      <c r="F22" s="177">
        <f t="shared" si="0"/>
        <v>273887</v>
      </c>
    </row>
    <row r="23" spans="1:6" ht="13.5" thickBot="1">
      <c r="A23" s="797" t="s">
        <v>467</v>
      </c>
      <c r="B23" s="798" t="s">
        <v>9</v>
      </c>
      <c r="C23" s="799">
        <f>C10+C11+C12+C13+C15+C22</f>
        <v>1175106</v>
      </c>
      <c r="D23" s="800">
        <f>D10+D11+D12+D13+D15+D22</f>
        <v>901263</v>
      </c>
      <c r="E23" s="813">
        <f>E10+E11+E12+E13+E15+E22</f>
        <v>510061</v>
      </c>
      <c r="F23" s="813">
        <f>SUM(C23:E23)</f>
        <v>2586430</v>
      </c>
    </row>
    <row r="24" spans="1:6" ht="13.5" thickTop="1">
      <c r="A24" s="786"/>
      <c r="B24" s="461"/>
      <c r="C24" s="1149"/>
      <c r="D24" s="1113"/>
      <c r="E24" s="323"/>
      <c r="F24" s="185"/>
    </row>
    <row r="25" spans="1:6" ht="12.75">
      <c r="A25" s="454" t="s">
        <v>468</v>
      </c>
      <c r="B25" s="463" t="s">
        <v>323</v>
      </c>
      <c r="C25" s="25"/>
      <c r="D25" s="30"/>
      <c r="E25" s="531"/>
      <c r="F25" s="180"/>
    </row>
    <row r="26" spans="1:6" ht="12.75">
      <c r="A26" s="453" t="s">
        <v>469</v>
      </c>
      <c r="B26" s="267" t="s">
        <v>562</v>
      </c>
      <c r="C26" s="25">
        <f>3_sz_melléklet!F25</f>
        <v>4520</v>
      </c>
      <c r="D26" s="32">
        <f>'4_sz_ melléklet'!E563</f>
        <v>3547835</v>
      </c>
      <c r="E26" s="210">
        <f>5_sz_melléklet!C140</f>
        <v>0</v>
      </c>
      <c r="F26" s="177">
        <f>E26+D26+C26</f>
        <v>3552355</v>
      </c>
    </row>
    <row r="27" spans="1:6" ht="12.75">
      <c r="A27" s="453" t="s">
        <v>468</v>
      </c>
      <c r="B27" s="267" t="s">
        <v>563</v>
      </c>
      <c r="C27" s="25">
        <f>3_sz_melléklet!F26</f>
        <v>0</v>
      </c>
      <c r="D27" s="32">
        <f>'4_sz_ melléklet'!E564</f>
        <v>40000</v>
      </c>
      <c r="E27" s="210">
        <f>5_sz_melléklet!C141</f>
        <v>0</v>
      </c>
      <c r="F27" s="177">
        <f aca="true" t="shared" si="2" ref="F27:F37">E27+D27+C27</f>
        <v>40000</v>
      </c>
    </row>
    <row r="28" spans="1:6" ht="12.75">
      <c r="A28" s="453" t="s">
        <v>469</v>
      </c>
      <c r="B28" s="267" t="s">
        <v>319</v>
      </c>
      <c r="C28" s="25">
        <f>3_sz_melléklet!F27</f>
        <v>0</v>
      </c>
      <c r="D28" s="32">
        <f>D29+D30+D31+D32+D33+D34+D35</f>
        <v>848476</v>
      </c>
      <c r="E28" s="210">
        <f>5_sz_melléklet!C142</f>
        <v>0</v>
      </c>
      <c r="F28" s="177">
        <f t="shared" si="2"/>
        <v>848476</v>
      </c>
    </row>
    <row r="29" spans="1:6" ht="12.75">
      <c r="A29" s="453" t="s">
        <v>470</v>
      </c>
      <c r="B29" s="462" t="s">
        <v>841</v>
      </c>
      <c r="C29" s="25">
        <f>3_sz_melléklet!F28</f>
        <v>0</v>
      </c>
      <c r="D29" s="32">
        <f>'4_sz_ melléklet'!E566</f>
        <v>0</v>
      </c>
      <c r="E29" s="210">
        <f>5_sz_melléklet!C143</f>
        <v>0</v>
      </c>
      <c r="F29" s="177">
        <f t="shared" si="2"/>
        <v>0</v>
      </c>
    </row>
    <row r="30" spans="1:6" ht="12.75">
      <c r="A30" s="453" t="s">
        <v>471</v>
      </c>
      <c r="B30" s="462" t="s">
        <v>843</v>
      </c>
      <c r="C30" s="25"/>
      <c r="D30" s="32">
        <f>'4_sz_ melléklet'!E567</f>
        <v>0</v>
      </c>
      <c r="E30" s="210">
        <f>5_sz_melléklet!C144</f>
        <v>0</v>
      </c>
      <c r="F30" s="177">
        <f t="shared" si="2"/>
        <v>0</v>
      </c>
    </row>
    <row r="31" spans="1:6" ht="12.75">
      <c r="A31" s="453" t="s">
        <v>473</v>
      </c>
      <c r="B31" s="462" t="s">
        <v>842</v>
      </c>
      <c r="C31" s="25"/>
      <c r="D31" s="32">
        <f>'4_sz_ melléklet'!E568</f>
        <v>0</v>
      </c>
      <c r="E31" s="210">
        <f>5_sz_melléklet!C145</f>
        <v>0</v>
      </c>
      <c r="F31" s="177">
        <f t="shared" si="2"/>
        <v>0</v>
      </c>
    </row>
    <row r="32" spans="1:6" ht="12.75">
      <c r="A32" s="453" t="s">
        <v>474</v>
      </c>
      <c r="B32" s="462" t="s">
        <v>844</v>
      </c>
      <c r="C32" s="25">
        <f>3_sz_melléklet!F29</f>
        <v>0</v>
      </c>
      <c r="D32" s="32">
        <f>'4_sz_ melléklet'!E569</f>
        <v>315776</v>
      </c>
      <c r="E32" s="210">
        <f>5_sz_melléklet!C146</f>
        <v>0</v>
      </c>
      <c r="F32" s="177">
        <f t="shared" si="2"/>
        <v>315776</v>
      </c>
    </row>
    <row r="33" spans="1:6" ht="12.75">
      <c r="A33" s="453" t="s">
        <v>475</v>
      </c>
      <c r="B33" s="1134" t="s">
        <v>845</v>
      </c>
      <c r="C33" s="25"/>
      <c r="D33" s="32">
        <f>'4_sz_ melléklet'!E570</f>
        <v>5000</v>
      </c>
      <c r="E33" s="210">
        <f>5_sz_melléklet!C147</f>
        <v>0</v>
      </c>
      <c r="F33" s="177">
        <f t="shared" si="2"/>
        <v>5000</v>
      </c>
    </row>
    <row r="34" spans="1:6" ht="12.75">
      <c r="A34" s="453" t="s">
        <v>476</v>
      </c>
      <c r="B34" s="372" t="s">
        <v>846</v>
      </c>
      <c r="C34" s="25"/>
      <c r="D34" s="32">
        <f>'4_sz_ melléklet'!E571</f>
        <v>0</v>
      </c>
      <c r="E34" s="210">
        <f>5_sz_melléklet!C148</f>
        <v>0</v>
      </c>
      <c r="F34" s="177">
        <f t="shared" si="2"/>
        <v>0</v>
      </c>
    </row>
    <row r="35" spans="1:6" ht="12.75">
      <c r="A35" s="453" t="s">
        <v>477</v>
      </c>
      <c r="B35" s="1135" t="s">
        <v>863</v>
      </c>
      <c r="C35" s="25"/>
      <c r="D35" s="32">
        <f>'4_sz_ melléklet'!E572</f>
        <v>527700</v>
      </c>
      <c r="E35" s="210">
        <f>5_sz_melléklet!C149</f>
        <v>0</v>
      </c>
      <c r="F35" s="177">
        <f t="shared" si="2"/>
        <v>527700</v>
      </c>
    </row>
    <row r="36" spans="1:6" ht="12.75" customHeight="1">
      <c r="A36" s="453" t="s">
        <v>478</v>
      </c>
      <c r="B36" s="267" t="s">
        <v>849</v>
      </c>
      <c r="C36" s="25">
        <f>3_sz_melléklet!F35</f>
        <v>0</v>
      </c>
      <c r="D36" s="32">
        <f>'4_sz_ melléklet'!E573</f>
        <v>1550</v>
      </c>
      <c r="E36" s="210">
        <f>5_sz_melléklet!C150</f>
        <v>0</v>
      </c>
      <c r="F36" s="177">
        <f t="shared" si="2"/>
        <v>1550</v>
      </c>
    </row>
    <row r="37" spans="1:6" ht="13.5" thickBot="1">
      <c r="A37" s="453" t="s">
        <v>479</v>
      </c>
      <c r="B37" s="269" t="s">
        <v>321</v>
      </c>
      <c r="C37" s="25">
        <f>3_sz_melléklet!F36</f>
        <v>0</v>
      </c>
      <c r="D37" s="32">
        <f>'4_sz_ melléklet'!E574</f>
        <v>67719</v>
      </c>
      <c r="E37" s="210">
        <f>5_sz_melléklet!C151</f>
        <v>0</v>
      </c>
      <c r="F37" s="177">
        <f t="shared" si="2"/>
        <v>67719</v>
      </c>
    </row>
    <row r="38" spans="1:6" ht="13.5" thickBot="1">
      <c r="A38" s="797" t="s">
        <v>480</v>
      </c>
      <c r="B38" s="798" t="s">
        <v>10</v>
      </c>
      <c r="C38" s="799">
        <f>SUM(C26:C28)+C36+C37</f>
        <v>4520</v>
      </c>
      <c r="D38" s="800">
        <f>SUM(D26:D28)+D36+D37</f>
        <v>4505580</v>
      </c>
      <c r="E38" s="813">
        <f>SUM(E26:E28)+E36+E37</f>
        <v>0</v>
      </c>
      <c r="F38" s="813">
        <f>SUM(C38:E38)</f>
        <v>4510100</v>
      </c>
    </row>
    <row r="39" spans="1:6" ht="32.25" customHeight="1" thickBot="1" thickTop="1">
      <c r="A39" s="797" t="s">
        <v>481</v>
      </c>
      <c r="B39" s="802" t="s">
        <v>850</v>
      </c>
      <c r="C39" s="801">
        <f>C38+C23</f>
        <v>1179626</v>
      </c>
      <c r="D39" s="801">
        <f>D38+D23</f>
        <v>5406843</v>
      </c>
      <c r="E39" s="801">
        <f>E38+E23</f>
        <v>510061</v>
      </c>
      <c r="F39" s="801">
        <f>F38+F23</f>
        <v>7096530</v>
      </c>
    </row>
    <row r="40" spans="1:6" ht="14.25" customHeight="1" thickTop="1">
      <c r="A40" s="786"/>
      <c r="B40" s="1150"/>
      <c r="C40" s="1151"/>
      <c r="D40" s="887"/>
      <c r="E40" s="886"/>
      <c r="F40" s="886"/>
    </row>
    <row r="41" spans="1:6" ht="12.75" customHeight="1">
      <c r="A41" s="454" t="s">
        <v>557</v>
      </c>
      <c r="B41" s="584" t="s">
        <v>852</v>
      </c>
      <c r="C41" s="25"/>
      <c r="D41" s="30"/>
      <c r="E41" s="319"/>
      <c r="F41" s="180"/>
    </row>
    <row r="42" spans="1:6" s="17" customFormat="1" ht="12.75">
      <c r="A42" s="453" t="s">
        <v>483</v>
      </c>
      <c r="B42" s="268" t="s">
        <v>851</v>
      </c>
      <c r="C42" s="25">
        <f>3_sz_melléklet!F41</f>
        <v>0</v>
      </c>
      <c r="D42" s="32">
        <f>'4_sz_ melléklet'!E579</f>
        <v>0</v>
      </c>
      <c r="E42" s="210">
        <f>5_sz_melléklet!C157</f>
        <v>0</v>
      </c>
      <c r="F42" s="177">
        <f>E42+D42+C42</f>
        <v>0</v>
      </c>
    </row>
    <row r="43" spans="1:6" s="17" customFormat="1" ht="12.75">
      <c r="A43" s="453" t="s">
        <v>484</v>
      </c>
      <c r="B43" s="889" t="s">
        <v>856</v>
      </c>
      <c r="C43" s="25">
        <f>3_sz_melléklet!F42</f>
        <v>0</v>
      </c>
      <c r="D43" s="32">
        <f>'4_sz_ melléklet'!E580</f>
        <v>0</v>
      </c>
      <c r="E43" s="210">
        <f>5_sz_melléklet!C158</f>
        <v>0</v>
      </c>
      <c r="F43" s="177">
        <f aca="true" t="shared" si="3" ref="F43:F49">E43+D43+C43</f>
        <v>0</v>
      </c>
    </row>
    <row r="44" spans="1:6" s="17" customFormat="1" ht="12.75">
      <c r="A44" s="453" t="s">
        <v>485</v>
      </c>
      <c r="B44" s="889" t="s">
        <v>857</v>
      </c>
      <c r="C44" s="25">
        <f>3_sz_melléklet!F43</f>
        <v>0</v>
      </c>
      <c r="D44" s="32">
        <f>'4_sz_ melléklet'!E581</f>
        <v>1127122</v>
      </c>
      <c r="E44" s="210">
        <f>5_sz_melléklet!C159</f>
        <v>0</v>
      </c>
      <c r="F44" s="177">
        <f t="shared" si="3"/>
        <v>1127122</v>
      </c>
    </row>
    <row r="45" spans="1:6" s="17" customFormat="1" ht="12.75">
      <c r="A45" s="453" t="s">
        <v>486</v>
      </c>
      <c r="B45" s="889" t="s">
        <v>858</v>
      </c>
      <c r="C45" s="25">
        <f>3_sz_melléklet!F44</f>
        <v>0</v>
      </c>
      <c r="D45" s="32">
        <f>'4_sz_ melléklet'!E582</f>
        <v>0</v>
      </c>
      <c r="E45" s="210">
        <f>5_sz_melléklet!C160</f>
        <v>0</v>
      </c>
      <c r="F45" s="177">
        <f t="shared" si="3"/>
        <v>0</v>
      </c>
    </row>
    <row r="46" spans="1:6" ht="12.75">
      <c r="A46" s="453" t="s">
        <v>487</v>
      </c>
      <c r="B46" s="1136" t="s">
        <v>859</v>
      </c>
      <c r="C46" s="25">
        <f>3_sz_melléklet!F45</f>
        <v>0</v>
      </c>
      <c r="D46" s="32">
        <f>'4_sz_ melléklet'!E583</f>
        <v>0</v>
      </c>
      <c r="E46" s="210">
        <f>5_sz_melléklet!C161</f>
        <v>0</v>
      </c>
      <c r="F46" s="177">
        <f t="shared" si="3"/>
        <v>0</v>
      </c>
    </row>
    <row r="47" spans="1:6" ht="12.75">
      <c r="A47" s="453" t="s">
        <v>488</v>
      </c>
      <c r="B47" s="1137" t="s">
        <v>860</v>
      </c>
      <c r="C47" s="25">
        <f>3_sz_melléklet!F46</f>
        <v>0</v>
      </c>
      <c r="D47" s="32">
        <f>'4_sz_ melléklet'!E584</f>
        <v>0</v>
      </c>
      <c r="E47" s="210">
        <f>5_sz_melléklet!C162</f>
        <v>0</v>
      </c>
      <c r="F47" s="177">
        <f t="shared" si="3"/>
        <v>0</v>
      </c>
    </row>
    <row r="48" spans="1:6" ht="12.75">
      <c r="A48" s="453" t="s">
        <v>489</v>
      </c>
      <c r="B48" s="1138" t="s">
        <v>861</v>
      </c>
      <c r="C48" s="25">
        <f>3_sz_melléklet!F47</f>
        <v>0</v>
      </c>
      <c r="D48" s="32">
        <f>'4_sz_ melléklet'!E585</f>
        <v>115771.20000000001</v>
      </c>
      <c r="E48" s="210">
        <f>5_sz_melléklet!C163</f>
        <v>0</v>
      </c>
      <c r="F48" s="177">
        <f t="shared" si="3"/>
        <v>115771.20000000001</v>
      </c>
    </row>
    <row r="49" spans="1:6" s="17" customFormat="1" ht="13.5" thickBot="1">
      <c r="A49" s="453" t="s">
        <v>490</v>
      </c>
      <c r="B49" s="464" t="s">
        <v>862</v>
      </c>
      <c r="C49" s="25">
        <f>3_sz_melléklet!F48</f>
        <v>0</v>
      </c>
      <c r="D49" s="32">
        <f>'4_sz_ melléklet'!E586</f>
        <v>38095</v>
      </c>
      <c r="E49" s="210">
        <f>5_sz_melléklet!C164</f>
        <v>0</v>
      </c>
      <c r="F49" s="177">
        <f t="shared" si="3"/>
        <v>38095</v>
      </c>
    </row>
    <row r="50" spans="1:6" s="17" customFormat="1" ht="13.5" thickBot="1">
      <c r="A50" s="477" t="s">
        <v>491</v>
      </c>
      <c r="B50" s="382" t="s">
        <v>853</v>
      </c>
      <c r="C50" s="138">
        <f>SUM(C42:C49)</f>
        <v>0</v>
      </c>
      <c r="D50" s="138">
        <f>SUM(D42:D49)</f>
        <v>1280988.2</v>
      </c>
      <c r="E50" s="138">
        <f>SUM(E42:E49)</f>
        <v>0</v>
      </c>
      <c r="F50" s="138">
        <f>SUM(F42:F49)</f>
        <v>1280988.2</v>
      </c>
    </row>
    <row r="51" spans="1:6" s="17" customFormat="1" ht="12.75">
      <c r="A51" s="786"/>
      <c r="B51" s="45"/>
      <c r="C51" s="1149"/>
      <c r="D51" s="287"/>
      <c r="E51" s="323"/>
      <c r="F51" s="185"/>
    </row>
    <row r="52" spans="1:6" ht="18.75" customHeight="1" thickBot="1">
      <c r="A52" s="814" t="s">
        <v>492</v>
      </c>
      <c r="B52" s="1139" t="s">
        <v>854</v>
      </c>
      <c r="C52" s="1140">
        <f>C39+C50</f>
        <v>1179626</v>
      </c>
      <c r="D52" s="1152">
        <f>D39+D50</f>
        <v>6687831.2</v>
      </c>
      <c r="E52" s="1155">
        <f>E39+E50</f>
        <v>510061</v>
      </c>
      <c r="F52" s="1155">
        <f>F39+F50</f>
        <v>8377518.2</v>
      </c>
    </row>
    <row r="53" spans="2:5" ht="13.5" thickTop="1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">
      <selection activeCell="A93" sqref="A1:C93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419" t="s">
        <v>736</v>
      </c>
      <c r="B1" s="1419"/>
      <c r="C1" s="1419"/>
      <c r="D1" s="466"/>
      <c r="E1" s="466"/>
    </row>
    <row r="2" spans="1:5" ht="12.75">
      <c r="A2" s="466"/>
      <c r="B2" s="466"/>
      <c r="C2" s="466"/>
      <c r="D2" s="466"/>
      <c r="E2" s="466"/>
    </row>
    <row r="3" spans="2:3" ht="15.75">
      <c r="B3" s="1466" t="s">
        <v>79</v>
      </c>
      <c r="C3" s="1466"/>
    </row>
    <row r="4" spans="2:3" ht="15.75">
      <c r="B4" s="1466" t="s">
        <v>80</v>
      </c>
      <c r="C4" s="1466"/>
    </row>
    <row r="5" spans="2:3" ht="15.75">
      <c r="B5" s="1466" t="s">
        <v>567</v>
      </c>
      <c r="C5" s="1466"/>
    </row>
    <row r="6" spans="2:3" ht="15.75">
      <c r="B6" s="1109"/>
      <c r="C6" s="1109"/>
    </row>
    <row r="7" spans="2:3" ht="13.5" thickBot="1">
      <c r="B7" s="42"/>
      <c r="C7" s="44" t="s">
        <v>4</v>
      </c>
    </row>
    <row r="8" spans="1:3" ht="26.25" thickBot="1">
      <c r="A8" s="535" t="s">
        <v>448</v>
      </c>
      <c r="B8" s="605" t="s">
        <v>81</v>
      </c>
      <c r="C8" s="606" t="s">
        <v>671</v>
      </c>
    </row>
    <row r="9" spans="1:3" ht="13.5" thickBot="1">
      <c r="A9" s="585" t="s">
        <v>449</v>
      </c>
      <c r="B9" s="1396" t="s">
        <v>450</v>
      </c>
      <c r="C9" s="568" t="s">
        <v>451</v>
      </c>
    </row>
    <row r="10" spans="1:3" ht="12.75" customHeight="1" thickBot="1">
      <c r="A10" s="477" t="s">
        <v>453</v>
      </c>
      <c r="B10" s="1397" t="s">
        <v>82</v>
      </c>
      <c r="C10" s="611"/>
    </row>
    <row r="11" spans="1:3" ht="12.75" customHeight="1" thickBot="1">
      <c r="A11" s="600" t="s">
        <v>454</v>
      </c>
      <c r="B11" s="1398" t="s">
        <v>541</v>
      </c>
      <c r="C11" s="1383">
        <v>340</v>
      </c>
    </row>
    <row r="12" spans="1:3" ht="12.75" customHeight="1" thickBot="1">
      <c r="A12" s="600" t="s">
        <v>455</v>
      </c>
      <c r="B12" s="1395" t="s">
        <v>1125</v>
      </c>
      <c r="C12" s="1382">
        <v>450</v>
      </c>
    </row>
    <row r="13" spans="1:3" ht="12.75" customHeight="1" thickBot="1">
      <c r="A13" s="477" t="s">
        <v>456</v>
      </c>
      <c r="B13" s="496" t="s">
        <v>54</v>
      </c>
      <c r="C13" s="612">
        <f>SUM(C11:C12)</f>
        <v>790</v>
      </c>
    </row>
    <row r="14" spans="1:3" ht="12.75" customHeight="1">
      <c r="A14" s="454" t="s">
        <v>457</v>
      </c>
      <c r="B14" s="1399"/>
      <c r="C14" s="613"/>
    </row>
    <row r="15" spans="1:3" ht="12.75">
      <c r="A15" s="454" t="s">
        <v>458</v>
      </c>
      <c r="B15" s="1400" t="s">
        <v>91</v>
      </c>
      <c r="C15" s="614"/>
    </row>
    <row r="16" spans="1:3" ht="12.75">
      <c r="A16" s="454" t="s">
        <v>459</v>
      </c>
      <c r="B16" s="5" t="s">
        <v>797</v>
      </c>
      <c r="C16" s="615">
        <v>1430</v>
      </c>
    </row>
    <row r="17" spans="1:3" ht="12.75">
      <c r="A17" s="454" t="s">
        <v>460</v>
      </c>
      <c r="B17" s="5" t="s">
        <v>798</v>
      </c>
      <c r="C17" s="615">
        <v>300</v>
      </c>
    </row>
    <row r="18" spans="1:3" ht="12.75" customHeight="1" thickBot="1">
      <c r="A18" s="454" t="s">
        <v>461</v>
      </c>
      <c r="B18" s="5" t="s">
        <v>799</v>
      </c>
      <c r="C18" s="615">
        <v>2000</v>
      </c>
    </row>
    <row r="19" spans="1:3" ht="13.5" thickBot="1">
      <c r="A19" s="454" t="s">
        <v>462</v>
      </c>
      <c r="B19" s="496" t="s">
        <v>54</v>
      </c>
      <c r="C19" s="616">
        <f>SUM(C16:C18)</f>
        <v>3730</v>
      </c>
    </row>
    <row r="20" spans="1:3" ht="13.5" thickBot="1">
      <c r="A20" s="454" t="s">
        <v>463</v>
      </c>
      <c r="B20" s="584"/>
      <c r="C20" s="617"/>
    </row>
    <row r="21" spans="1:3" ht="13.5" thickBot="1">
      <c r="A21" s="454" t="s">
        <v>464</v>
      </c>
      <c r="B21" s="496" t="s">
        <v>47</v>
      </c>
      <c r="C21" s="618">
        <f>C19+C13</f>
        <v>4520</v>
      </c>
    </row>
    <row r="22" spans="1:3" ht="12.75">
      <c r="A22" s="454" t="s">
        <v>465</v>
      </c>
      <c r="B22" s="981"/>
      <c r="C22" s="982"/>
    </row>
    <row r="23" spans="1:3" ht="12.75">
      <c r="A23" s="454" t="s">
        <v>466</v>
      </c>
      <c r="B23" s="984" t="s">
        <v>694</v>
      </c>
      <c r="C23" s="983"/>
    </row>
    <row r="24" spans="1:3" ht="12.75">
      <c r="A24" s="454" t="s">
        <v>467</v>
      </c>
      <c r="B24" s="984"/>
      <c r="C24" s="983"/>
    </row>
    <row r="25" spans="1:3" ht="12.75">
      <c r="A25" s="454" t="s">
        <v>468</v>
      </c>
      <c r="B25" s="985"/>
      <c r="C25" s="986"/>
    </row>
    <row r="26" spans="1:3" ht="13.5" thickBot="1">
      <c r="A26" s="454" t="s">
        <v>469</v>
      </c>
      <c r="B26" s="151" t="s">
        <v>632</v>
      </c>
      <c r="C26" s="987"/>
    </row>
    <row r="27" spans="1:3" ht="13.5" thickBot="1">
      <c r="A27" s="454" t="s">
        <v>470</v>
      </c>
      <c r="B27" s="938" t="s">
        <v>608</v>
      </c>
      <c r="C27" s="300">
        <f>SUM(C25:C26)</f>
        <v>0</v>
      </c>
    </row>
    <row r="28" spans="1:3" ht="12.75">
      <c r="A28" s="454" t="s">
        <v>471</v>
      </c>
      <c r="B28" s="35"/>
      <c r="C28" s="621"/>
    </row>
    <row r="29" spans="1:3" ht="12.75">
      <c r="A29" s="454" t="s">
        <v>473</v>
      </c>
      <c r="B29" s="441"/>
      <c r="C29" s="619"/>
    </row>
    <row r="30" spans="1:3" ht="12.75">
      <c r="A30" s="454" t="s">
        <v>474</v>
      </c>
      <c r="B30" s="443" t="s">
        <v>85</v>
      </c>
      <c r="C30" s="620">
        <f>SUM(C29:C29)</f>
        <v>0</v>
      </c>
    </row>
    <row r="31" spans="1:3" ht="12.75">
      <c r="A31" s="454" t="s">
        <v>475</v>
      </c>
      <c r="B31" s="444"/>
      <c r="C31" s="619"/>
    </row>
    <row r="32" spans="1:3" ht="12.75">
      <c r="A32" s="454" t="s">
        <v>476</v>
      </c>
      <c r="B32" s="445" t="s">
        <v>808</v>
      </c>
      <c r="C32" s="619">
        <v>246617</v>
      </c>
    </row>
    <row r="33" spans="1:3" ht="12.75">
      <c r="A33" s="454" t="s">
        <v>477</v>
      </c>
      <c r="B33" s="446" t="s">
        <v>809</v>
      </c>
      <c r="C33" s="620">
        <f>SUM(C32)</f>
        <v>246617</v>
      </c>
    </row>
    <row r="34" spans="1:3" ht="12.75">
      <c r="A34" s="454" t="s">
        <v>478</v>
      </c>
      <c r="B34" s="447"/>
      <c r="C34" s="619"/>
    </row>
    <row r="35" spans="1:3" ht="12.75">
      <c r="A35" s="454" t="s">
        <v>479</v>
      </c>
      <c r="B35" s="162" t="s">
        <v>807</v>
      </c>
      <c r="C35" s="619">
        <v>10944</v>
      </c>
    </row>
    <row r="36" spans="1:3" ht="12.75">
      <c r="A36" s="454" t="s">
        <v>480</v>
      </c>
      <c r="B36" s="162" t="s">
        <v>829</v>
      </c>
      <c r="C36" s="621">
        <f>7000+900</f>
        <v>7900</v>
      </c>
    </row>
    <row r="37" spans="1:3" ht="12.75">
      <c r="A37" s="454" t="s">
        <v>481</v>
      </c>
      <c r="B37" s="162" t="s">
        <v>445</v>
      </c>
      <c r="C37" s="621">
        <v>730</v>
      </c>
    </row>
    <row r="38" spans="1:3" ht="12.75">
      <c r="A38" s="454" t="s">
        <v>482</v>
      </c>
      <c r="B38" s="4" t="s">
        <v>647</v>
      </c>
      <c r="C38" s="620">
        <f>SUM(C35:C37)</f>
        <v>19574</v>
      </c>
    </row>
    <row r="39" spans="1:3" ht="12.75">
      <c r="A39" s="454" t="s">
        <v>483</v>
      </c>
      <c r="B39" s="7"/>
      <c r="C39" s="619"/>
    </row>
    <row r="40" spans="1:3" ht="12.75">
      <c r="A40" s="454" t="s">
        <v>484</v>
      </c>
      <c r="B40" s="7" t="s">
        <v>447</v>
      </c>
      <c r="C40" s="619">
        <v>1000</v>
      </c>
    </row>
    <row r="41" spans="1:3" ht="12.75">
      <c r="A41" s="454" t="s">
        <v>485</v>
      </c>
      <c r="B41" s="4" t="s">
        <v>83</v>
      </c>
      <c r="C41" s="620">
        <f>SUM(C40)</f>
        <v>1000</v>
      </c>
    </row>
    <row r="42" spans="1:3" ht="12.75">
      <c r="A42" s="454" t="s">
        <v>486</v>
      </c>
      <c r="B42" s="75"/>
      <c r="C42" s="619"/>
    </row>
    <row r="43" spans="1:3" ht="12.75">
      <c r="A43" s="454" t="s">
        <v>487</v>
      </c>
      <c r="B43" s="442"/>
      <c r="C43" s="619"/>
    </row>
    <row r="44" spans="1:3" ht="12.75">
      <c r="A44" s="454" t="s">
        <v>488</v>
      </c>
      <c r="B44" s="218" t="s">
        <v>649</v>
      </c>
      <c r="C44" s="620">
        <f>SUM(C43:C43)</f>
        <v>0</v>
      </c>
    </row>
    <row r="45" spans="1:3" ht="12.75">
      <c r="A45" s="454" t="s">
        <v>489</v>
      </c>
      <c r="B45" s="219"/>
      <c r="C45" s="621"/>
    </row>
    <row r="46" spans="1:3" ht="12.75">
      <c r="A46" s="454" t="s">
        <v>490</v>
      </c>
      <c r="B46" s="994" t="s">
        <v>650</v>
      </c>
      <c r="C46" s="621">
        <v>79964</v>
      </c>
    </row>
    <row r="47" spans="1:11" s="18" customFormat="1" ht="12.75">
      <c r="A47" s="454" t="s">
        <v>491</v>
      </c>
      <c r="B47" s="994" t="s">
        <v>651</v>
      </c>
      <c r="C47" s="621">
        <v>224509</v>
      </c>
      <c r="K47"/>
    </row>
    <row r="48" spans="1:11" ht="12.75">
      <c r="A48" s="454" t="s">
        <v>492</v>
      </c>
      <c r="B48" s="220" t="s">
        <v>648</v>
      </c>
      <c r="C48" s="607">
        <f>SUM(C46:C47)</f>
        <v>304473</v>
      </c>
      <c r="K48" s="18"/>
    </row>
    <row r="49" spans="1:3" ht="12.75">
      <c r="A49" s="454" t="s">
        <v>493</v>
      </c>
      <c r="B49" s="441"/>
      <c r="C49" s="621"/>
    </row>
    <row r="50" spans="1:11" s="18" customFormat="1" ht="12.75">
      <c r="A50" s="454" t="s">
        <v>494</v>
      </c>
      <c r="B50" s="441" t="s">
        <v>446</v>
      </c>
      <c r="C50" s="621">
        <f>150000+21450</f>
        <v>171450</v>
      </c>
      <c r="K50"/>
    </row>
    <row r="51" spans="1:11" ht="12.75">
      <c r="A51" s="454" t="s">
        <v>495</v>
      </c>
      <c r="B51" s="441" t="s">
        <v>444</v>
      </c>
      <c r="C51" s="621">
        <v>2518168</v>
      </c>
      <c r="K51" s="18"/>
    </row>
    <row r="52" spans="1:3" ht="13.5" thickBot="1">
      <c r="A52" s="454" t="s">
        <v>496</v>
      </c>
      <c r="B52" s="609" t="s">
        <v>84</v>
      </c>
      <c r="C52" s="622">
        <f>SUM(C49:C51)</f>
        <v>2689618</v>
      </c>
    </row>
    <row r="53" spans="1:11" s="18" customFormat="1" ht="12.75">
      <c r="A53" s="475"/>
      <c r="B53" s="728"/>
      <c r="C53" s="729"/>
      <c r="K53"/>
    </row>
    <row r="54" spans="1:11" s="18" customFormat="1" ht="12.75">
      <c r="A54" s="475"/>
      <c r="B54" s="728"/>
      <c r="C54" s="729"/>
      <c r="K54"/>
    </row>
    <row r="55" spans="1:11" s="18" customFormat="1" ht="12.75">
      <c r="A55" s="475"/>
      <c r="B55" s="728"/>
      <c r="C55" s="729"/>
      <c r="K55"/>
    </row>
    <row r="56" spans="1:11" s="18" customFormat="1" ht="12.75">
      <c r="A56" s="475"/>
      <c r="B56" s="728"/>
      <c r="C56" s="729"/>
      <c r="K56"/>
    </row>
    <row r="57" spans="1:11" s="18" customFormat="1" ht="12.75">
      <c r="A57" s="475"/>
      <c r="B57" s="728"/>
      <c r="C57" s="729"/>
      <c r="K57"/>
    </row>
    <row r="58" spans="1:11" ht="12.75">
      <c r="A58" s="1467">
        <v>2</v>
      </c>
      <c r="B58" s="1440"/>
      <c r="C58" s="1440"/>
      <c r="K58" s="18"/>
    </row>
    <row r="59" spans="1:3" ht="12.75">
      <c r="A59" s="1419" t="s">
        <v>737</v>
      </c>
      <c r="B59" s="1419"/>
      <c r="C59" s="1419"/>
    </row>
    <row r="60" spans="1:11" s="18" customFormat="1" ht="12.75">
      <c r="A60" s="466"/>
      <c r="B60" s="466"/>
      <c r="C60" s="466"/>
      <c r="K60"/>
    </row>
    <row r="61" spans="2:11" ht="15.75">
      <c r="B61" s="1466" t="s">
        <v>79</v>
      </c>
      <c r="C61" s="1466"/>
      <c r="K61" s="18"/>
    </row>
    <row r="62" spans="2:3" ht="15.75">
      <c r="B62" s="1466" t="s">
        <v>80</v>
      </c>
      <c r="C62" s="1466"/>
    </row>
    <row r="63" spans="2:3" ht="15.75">
      <c r="B63" s="1466" t="s">
        <v>567</v>
      </c>
      <c r="C63" s="1466"/>
    </row>
    <row r="64" spans="2:3" ht="13.5" thickBot="1">
      <c r="B64" s="42"/>
      <c r="C64" s="44" t="s">
        <v>4</v>
      </c>
    </row>
    <row r="65" spans="1:11" s="18" customFormat="1" ht="26.25" thickBot="1">
      <c r="A65" s="535" t="s">
        <v>448</v>
      </c>
      <c r="B65" s="605" t="s">
        <v>81</v>
      </c>
      <c r="C65" s="606" t="s">
        <v>671</v>
      </c>
      <c r="K65"/>
    </row>
    <row r="66" spans="1:11" s="18" customFormat="1" ht="13.5" thickBot="1">
      <c r="A66" s="585" t="s">
        <v>449</v>
      </c>
      <c r="B66" s="562" t="s">
        <v>450</v>
      </c>
      <c r="C66" s="568" t="s">
        <v>451</v>
      </c>
      <c r="K66"/>
    </row>
    <row r="67" spans="1:11" s="18" customFormat="1" ht="12.75">
      <c r="A67" s="600" t="s">
        <v>512</v>
      </c>
      <c r="B67" s="994" t="s">
        <v>636</v>
      </c>
      <c r="C67" s="986"/>
      <c r="K67"/>
    </row>
    <row r="68" spans="1:11" s="18" customFormat="1" ht="12.75">
      <c r="A68" s="453" t="s">
        <v>513</v>
      </c>
      <c r="B68" s="444" t="s">
        <v>85</v>
      </c>
      <c r="C68" s="607">
        <f>SUM(C67)</f>
        <v>0</v>
      </c>
      <c r="D68" s="466"/>
      <c r="E68" s="466"/>
      <c r="K68"/>
    </row>
    <row r="69" spans="1:11" s="18" customFormat="1" ht="12.75">
      <c r="A69" s="453" t="s">
        <v>514</v>
      </c>
      <c r="B69" s="991"/>
      <c r="C69" s="988"/>
      <c r="D69" s="466"/>
      <c r="E69" s="466"/>
      <c r="K69"/>
    </row>
    <row r="70" spans="1:11" s="18" customFormat="1" ht="12.75">
      <c r="A70" s="453" t="s">
        <v>515</v>
      </c>
      <c r="B70" s="994"/>
      <c r="C70" s="986"/>
      <c r="D70"/>
      <c r="E70"/>
      <c r="K70"/>
    </row>
    <row r="71" spans="1:11" s="414" customFormat="1" ht="12.75">
      <c r="A71" s="453" t="s">
        <v>516</v>
      </c>
      <c r="B71" s="446" t="s">
        <v>635</v>
      </c>
      <c r="C71" s="983">
        <f>SUM(C70)</f>
        <v>0</v>
      </c>
      <c r="D71"/>
      <c r="E71"/>
      <c r="K71" s="18"/>
    </row>
    <row r="72" spans="1:11" s="414" customFormat="1" ht="12.75">
      <c r="A72" s="453" t="s">
        <v>517</v>
      </c>
      <c r="B72" s="728"/>
      <c r="C72" s="937"/>
      <c r="D72"/>
      <c r="E72"/>
      <c r="K72" s="18"/>
    </row>
    <row r="73" spans="1:5" s="414" customFormat="1" ht="12.75">
      <c r="A73" s="453" t="s">
        <v>518</v>
      </c>
      <c r="B73" s="994" t="s">
        <v>806</v>
      </c>
      <c r="C73" s="986">
        <f>100000+39690</f>
        <v>139690</v>
      </c>
      <c r="D73"/>
      <c r="E73"/>
    </row>
    <row r="74" spans="1:5" s="414" customFormat="1" ht="12.75">
      <c r="A74" s="453" t="s">
        <v>519</v>
      </c>
      <c r="B74" s="994" t="s">
        <v>830</v>
      </c>
      <c r="C74" s="986">
        <v>8000</v>
      </c>
      <c r="D74"/>
      <c r="E74"/>
    </row>
    <row r="75" spans="1:5" s="414" customFormat="1" ht="12.75">
      <c r="A75" s="453" t="s">
        <v>520</v>
      </c>
      <c r="B75" s="994" t="s">
        <v>831</v>
      </c>
      <c r="C75" s="986">
        <v>3500</v>
      </c>
      <c r="D75"/>
      <c r="E75"/>
    </row>
    <row r="76" spans="1:5" s="414" customFormat="1" ht="12.75">
      <c r="A76" s="453" t="s">
        <v>521</v>
      </c>
      <c r="B76" s="994" t="s">
        <v>640</v>
      </c>
      <c r="C76" s="986">
        <v>130363</v>
      </c>
      <c r="D76"/>
      <c r="E76"/>
    </row>
    <row r="77" spans="1:5" s="414" customFormat="1" ht="12.75">
      <c r="A77" s="453" t="s">
        <v>522</v>
      </c>
      <c r="B77" s="994" t="s">
        <v>1113</v>
      </c>
      <c r="C77" s="986">
        <v>3000</v>
      </c>
      <c r="D77"/>
      <c r="E77"/>
    </row>
    <row r="78" spans="1:5" s="414" customFormat="1" ht="12.75">
      <c r="A78" s="453" t="s">
        <v>523</v>
      </c>
      <c r="B78" s="992" t="s">
        <v>645</v>
      </c>
      <c r="C78" s="983">
        <f>SUM(C73:C77)</f>
        <v>284553</v>
      </c>
      <c r="D78"/>
      <c r="E78"/>
    </row>
    <row r="79" spans="1:3" s="414" customFormat="1" ht="12.75">
      <c r="A79" s="453" t="s">
        <v>524</v>
      </c>
      <c r="B79" s="992"/>
      <c r="C79" s="983"/>
    </row>
    <row r="80" spans="1:3" s="414" customFormat="1" ht="12.75">
      <c r="A80" s="453" t="s">
        <v>525</v>
      </c>
      <c r="B80" s="992"/>
      <c r="C80" s="983"/>
    </row>
    <row r="81" spans="1:3" s="414" customFormat="1" ht="12.75">
      <c r="A81" s="453" t="s">
        <v>526</v>
      </c>
      <c r="B81" s="994" t="s">
        <v>1124</v>
      </c>
      <c r="C81" s="986">
        <v>2000</v>
      </c>
    </row>
    <row r="82" spans="1:3" s="414" customFormat="1" ht="12.75">
      <c r="A82" s="453" t="s">
        <v>527</v>
      </c>
      <c r="B82" s="992" t="s">
        <v>1123</v>
      </c>
      <c r="C82" s="983">
        <f>SUM(C81)</f>
        <v>2000</v>
      </c>
    </row>
    <row r="83" spans="1:3" s="414" customFormat="1" ht="12.75">
      <c r="A83" s="453" t="s">
        <v>528</v>
      </c>
      <c r="B83" s="992"/>
      <c r="C83" s="983"/>
    </row>
    <row r="84" spans="1:3" s="414" customFormat="1" ht="12.75">
      <c r="A84" s="453" t="s">
        <v>529</v>
      </c>
      <c r="B84" s="992"/>
      <c r="C84" s="983"/>
    </row>
    <row r="85" spans="1:3" s="414" customFormat="1" ht="12.75">
      <c r="A85" s="453" t="s">
        <v>530</v>
      </c>
      <c r="B85" s="992"/>
      <c r="C85" s="983"/>
    </row>
    <row r="86" spans="1:3" s="414" customFormat="1" ht="12.75">
      <c r="A86" s="453" t="s">
        <v>800</v>
      </c>
      <c r="B86" s="992"/>
      <c r="C86" s="983"/>
    </row>
    <row r="87" spans="1:3" s="414" customFormat="1" ht="12.75">
      <c r="A87" s="453" t="s">
        <v>801</v>
      </c>
      <c r="B87" s="992"/>
      <c r="C87" s="983"/>
    </row>
    <row r="88" spans="1:3" s="414" customFormat="1" ht="12.75">
      <c r="A88" s="453" t="s">
        <v>1108</v>
      </c>
      <c r="B88" s="994"/>
      <c r="C88" s="986"/>
    </row>
    <row r="89" spans="1:11" ht="13.5" thickBot="1">
      <c r="A89" s="453" t="s">
        <v>1109</v>
      </c>
      <c r="B89" s="997" t="s">
        <v>644</v>
      </c>
      <c r="C89" s="996">
        <f>SUM(C88)</f>
        <v>0</v>
      </c>
      <c r="K89" s="414"/>
    </row>
    <row r="90" spans="1:11" ht="13.5" thickBot="1">
      <c r="A90" s="600" t="s">
        <v>1110</v>
      </c>
      <c r="B90" s="989" t="s">
        <v>78</v>
      </c>
      <c r="C90" s="608">
        <f>C38+C41+C44+C48+C52+C30+C33+C71+C68+C78+C89+C82</f>
        <v>3547835</v>
      </c>
      <c r="K90" s="414"/>
    </row>
    <row r="91" spans="1:11" ht="13.5" thickBot="1">
      <c r="A91" s="600" t="s">
        <v>1111</v>
      </c>
      <c r="B91" s="993"/>
      <c r="C91" s="610"/>
      <c r="K91" s="414"/>
    </row>
    <row r="92" spans="1:11" ht="13.5" thickBot="1">
      <c r="A92" s="600" t="s">
        <v>1112</v>
      </c>
      <c r="B92" s="990" t="s">
        <v>609</v>
      </c>
      <c r="C92" s="604">
        <f>C21+C90+C27</f>
        <v>3552355</v>
      </c>
      <c r="K92" s="414"/>
    </row>
    <row r="93" spans="2:11" ht="12.75">
      <c r="B93" s="1"/>
      <c r="C93" s="1"/>
      <c r="K93" s="414"/>
    </row>
    <row r="94" spans="2:11" ht="12.75">
      <c r="B94" s="1"/>
      <c r="C94" s="1"/>
      <c r="K94" s="414"/>
    </row>
    <row r="95" spans="2:11" ht="12.75">
      <c r="B95" s="1"/>
      <c r="C95" s="1"/>
      <c r="K95" s="414"/>
    </row>
    <row r="96" spans="2:11" ht="12.75">
      <c r="B96" s="1"/>
      <c r="C96" s="1"/>
      <c r="K96" s="414"/>
    </row>
    <row r="97" spans="2:11" ht="12.75">
      <c r="B97" s="1"/>
      <c r="C97" s="1"/>
      <c r="K97" s="414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</sheetData>
  <sheetProtection/>
  <mergeCells count="9">
    <mergeCell ref="A1:C1"/>
    <mergeCell ref="B61:C61"/>
    <mergeCell ref="B62:C62"/>
    <mergeCell ref="B63:C63"/>
    <mergeCell ref="A58:C58"/>
    <mergeCell ref="B3:C3"/>
    <mergeCell ref="B4:C4"/>
    <mergeCell ref="B5:C5"/>
    <mergeCell ref="A59:C59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42" sqref="A1:C42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419" t="s">
        <v>738</v>
      </c>
      <c r="B1" s="1419"/>
      <c r="C1" s="1419"/>
      <c r="D1" s="466"/>
      <c r="E1" s="466"/>
    </row>
    <row r="2" spans="1:5" ht="12.75">
      <c r="A2" s="466"/>
      <c r="B2" s="466"/>
      <c r="C2" s="466"/>
      <c r="D2" s="466"/>
      <c r="E2" s="466"/>
    </row>
    <row r="3" spans="2:3" ht="15.75">
      <c r="B3" s="1466" t="s">
        <v>911</v>
      </c>
      <c r="C3" s="1466"/>
    </row>
    <row r="4" spans="2:3" ht="15.75">
      <c r="B4" s="1466" t="s">
        <v>567</v>
      </c>
      <c r="C4" s="1466"/>
    </row>
    <row r="5" spans="2:3" ht="15.75">
      <c r="B5" s="217"/>
      <c r="C5" s="217"/>
    </row>
    <row r="6" spans="2:3" ht="13.5" thickBot="1">
      <c r="B6" s="1"/>
      <c r="C6" s="44" t="s">
        <v>4</v>
      </c>
    </row>
    <row r="7" spans="1:3" ht="32.25" thickBot="1">
      <c r="A7" s="535" t="s">
        <v>448</v>
      </c>
      <c r="B7" s="588" t="s">
        <v>86</v>
      </c>
      <c r="C7" s="624" t="s">
        <v>739</v>
      </c>
    </row>
    <row r="8" spans="1:3" ht="13.5" thickBot="1">
      <c r="A8" s="538" t="s">
        <v>449</v>
      </c>
      <c r="B8" s="562" t="s">
        <v>450</v>
      </c>
      <c r="C8" s="568" t="s">
        <v>451</v>
      </c>
    </row>
    <row r="9" spans="1:3" ht="16.5" thickBot="1">
      <c r="A9" s="477" t="s">
        <v>453</v>
      </c>
      <c r="B9" s="221" t="s">
        <v>889</v>
      </c>
      <c r="C9" s="625"/>
    </row>
    <row r="10" spans="1:3" ht="15.75">
      <c r="A10" s="541" t="s">
        <v>454</v>
      </c>
      <c r="B10" s="222" t="s">
        <v>891</v>
      </c>
      <c r="C10" s="626">
        <v>19000</v>
      </c>
    </row>
    <row r="11" spans="1:3" ht="15.75">
      <c r="A11" s="536" t="s">
        <v>455</v>
      </c>
      <c r="B11" s="223" t="s">
        <v>892</v>
      </c>
      <c r="C11" s="627">
        <v>600</v>
      </c>
    </row>
    <row r="12" spans="1:3" ht="15" customHeight="1">
      <c r="A12" s="536" t="s">
        <v>456</v>
      </c>
      <c r="B12" s="223" t="s">
        <v>893</v>
      </c>
      <c r="C12" s="628">
        <v>10000</v>
      </c>
    </row>
    <row r="13" spans="1:3" ht="15.75">
      <c r="A13" s="536" t="s">
        <v>457</v>
      </c>
      <c r="B13" s="224" t="s">
        <v>896</v>
      </c>
      <c r="C13" s="628">
        <f>22941-3856</f>
        <v>19085</v>
      </c>
    </row>
    <row r="14" spans="1:3" ht="15.75">
      <c r="A14" s="498" t="s">
        <v>458</v>
      </c>
      <c r="B14" s="223" t="s">
        <v>895</v>
      </c>
      <c r="C14" s="627">
        <v>3000</v>
      </c>
    </row>
    <row r="15" spans="1:3" ht="15.75">
      <c r="A15" s="498" t="s">
        <v>459</v>
      </c>
      <c r="B15" s="225" t="s">
        <v>894</v>
      </c>
      <c r="C15" s="628">
        <v>5000</v>
      </c>
    </row>
    <row r="16" spans="1:3" ht="15.75">
      <c r="A16" s="498" t="s">
        <v>460</v>
      </c>
      <c r="B16" s="223" t="s">
        <v>897</v>
      </c>
      <c r="C16" s="627">
        <v>10564</v>
      </c>
    </row>
    <row r="17" spans="1:3" ht="15.75">
      <c r="A17" s="500" t="s">
        <v>461</v>
      </c>
      <c r="B17" s="226" t="s">
        <v>898</v>
      </c>
      <c r="C17" s="1198">
        <v>1000</v>
      </c>
    </row>
    <row r="18" spans="1:3" ht="16.5" thickBot="1">
      <c r="A18" s="500" t="s">
        <v>462</v>
      </c>
      <c r="B18" s="1197" t="s">
        <v>914</v>
      </c>
      <c r="C18" s="629">
        <f>20000-9992-900-3000-500</f>
        <v>5608</v>
      </c>
    </row>
    <row r="19" spans="1:3" ht="26.25" customHeight="1" thickBot="1">
      <c r="A19" s="477" t="s">
        <v>463</v>
      </c>
      <c r="B19" s="623" t="s">
        <v>912</v>
      </c>
      <c r="C19" s="630">
        <f>SUM(C10:C18)</f>
        <v>73857</v>
      </c>
    </row>
    <row r="20" spans="1:3" ht="15.75">
      <c r="A20" s="526"/>
      <c r="B20" s="226"/>
      <c r="C20" s="631"/>
    </row>
    <row r="21" spans="1:3" ht="15.75">
      <c r="A21" s="498" t="s">
        <v>464</v>
      </c>
      <c r="B21" s="227" t="s">
        <v>890</v>
      </c>
      <c r="C21" s="632"/>
    </row>
    <row r="22" spans="1:3" ht="15.75">
      <c r="A22" s="498" t="s">
        <v>465</v>
      </c>
      <c r="B22" s="223" t="s">
        <v>899</v>
      </c>
      <c r="C22" s="627">
        <v>8000</v>
      </c>
    </row>
    <row r="23" spans="1:3" ht="15.75">
      <c r="A23" s="498" t="s">
        <v>466</v>
      </c>
      <c r="B23" s="223" t="s">
        <v>900</v>
      </c>
      <c r="C23" s="627">
        <f>30000-10000</f>
        <v>20000</v>
      </c>
    </row>
    <row r="24" spans="1:3" ht="15.75">
      <c r="A24" s="498" t="s">
        <v>467</v>
      </c>
      <c r="B24" s="223" t="s">
        <v>901</v>
      </c>
      <c r="C24" s="627">
        <f>25000-300-2000</f>
        <v>22700</v>
      </c>
    </row>
    <row r="25" spans="1:3" ht="15.75">
      <c r="A25" s="498" t="s">
        <v>468</v>
      </c>
      <c r="B25" s="223" t="s">
        <v>902</v>
      </c>
      <c r="C25" s="627">
        <v>5000</v>
      </c>
    </row>
    <row r="26" spans="1:3" ht="15.75">
      <c r="A26" s="498" t="s">
        <v>469</v>
      </c>
      <c r="B26" s="939" t="s">
        <v>903</v>
      </c>
      <c r="C26" s="940">
        <v>300000</v>
      </c>
    </row>
    <row r="27" spans="1:3" ht="16.5" customHeight="1">
      <c r="A27" s="498" t="s">
        <v>470</v>
      </c>
      <c r="B27" s="939" t="s">
        <v>904</v>
      </c>
      <c r="C27" s="940">
        <v>40441</v>
      </c>
    </row>
    <row r="28" spans="1:3" ht="15.75">
      <c r="A28" s="498" t="s">
        <v>471</v>
      </c>
      <c r="B28" s="939" t="s">
        <v>905</v>
      </c>
      <c r="C28" s="940">
        <v>44392</v>
      </c>
    </row>
    <row r="29" spans="1:3" ht="15.75">
      <c r="A29" s="498" t="s">
        <v>473</v>
      </c>
      <c r="B29" s="939" t="s">
        <v>906</v>
      </c>
      <c r="C29" s="940">
        <v>8382</v>
      </c>
    </row>
    <row r="30" spans="1:3" ht="15.75">
      <c r="A30" s="498" t="s">
        <v>474</v>
      </c>
      <c r="B30" s="939" t="s">
        <v>907</v>
      </c>
      <c r="C30" s="940">
        <v>10763</v>
      </c>
    </row>
    <row r="31" spans="1:3" ht="15.75">
      <c r="A31" s="498" t="s">
        <v>475</v>
      </c>
      <c r="B31" s="939" t="s">
        <v>908</v>
      </c>
      <c r="C31" s="940">
        <v>28194</v>
      </c>
    </row>
    <row r="32" spans="1:3" ht="15.75">
      <c r="A32" s="498" t="s">
        <v>476</v>
      </c>
      <c r="B32" s="939" t="s">
        <v>909</v>
      </c>
      <c r="C32" s="940">
        <v>18098</v>
      </c>
    </row>
    <row r="33" spans="1:3" ht="18" customHeight="1">
      <c r="A33" s="498" t="s">
        <v>477</v>
      </c>
      <c r="B33" s="939" t="s">
        <v>910</v>
      </c>
      <c r="C33" s="940">
        <v>21730</v>
      </c>
    </row>
    <row r="34" spans="1:3" ht="16.5" customHeight="1">
      <c r="A34" s="498" t="s">
        <v>478</v>
      </c>
      <c r="B34" s="939"/>
      <c r="C34" s="940"/>
    </row>
    <row r="35" spans="1:3" ht="15.75">
      <c r="A35" s="498" t="s">
        <v>479</v>
      </c>
      <c r="B35" s="939"/>
      <c r="C35" s="940"/>
    </row>
    <row r="36" spans="1:3" ht="15.75">
      <c r="A36" s="498" t="s">
        <v>480</v>
      </c>
      <c r="B36" s="939"/>
      <c r="C36" s="940"/>
    </row>
    <row r="37" spans="1:3" ht="16.5" thickBot="1">
      <c r="A37" s="500" t="s">
        <v>481</v>
      </c>
      <c r="B37" s="224"/>
      <c r="C37" s="629"/>
    </row>
    <row r="38" spans="1:3" ht="16.5" thickBot="1">
      <c r="A38" s="477" t="s">
        <v>482</v>
      </c>
      <c r="B38" s="1036" t="s">
        <v>913</v>
      </c>
      <c r="C38" s="633">
        <f>SUM(C22:C37)</f>
        <v>527700</v>
      </c>
    </row>
    <row r="39" spans="1:3" ht="16.5" thickBot="1">
      <c r="A39" s="477" t="s">
        <v>483</v>
      </c>
      <c r="B39" s="150"/>
      <c r="C39" s="633"/>
    </row>
    <row r="40" spans="1:3" ht="16.5" thickBot="1">
      <c r="A40" s="477" t="s">
        <v>484</v>
      </c>
      <c r="B40" s="634" t="s">
        <v>915</v>
      </c>
      <c r="C40" s="635">
        <f>C19+C38</f>
        <v>601557</v>
      </c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ht="15.75">
      <c r="B47" s="484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7" sqref="A1:C37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466" t="s">
        <v>740</v>
      </c>
      <c r="B1" s="466"/>
      <c r="C1" s="466"/>
      <c r="D1" s="466"/>
      <c r="E1" s="466"/>
    </row>
    <row r="2" spans="2:3" ht="12.75">
      <c r="B2" s="1"/>
      <c r="C2" s="1"/>
    </row>
    <row r="3" spans="2:3" ht="15.75">
      <c r="B3" s="1466" t="s">
        <v>87</v>
      </c>
      <c r="C3" s="1466"/>
    </row>
    <row r="4" spans="2:3" ht="15.75">
      <c r="B4" s="217"/>
      <c r="C4" s="217"/>
    </row>
    <row r="5" spans="2:3" ht="15.75">
      <c r="B5" s="217"/>
      <c r="C5" s="217"/>
    </row>
    <row r="6" spans="2:3" ht="13.5" thickBot="1">
      <c r="B6" s="1"/>
      <c r="C6" s="1"/>
    </row>
    <row r="7" spans="1:3" ht="26.25" thickBot="1">
      <c r="A7" s="535" t="s">
        <v>448</v>
      </c>
      <c r="B7" s="605" t="s">
        <v>88</v>
      </c>
      <c r="C7" s="636" t="s">
        <v>89</v>
      </c>
    </row>
    <row r="8" spans="1:3" ht="13.5" thickBot="1">
      <c r="A8" s="538" t="s">
        <v>449</v>
      </c>
      <c r="B8" s="562" t="s">
        <v>450</v>
      </c>
      <c r="C8" s="568" t="s">
        <v>451</v>
      </c>
    </row>
    <row r="9" spans="1:3" ht="15.75">
      <c r="A9" s="601" t="s">
        <v>453</v>
      </c>
      <c r="B9" s="228" t="s">
        <v>610</v>
      </c>
      <c r="C9" s="637">
        <v>3</v>
      </c>
    </row>
    <row r="10" spans="1:3" ht="15.75">
      <c r="A10" s="541" t="s">
        <v>454</v>
      </c>
      <c r="B10" s="228" t="s">
        <v>653</v>
      </c>
      <c r="C10" s="637">
        <v>0.3</v>
      </c>
    </row>
    <row r="11" spans="1:3" ht="15.75">
      <c r="A11" s="536" t="s">
        <v>455</v>
      </c>
      <c r="B11" s="228" t="s">
        <v>694</v>
      </c>
      <c r="C11" s="637">
        <v>68</v>
      </c>
    </row>
    <row r="12" spans="1:3" ht="15.75">
      <c r="A12" s="536" t="s">
        <v>456</v>
      </c>
      <c r="B12" s="228" t="s">
        <v>741</v>
      </c>
      <c r="C12" s="637">
        <v>1</v>
      </c>
    </row>
    <row r="13" spans="1:3" ht="15.75">
      <c r="A13" s="536" t="s">
        <v>457</v>
      </c>
      <c r="B13" s="228" t="s">
        <v>90</v>
      </c>
      <c r="C13" s="637">
        <v>75</v>
      </c>
    </row>
    <row r="14" spans="1:3" ht="15.75">
      <c r="A14" s="498" t="s">
        <v>458</v>
      </c>
      <c r="B14" s="228" t="s">
        <v>91</v>
      </c>
      <c r="C14" s="637">
        <v>99</v>
      </c>
    </row>
    <row r="15" spans="1:3" ht="16.5" thickBot="1">
      <c r="A15" s="500" t="s">
        <v>459</v>
      </c>
      <c r="B15" s="228" t="s">
        <v>14</v>
      </c>
      <c r="C15" s="637" t="s">
        <v>49</v>
      </c>
    </row>
    <row r="16" spans="1:3" ht="16.5" thickBot="1">
      <c r="A16" s="477" t="s">
        <v>460</v>
      </c>
      <c r="B16" s="639" t="s">
        <v>92</v>
      </c>
      <c r="C16" s="640">
        <f>SUM(C9:C15)</f>
        <v>246.3</v>
      </c>
    </row>
    <row r="17" spans="2:3" ht="15.75">
      <c r="B17" s="1095" t="s">
        <v>1134</v>
      </c>
      <c r="C17" s="229"/>
    </row>
    <row r="18" spans="2:3" ht="15.75">
      <c r="B18" s="37" t="s">
        <v>1133</v>
      </c>
      <c r="C18" s="229"/>
    </row>
    <row r="19" spans="2:3" ht="12.75">
      <c r="B19" s="1"/>
      <c r="C19" s="1"/>
    </row>
    <row r="20" spans="2:3" ht="12.75">
      <c r="B20" s="1"/>
      <c r="C20" s="1"/>
    </row>
    <row r="21" spans="1:5" ht="12.75">
      <c r="A21" s="466" t="s">
        <v>742</v>
      </c>
      <c r="B21" s="466"/>
      <c r="C21" s="466"/>
      <c r="D21" s="466"/>
      <c r="E21" s="466"/>
    </row>
    <row r="22" spans="2:3" ht="12.75">
      <c r="B22" s="1"/>
      <c r="C22" s="1"/>
    </row>
    <row r="23" spans="2:3" ht="15.75">
      <c r="B23" s="1466" t="s">
        <v>350</v>
      </c>
      <c r="C23" s="1466"/>
    </row>
    <row r="24" spans="2:3" ht="15.75">
      <c r="B24" s="217"/>
      <c r="C24" s="217"/>
    </row>
    <row r="25" spans="2:3" ht="15.75">
      <c r="B25" s="217"/>
      <c r="C25" s="217"/>
    </row>
    <row r="26" spans="2:3" ht="13.5" thickBot="1">
      <c r="B26" s="1"/>
      <c r="C26" s="1"/>
    </row>
    <row r="27" spans="1:3" ht="26.25" thickBot="1">
      <c r="A27" s="535" t="s">
        <v>448</v>
      </c>
      <c r="B27" s="605" t="s">
        <v>88</v>
      </c>
      <c r="C27" s="636" t="s">
        <v>89</v>
      </c>
    </row>
    <row r="28" spans="1:3" ht="13.5" thickBot="1">
      <c r="A28" s="538" t="s">
        <v>449</v>
      </c>
      <c r="B28" s="562" t="s">
        <v>450</v>
      </c>
      <c r="C28" s="568" t="s">
        <v>451</v>
      </c>
    </row>
    <row r="29" spans="1:3" ht="15.75">
      <c r="A29" s="601" t="s">
        <v>453</v>
      </c>
      <c r="B29" s="228" t="s">
        <v>610</v>
      </c>
      <c r="C29" s="637">
        <v>58</v>
      </c>
    </row>
    <row r="30" spans="1:3" ht="15.75">
      <c r="A30" s="498" t="s">
        <v>454</v>
      </c>
      <c r="B30" s="228" t="s">
        <v>694</v>
      </c>
      <c r="C30" s="638"/>
    </row>
    <row r="31" spans="1:3" ht="15.75">
      <c r="A31" s="498" t="s">
        <v>455</v>
      </c>
      <c r="B31" s="228" t="s">
        <v>90</v>
      </c>
      <c r="C31" s="638"/>
    </row>
    <row r="32" spans="1:3" ht="15.75">
      <c r="A32" s="498" t="s">
        <v>456</v>
      </c>
      <c r="B32" s="228" t="s">
        <v>91</v>
      </c>
      <c r="C32" s="638">
        <v>7</v>
      </c>
    </row>
    <row r="33" spans="1:3" ht="15.75">
      <c r="A33" s="498" t="s">
        <v>457</v>
      </c>
      <c r="B33" s="228" t="s">
        <v>14</v>
      </c>
      <c r="C33" s="638">
        <v>1</v>
      </c>
    </row>
    <row r="34" spans="1:3" ht="16.5" thickBot="1">
      <c r="A34" s="514" t="s">
        <v>458</v>
      </c>
      <c r="B34" s="228"/>
      <c r="C34" s="638"/>
    </row>
    <row r="35" spans="1:3" ht="16.5" thickBot="1">
      <c r="A35" s="477" t="s">
        <v>459</v>
      </c>
      <c r="B35" s="639" t="s">
        <v>611</v>
      </c>
      <c r="C35" s="640">
        <f>SUM(C29:C34)</f>
        <v>66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60" sqref="A1:E60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419" t="s">
        <v>743</v>
      </c>
      <c r="B1" s="1419"/>
      <c r="C1" s="1419"/>
      <c r="D1" s="1419"/>
      <c r="E1" s="1419"/>
    </row>
    <row r="2" spans="1:5" ht="12.75">
      <c r="A2" s="466"/>
      <c r="B2" s="466"/>
      <c r="C2" s="466"/>
      <c r="D2" s="466"/>
      <c r="E2" s="466"/>
    </row>
    <row r="3" spans="1:5" ht="15.75">
      <c r="A3" s="1470" t="s">
        <v>93</v>
      </c>
      <c r="B3" s="1440"/>
      <c r="C3" s="1440"/>
      <c r="D3" s="1440"/>
      <c r="E3" s="1440"/>
    </row>
    <row r="4" spans="2:5" ht="9" customHeight="1">
      <c r="B4" s="54"/>
      <c r="C4" s="54"/>
      <c r="D4" s="54"/>
      <c r="E4" s="54"/>
    </row>
    <row r="5" spans="2:5" ht="13.5" thickBot="1">
      <c r="B5" s="54"/>
      <c r="C5" s="54"/>
      <c r="D5" s="1471" t="s">
        <v>4</v>
      </c>
      <c r="E5" s="1471"/>
    </row>
    <row r="6" spans="1:5" ht="13.5" thickBot="1">
      <c r="A6" s="1468" t="s">
        <v>448</v>
      </c>
      <c r="B6" s="1472" t="s">
        <v>61</v>
      </c>
      <c r="C6" s="1472"/>
      <c r="D6" s="1472" t="s">
        <v>94</v>
      </c>
      <c r="E6" s="1473"/>
    </row>
    <row r="7" spans="1:5" ht="18" customHeight="1" thickBot="1">
      <c r="A7" s="1469"/>
      <c r="B7" s="55" t="s">
        <v>86</v>
      </c>
      <c r="C7" s="56" t="s">
        <v>744</v>
      </c>
      <c r="D7" s="55" t="s">
        <v>86</v>
      </c>
      <c r="E7" s="652" t="s">
        <v>745</v>
      </c>
    </row>
    <row r="8" spans="1:5" ht="12.75" customHeight="1" thickBot="1">
      <c r="A8" s="585" t="s">
        <v>449</v>
      </c>
      <c r="B8" s="573" t="s">
        <v>450</v>
      </c>
      <c r="C8" s="576" t="s">
        <v>451</v>
      </c>
      <c r="D8" s="576" t="s">
        <v>452</v>
      </c>
      <c r="E8" s="565" t="s">
        <v>472</v>
      </c>
    </row>
    <row r="9" spans="1:5" ht="12.75">
      <c r="A9" s="601" t="s">
        <v>453</v>
      </c>
      <c r="B9" s="57" t="s">
        <v>95</v>
      </c>
      <c r="C9" s="58">
        <f>'13_sz_ melléklet'!F9</f>
        <v>323496</v>
      </c>
      <c r="D9" s="57" t="s">
        <v>96</v>
      </c>
      <c r="E9" s="653">
        <f>'2_sz_ melléklet'!F10</f>
        <v>770402</v>
      </c>
    </row>
    <row r="10" spans="1:5" ht="12.75">
      <c r="A10" s="541" t="s">
        <v>454</v>
      </c>
      <c r="B10" s="57" t="s">
        <v>1030</v>
      </c>
      <c r="C10" s="58">
        <f>'13_sz_ melléklet'!F10</f>
        <v>897300</v>
      </c>
      <c r="D10" s="57" t="s">
        <v>97</v>
      </c>
      <c r="E10" s="653">
        <f>'2_sz_ melléklet'!F11</f>
        <v>208258</v>
      </c>
    </row>
    <row r="11" spans="1:5" ht="12.75">
      <c r="A11" s="536" t="s">
        <v>455</v>
      </c>
      <c r="B11" s="57" t="s">
        <v>1031</v>
      </c>
      <c r="C11" s="59">
        <f>'13_sz_ melléklet'!F17</f>
        <v>1464146</v>
      </c>
      <c r="D11" s="57" t="s">
        <v>55</v>
      </c>
      <c r="E11" s="653">
        <f>'2_sz_ melléklet'!F12</f>
        <v>1035211</v>
      </c>
    </row>
    <row r="12" spans="1:5" ht="12.75">
      <c r="A12" s="536" t="s">
        <v>456</v>
      </c>
      <c r="B12" s="57"/>
      <c r="C12" s="59"/>
      <c r="D12" s="57" t="s">
        <v>98</v>
      </c>
      <c r="E12" s="653">
        <f>'2_sz_ melléklet'!F14</f>
        <v>26000</v>
      </c>
    </row>
    <row r="13" spans="1:5" ht="12.75">
      <c r="A13" s="536" t="s">
        <v>457</v>
      </c>
      <c r="B13" s="391"/>
      <c r="C13" s="58"/>
      <c r="D13" s="57" t="s">
        <v>99</v>
      </c>
      <c r="E13" s="653">
        <f>'2_sz_ melléklet'!F13</f>
        <v>-67719</v>
      </c>
    </row>
    <row r="14" spans="1:5" ht="12.75">
      <c r="A14" s="498" t="s">
        <v>458</v>
      </c>
      <c r="B14" s="391"/>
      <c r="C14" s="59"/>
      <c r="D14" s="57" t="s">
        <v>100</v>
      </c>
      <c r="E14" s="653"/>
    </row>
    <row r="15" spans="1:5" ht="12.75">
      <c r="A15" s="498" t="s">
        <v>459</v>
      </c>
      <c r="B15" s="60"/>
      <c r="C15" s="58"/>
      <c r="D15" s="57" t="s">
        <v>351</v>
      </c>
      <c r="E15" s="653">
        <f>'2_sz_ melléklet'!F15</f>
        <v>366391</v>
      </c>
    </row>
    <row r="16" spans="1:5" ht="12.75">
      <c r="A16" s="541" t="s">
        <v>460</v>
      </c>
      <c r="B16" s="391"/>
      <c r="C16" s="58"/>
      <c r="D16" s="60" t="s">
        <v>352</v>
      </c>
      <c r="E16" s="653">
        <f>'2_sz_ melléklet'!F22</f>
        <v>273887</v>
      </c>
    </row>
    <row r="17" spans="1:5" ht="12.75">
      <c r="A17" s="536" t="s">
        <v>461</v>
      </c>
      <c r="B17" s="60"/>
      <c r="C17" s="58"/>
      <c r="D17" s="398"/>
      <c r="E17" s="653"/>
    </row>
    <row r="18" spans="1:5" ht="12.75">
      <c r="A18" s="536" t="s">
        <v>462</v>
      </c>
      <c r="B18" s="60"/>
      <c r="C18" s="58"/>
      <c r="D18" s="60"/>
      <c r="E18" s="653"/>
    </row>
    <row r="19" spans="1:5" ht="6" customHeight="1" thickBot="1">
      <c r="A19" s="542"/>
      <c r="B19" s="1294"/>
      <c r="C19" s="1276"/>
      <c r="D19" s="1294"/>
      <c r="E19" s="1277"/>
    </row>
    <row r="20" spans="1:5" ht="13.5" thickBot="1">
      <c r="A20" s="643" t="s">
        <v>463</v>
      </c>
      <c r="B20" s="1297" t="s">
        <v>101</v>
      </c>
      <c r="C20" s="1298">
        <f>SUM(C9:C18)</f>
        <v>2684942</v>
      </c>
      <c r="D20" s="1297" t="s">
        <v>102</v>
      </c>
      <c r="E20" s="1299">
        <f>E9+E10+E11+E13+E14+E15+E16+E17+E18</f>
        <v>2586430</v>
      </c>
    </row>
    <row r="21" spans="1:5" ht="6.75" customHeight="1" thickBot="1">
      <c r="A21" s="546"/>
      <c r="B21" s="1295"/>
      <c r="C21" s="1296"/>
      <c r="D21" s="1295"/>
      <c r="E21" s="1296"/>
    </row>
    <row r="22" spans="1:5" ht="14.25" customHeight="1" thickBot="1">
      <c r="A22" s="1286" t="s">
        <v>464</v>
      </c>
      <c r="B22" s="649" t="s">
        <v>423</v>
      </c>
      <c r="C22" s="942"/>
      <c r="D22" s="392"/>
      <c r="E22" s="942"/>
    </row>
    <row r="23" spans="1:5" ht="12.75" customHeight="1">
      <c r="A23" s="540" t="s">
        <v>465</v>
      </c>
      <c r="B23" s="941" t="s">
        <v>103</v>
      </c>
      <c r="C23" s="943">
        <f>'13_sz_ melléklet'!F46</f>
        <v>17259</v>
      </c>
      <c r="D23" s="945" t="s">
        <v>353</v>
      </c>
      <c r="E23" s="943">
        <f>'2_sz_ melléklet'!F46</f>
        <v>0</v>
      </c>
    </row>
    <row r="24" spans="1:5" ht="12.75" customHeight="1">
      <c r="A24" s="537" t="s">
        <v>466</v>
      </c>
      <c r="B24" s="661" t="s">
        <v>424</v>
      </c>
      <c r="C24" s="944"/>
      <c r="D24" s="946"/>
      <c r="E24" s="944"/>
    </row>
    <row r="25" spans="1:5" ht="12.75" customHeight="1">
      <c r="A25" s="537" t="s">
        <v>467</v>
      </c>
      <c r="B25" s="650" t="s">
        <v>425</v>
      </c>
      <c r="C25" s="944">
        <f>'13_sz_ melléklet'!F49</f>
        <v>0</v>
      </c>
      <c r="D25" s="946"/>
      <c r="E25" s="944"/>
    </row>
    <row r="26" spans="1:5" ht="13.5" thickBot="1">
      <c r="A26" s="1287" t="s">
        <v>468</v>
      </c>
      <c r="B26" s="1288" t="s">
        <v>426</v>
      </c>
      <c r="C26" s="1285">
        <f>E27-C20-C23-C25</f>
        <v>0.20000000018626451</v>
      </c>
      <c r="D26" s="1289" t="s">
        <v>104</v>
      </c>
      <c r="E26" s="1290">
        <f>'42_sz_ melléklet'!D50</f>
        <v>115771.20000000001</v>
      </c>
    </row>
    <row r="27" spans="1:8" ht="13.5" thickBot="1">
      <c r="A27" s="1286" t="s">
        <v>469</v>
      </c>
      <c r="B27" s="1291" t="s">
        <v>105</v>
      </c>
      <c r="C27" s="1292">
        <f>C20+C26+C23</f>
        <v>2702201.2</v>
      </c>
      <c r="D27" s="1293" t="s">
        <v>106</v>
      </c>
      <c r="E27" s="1292">
        <f>E20+E23+E26</f>
        <v>2702201.2</v>
      </c>
      <c r="H27" s="92"/>
    </row>
    <row r="28" spans="2:5" ht="8.25" customHeight="1">
      <c r="B28" s="54"/>
      <c r="C28" s="54"/>
      <c r="D28" s="54"/>
      <c r="E28" s="54"/>
    </row>
    <row r="29" spans="2:5" ht="15.75">
      <c r="B29" s="1470" t="s">
        <v>107</v>
      </c>
      <c r="C29" s="1470"/>
      <c r="D29" s="1470"/>
      <c r="E29" s="1470"/>
    </row>
    <row r="30" spans="2:5" ht="9.75" customHeight="1">
      <c r="B30" s="54"/>
      <c r="C30" s="54"/>
      <c r="D30" s="54"/>
      <c r="E30" s="54"/>
    </row>
    <row r="31" spans="2:5" ht="13.5" thickBot="1">
      <c r="B31" s="54"/>
      <c r="C31" s="54"/>
      <c r="D31" s="1471" t="s">
        <v>4</v>
      </c>
      <c r="E31" s="1471"/>
    </row>
    <row r="32" spans="1:5" ht="13.5" thickBot="1">
      <c r="A32" s="1468" t="s">
        <v>448</v>
      </c>
      <c r="B32" s="1472" t="s">
        <v>61</v>
      </c>
      <c r="C32" s="1472"/>
      <c r="D32" s="1472" t="s">
        <v>94</v>
      </c>
      <c r="E32" s="1473"/>
    </row>
    <row r="33" spans="1:5" ht="19.5" customHeight="1" thickBot="1">
      <c r="A33" s="1469"/>
      <c r="B33" s="61" t="s">
        <v>86</v>
      </c>
      <c r="C33" s="62" t="s">
        <v>744</v>
      </c>
      <c r="D33" s="61" t="s">
        <v>86</v>
      </c>
      <c r="E33" s="667" t="s">
        <v>745</v>
      </c>
    </row>
    <row r="34" spans="1:5" ht="13.5" thickBot="1">
      <c r="A34" s="538" t="s">
        <v>449</v>
      </c>
      <c r="B34" s="573" t="s">
        <v>450</v>
      </c>
      <c r="C34" s="576" t="s">
        <v>451</v>
      </c>
      <c r="D34" s="576" t="s">
        <v>452</v>
      </c>
      <c r="E34" s="565" t="s">
        <v>472</v>
      </c>
    </row>
    <row r="35" spans="1:5" ht="12.75">
      <c r="A35" s="541" t="s">
        <v>470</v>
      </c>
      <c r="B35" s="63" t="s">
        <v>108</v>
      </c>
      <c r="C35" s="59">
        <f>'13_sz_ melléklet'!F30</f>
        <v>1098642</v>
      </c>
      <c r="D35" s="63" t="s">
        <v>109</v>
      </c>
      <c r="E35" s="653">
        <f>'2_sz_ melléklet'!F26</f>
        <v>3552355</v>
      </c>
    </row>
    <row r="36" spans="1:5" ht="12.75">
      <c r="A36" s="541" t="s">
        <v>471</v>
      </c>
      <c r="B36" s="63" t="s">
        <v>427</v>
      </c>
      <c r="C36" s="58">
        <f>'13_sz_ melléklet'!F35</f>
        <v>2607741</v>
      </c>
      <c r="D36" s="63" t="s">
        <v>110</v>
      </c>
      <c r="E36" s="653">
        <f>'2_sz_ melléklet'!F27</f>
        <v>40000</v>
      </c>
    </row>
    <row r="37" spans="1:5" ht="12.75">
      <c r="A37" s="541" t="s">
        <v>473</v>
      </c>
      <c r="B37" s="656"/>
      <c r="C37" s="58"/>
      <c r="D37" s="64" t="s">
        <v>354</v>
      </c>
      <c r="E37" s="654">
        <f>'2_sz_ melléklet'!F28</f>
        <v>848476</v>
      </c>
    </row>
    <row r="38" spans="1:5" ht="12.75">
      <c r="A38" s="541" t="s">
        <v>474</v>
      </c>
      <c r="B38" s="64"/>
      <c r="C38" s="58"/>
      <c r="D38" s="64" t="s">
        <v>355</v>
      </c>
      <c r="E38" s="654">
        <f>'2_sz_ melléklet'!F36</f>
        <v>1550</v>
      </c>
    </row>
    <row r="39" spans="1:5" ht="12.75">
      <c r="A39" s="541" t="s">
        <v>475</v>
      </c>
      <c r="B39" s="64"/>
      <c r="C39" s="58"/>
      <c r="D39" s="64" t="s">
        <v>111</v>
      </c>
      <c r="E39" s="654">
        <f>-E13</f>
        <v>67719</v>
      </c>
    </row>
    <row r="40" spans="1:5" ht="12.75">
      <c r="A40" s="541" t="s">
        <v>476</v>
      </c>
      <c r="B40" s="64"/>
      <c r="C40" s="58"/>
      <c r="D40" s="64"/>
      <c r="E40" s="654"/>
    </row>
    <row r="41" spans="1:5" ht="12.75">
      <c r="A41" s="541" t="s">
        <v>477</v>
      </c>
      <c r="B41" s="657"/>
      <c r="C41" s="58"/>
      <c r="D41" s="65"/>
      <c r="E41" s="654"/>
    </row>
    <row r="42" spans="1:5" ht="12.75">
      <c r="A42" s="541" t="s">
        <v>478</v>
      </c>
      <c r="B42" s="64"/>
      <c r="C42" s="9"/>
      <c r="D42" s="60"/>
      <c r="E42" s="654"/>
    </row>
    <row r="43" spans="1:5" ht="15.75" customHeight="1" thickBot="1">
      <c r="A43" s="586" t="s">
        <v>479</v>
      </c>
      <c r="B43" s="657"/>
      <c r="C43" s="58"/>
      <c r="D43" s="64"/>
      <c r="E43" s="654"/>
    </row>
    <row r="44" spans="1:5" ht="13.5" thickBot="1">
      <c r="A44" s="477" t="s">
        <v>480</v>
      </c>
      <c r="B44" s="658" t="s">
        <v>112</v>
      </c>
      <c r="C44" s="66">
        <f>C35+C36+C37+C38+C39+C40+C42+C43</f>
        <v>3706383</v>
      </c>
      <c r="D44" s="67" t="s">
        <v>113</v>
      </c>
      <c r="E44" s="655">
        <f>E35+E36+E37+E38+E39+E40+E41+E42</f>
        <v>4510100</v>
      </c>
    </row>
    <row r="45" spans="1:5" ht="12.75">
      <c r="A45" s="541" t="s">
        <v>481</v>
      </c>
      <c r="B45" s="659" t="s">
        <v>423</v>
      </c>
      <c r="C45" s="394"/>
      <c r="D45" s="395"/>
      <c r="E45" s="668"/>
    </row>
    <row r="46" spans="1:5" ht="15" customHeight="1">
      <c r="A46" s="541" t="s">
        <v>482</v>
      </c>
      <c r="B46" s="660" t="s">
        <v>103</v>
      </c>
      <c r="C46" s="1275">
        <f>'13_sz_ melléklet'!F47</f>
        <v>800263</v>
      </c>
      <c r="D46" s="397" t="s">
        <v>356</v>
      </c>
      <c r="E46" s="669">
        <f>'2_sz_ melléklet'!F47</f>
        <v>0</v>
      </c>
    </row>
    <row r="47" spans="1:8" ht="15" customHeight="1">
      <c r="A47" s="541" t="s">
        <v>483</v>
      </c>
      <c r="B47" s="661" t="s">
        <v>424</v>
      </c>
      <c r="C47" s="399"/>
      <c r="D47" s="400"/>
      <c r="E47" s="670"/>
      <c r="H47" s="92"/>
    </row>
    <row r="48" spans="1:5" ht="15" customHeight="1">
      <c r="A48" s="541" t="s">
        <v>484</v>
      </c>
      <c r="B48" s="662" t="s">
        <v>425</v>
      </c>
      <c r="C48" s="396"/>
      <c r="D48" s="397"/>
      <c r="E48" s="669"/>
    </row>
    <row r="49" spans="1:5" ht="12" customHeight="1" thickBot="1">
      <c r="A49" s="586" t="s">
        <v>485</v>
      </c>
      <c r="B49" s="663" t="s">
        <v>428</v>
      </c>
      <c r="C49" s="68">
        <f>'42_sz_ melléklet'!J10+'42_sz_ melléklet'!K10</f>
        <v>41549</v>
      </c>
      <c r="D49" s="393" t="s">
        <v>104</v>
      </c>
      <c r="E49" s="671">
        <f>'2_sz_ melléklet'!F49</f>
        <v>38095</v>
      </c>
    </row>
    <row r="50" spans="1:5" ht="13.5" thickBot="1">
      <c r="A50" s="477" t="s">
        <v>486</v>
      </c>
      <c r="B50" s="658" t="s">
        <v>115</v>
      </c>
      <c r="C50" s="66">
        <f>SUM(C44:C49)</f>
        <v>4548195</v>
      </c>
      <c r="D50" s="67" t="s">
        <v>116</v>
      </c>
      <c r="E50" s="655">
        <f>SUM(E44:E49)</f>
        <v>4548195</v>
      </c>
    </row>
    <row r="51" spans="1:5" ht="7.5" customHeight="1" thickBot="1">
      <c r="A51" s="477"/>
      <c r="B51" s="664"/>
      <c r="C51" s="69"/>
      <c r="D51" s="70"/>
      <c r="E51" s="1281"/>
    </row>
    <row r="52" spans="1:5" ht="15.75" customHeight="1">
      <c r="A52" s="541" t="s">
        <v>487</v>
      </c>
      <c r="B52" s="665" t="s">
        <v>117</v>
      </c>
      <c r="C52" s="71">
        <f>C20+C44</f>
        <v>6391325</v>
      </c>
      <c r="D52" s="1278" t="s">
        <v>118</v>
      </c>
      <c r="E52" s="1282">
        <f>E20+E44</f>
        <v>7096530</v>
      </c>
    </row>
    <row r="53" spans="1:5" ht="12.75">
      <c r="A53" s="536" t="s">
        <v>488</v>
      </c>
      <c r="B53" s="666" t="s">
        <v>119</v>
      </c>
      <c r="C53" s="71">
        <f>C23+C46</f>
        <v>817522</v>
      </c>
      <c r="D53" s="1279" t="s">
        <v>357</v>
      </c>
      <c r="E53" s="1283">
        <f>E46+E23</f>
        <v>0</v>
      </c>
    </row>
    <row r="54" spans="1:5" ht="12.75">
      <c r="A54" s="536" t="s">
        <v>489</v>
      </c>
      <c r="B54" s="662" t="s">
        <v>425</v>
      </c>
      <c r="C54" s="71">
        <f>C25+C48</f>
        <v>0</v>
      </c>
      <c r="D54" s="1279"/>
      <c r="E54" s="1283"/>
    </row>
    <row r="55" spans="1:5" ht="12.75">
      <c r="A55" s="536" t="s">
        <v>490</v>
      </c>
      <c r="B55" s="663" t="s">
        <v>428</v>
      </c>
      <c r="C55" s="72">
        <f>C26+C49</f>
        <v>41549.200000000186</v>
      </c>
      <c r="D55" s="1280" t="s">
        <v>120</v>
      </c>
      <c r="E55" s="1284">
        <f>E26+E49</f>
        <v>153866.2</v>
      </c>
    </row>
    <row r="56" spans="1:5" ht="13.5" thickBot="1">
      <c r="A56" s="542" t="s">
        <v>491</v>
      </c>
      <c r="B56" s="37" t="s">
        <v>1032</v>
      </c>
      <c r="C56" s="1276">
        <f>'13_sz_ melléklet'!F48</f>
        <v>1127122</v>
      </c>
      <c r="D56" s="1300" t="s">
        <v>1032</v>
      </c>
      <c r="E56" s="1285">
        <f>'2_sz_ melléklet'!F44</f>
        <v>1127122</v>
      </c>
    </row>
    <row r="57" spans="1:5" ht="13.5" thickBot="1">
      <c r="A57" s="477">
        <v>39</v>
      </c>
      <c r="B57" s="1291" t="s">
        <v>121</v>
      </c>
      <c r="C57" s="1298">
        <f>SUM(C52:C56)</f>
        <v>8377518.2</v>
      </c>
      <c r="D57" s="1301" t="s">
        <v>122</v>
      </c>
      <c r="E57" s="1292">
        <f>SUM(E52:E56)</f>
        <v>8377518.2</v>
      </c>
    </row>
    <row r="58" spans="2:5" ht="12.75">
      <c r="B58" s="1"/>
      <c r="C58" s="1"/>
      <c r="D58" s="1"/>
      <c r="E58" s="1"/>
    </row>
  </sheetData>
  <sheetProtection/>
  <mergeCells count="11">
    <mergeCell ref="A6:A7"/>
    <mergeCell ref="A32:A33"/>
    <mergeCell ref="A1:E1"/>
    <mergeCell ref="A3:E3"/>
    <mergeCell ref="D31:E31"/>
    <mergeCell ref="B32:C32"/>
    <mergeCell ref="D32:E32"/>
    <mergeCell ref="D5:E5"/>
    <mergeCell ref="B6:C6"/>
    <mergeCell ref="D6:E6"/>
    <mergeCell ref="B29:E29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3"/>
  <sheetViews>
    <sheetView zoomScalePageLayoutView="0" workbookViewId="0" topLeftCell="A1">
      <selection activeCell="A219" sqref="A1:E219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419" t="s">
        <v>821</v>
      </c>
      <c r="B1" s="1419"/>
      <c r="C1" s="1419"/>
      <c r="D1" s="1419"/>
      <c r="E1" s="1419"/>
      <c r="H1" s="23"/>
      <c r="I1" s="192"/>
      <c r="J1" s="192"/>
    </row>
    <row r="2" spans="2:10" s="17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497" t="s">
        <v>367</v>
      </c>
      <c r="B3" s="1440"/>
      <c r="C3" s="1440"/>
      <c r="D3" s="1440"/>
      <c r="E3" s="1440"/>
      <c r="F3" s="375"/>
      <c r="G3" s="375"/>
      <c r="H3" s="43"/>
    </row>
    <row r="4" spans="1:8" s="1" customFormat="1" ht="15.75">
      <c r="A4" s="1497" t="s">
        <v>368</v>
      </c>
      <c r="B4" s="1443"/>
      <c r="C4" s="1443"/>
      <c r="D4" s="1443"/>
      <c r="E4" s="1443"/>
      <c r="F4"/>
      <c r="G4"/>
      <c r="H4" s="43"/>
    </row>
    <row r="5" spans="1:8" s="1" customFormat="1" ht="15.75">
      <c r="A5" s="1497" t="s">
        <v>663</v>
      </c>
      <c r="B5" s="1440"/>
      <c r="C5" s="1440"/>
      <c r="D5" s="1440"/>
      <c r="E5" s="1440"/>
      <c r="F5"/>
      <c r="G5"/>
      <c r="H5" s="43"/>
    </row>
    <row r="7" spans="1:8" ht="14.25" customHeight="1">
      <c r="A7" s="1477" t="s">
        <v>369</v>
      </c>
      <c r="B7" s="1478"/>
      <c r="C7" s="1478"/>
      <c r="D7" s="1478"/>
      <c r="E7" s="1478"/>
      <c r="H7" s="376"/>
    </row>
    <row r="8" spans="1:5" ht="31.5" customHeight="1">
      <c r="A8" s="1476" t="s">
        <v>438</v>
      </c>
      <c r="B8" s="1443"/>
      <c r="C8" s="1443"/>
      <c r="D8" s="1443"/>
      <c r="E8" s="1443"/>
    </row>
    <row r="9" spans="1:5" ht="15.75">
      <c r="A9" s="1476" t="s">
        <v>436</v>
      </c>
      <c r="B9" s="1443"/>
      <c r="C9" s="1443"/>
      <c r="D9" s="375"/>
      <c r="E9" s="375"/>
    </row>
    <row r="10" spans="2:5" ht="15.75" thickBot="1">
      <c r="B10" s="233"/>
      <c r="C10" s="233"/>
      <c r="D10" s="233"/>
      <c r="E10" s="233" t="s">
        <v>289</v>
      </c>
    </row>
    <row r="11" spans="1:5" ht="27" thickBot="1">
      <c r="A11" s="651" t="s">
        <v>448</v>
      </c>
      <c r="B11" s="248" t="s">
        <v>370</v>
      </c>
      <c r="C11" s="678" t="s">
        <v>267</v>
      </c>
      <c r="D11" s="678" t="s">
        <v>268</v>
      </c>
      <c r="E11" s="673" t="s">
        <v>5</v>
      </c>
    </row>
    <row r="12" spans="1:5" ht="13.5" thickBot="1">
      <c r="A12" s="585" t="s">
        <v>449</v>
      </c>
      <c r="B12" s="573" t="s">
        <v>450</v>
      </c>
      <c r="C12" s="576" t="s">
        <v>451</v>
      </c>
      <c r="D12" s="576" t="s">
        <v>452</v>
      </c>
      <c r="E12" s="565" t="s">
        <v>472</v>
      </c>
    </row>
    <row r="13" spans="1:5" ht="15">
      <c r="A13" s="601" t="s">
        <v>453</v>
      </c>
      <c r="B13" s="249" t="s">
        <v>371</v>
      </c>
      <c r="C13" s="1028">
        <f>' 27 28 sz. melléklet'!E21</f>
        <v>0</v>
      </c>
      <c r="D13" s="679"/>
      <c r="E13" s="674">
        <f aca="true" t="shared" si="0" ref="E13:E18">SUM(C13:D13)</f>
        <v>0</v>
      </c>
    </row>
    <row r="14" spans="1:5" ht="15">
      <c r="A14" s="541" t="s">
        <v>454</v>
      </c>
      <c r="B14" s="250" t="s">
        <v>372</v>
      </c>
      <c r="C14" s="685">
        <v>32158</v>
      </c>
      <c r="D14" s="685"/>
      <c r="E14" s="677">
        <f t="shared" si="0"/>
        <v>32158</v>
      </c>
    </row>
    <row r="15" spans="1:5" ht="15">
      <c r="A15" s="536" t="s">
        <v>455</v>
      </c>
      <c r="B15" s="249" t="s">
        <v>373</v>
      </c>
      <c r="C15" s="683"/>
      <c r="D15" s="683"/>
      <c r="E15" s="677">
        <f t="shared" si="0"/>
        <v>0</v>
      </c>
    </row>
    <row r="16" spans="1:5" s="17" customFormat="1" ht="15">
      <c r="A16" s="536" t="s">
        <v>456</v>
      </c>
      <c r="B16" s="251" t="s">
        <v>374</v>
      </c>
      <c r="C16" s="685">
        <v>0</v>
      </c>
      <c r="D16" s="685"/>
      <c r="E16" s="677">
        <f t="shared" si="0"/>
        <v>0</v>
      </c>
    </row>
    <row r="17" spans="1:5" ht="15">
      <c r="A17" s="536" t="s">
        <v>457</v>
      </c>
      <c r="B17" s="252" t="s">
        <v>359</v>
      </c>
      <c r="C17" s="683">
        <v>0</v>
      </c>
      <c r="D17" s="683"/>
      <c r="E17" s="677">
        <f t="shared" si="0"/>
        <v>0</v>
      </c>
    </row>
    <row r="18" spans="1:5" ht="15.75" thickBot="1">
      <c r="A18" s="500" t="s">
        <v>458</v>
      </c>
      <c r="B18" s="430" t="s">
        <v>375</v>
      </c>
      <c r="C18" s="1387">
        <v>0</v>
      </c>
      <c r="D18" s="1387"/>
      <c r="E18" s="1388">
        <f t="shared" si="0"/>
        <v>0</v>
      </c>
    </row>
    <row r="19" spans="1:5" ht="15" thickBot="1">
      <c r="A19" s="477" t="s">
        <v>459</v>
      </c>
      <c r="B19" s="245" t="s">
        <v>376</v>
      </c>
      <c r="C19" s="1029">
        <f>SUM(C13:C18)-C14</f>
        <v>0</v>
      </c>
      <c r="D19" s="1029">
        <f>SUM(D13:D18)-D14</f>
        <v>0</v>
      </c>
      <c r="E19" s="1029">
        <f>SUM(E13:E18)-E14</f>
        <v>0</v>
      </c>
    </row>
    <row r="20" spans="1:5" ht="13.5" thickBot="1">
      <c r="A20" s="539" t="s">
        <v>460</v>
      </c>
      <c r="B20" s="16"/>
      <c r="C20" s="1389"/>
      <c r="D20" s="1389"/>
      <c r="E20" s="1390"/>
    </row>
    <row r="21" spans="1:5" ht="15.75" thickBot="1">
      <c r="A21" s="477" t="s">
        <v>461</v>
      </c>
      <c r="B21" s="248" t="s">
        <v>377</v>
      </c>
      <c r="C21" s="1391" t="s">
        <v>267</v>
      </c>
      <c r="D21" s="1391" t="s">
        <v>268</v>
      </c>
      <c r="E21" s="1392" t="s">
        <v>31</v>
      </c>
    </row>
    <row r="22" spans="1:5" ht="15.75">
      <c r="A22" s="514" t="s">
        <v>462</v>
      </c>
      <c r="B22" s="432" t="s">
        <v>418</v>
      </c>
      <c r="C22" s="1393">
        <v>0</v>
      </c>
      <c r="D22" s="683"/>
      <c r="E22" s="1240">
        <f>SUM(C22:D22)</f>
        <v>0</v>
      </c>
    </row>
    <row r="23" spans="1:5" ht="15.75">
      <c r="A23" s="498" t="s">
        <v>463</v>
      </c>
      <c r="B23" s="433" t="s">
        <v>419</v>
      </c>
      <c r="C23" s="685">
        <v>0</v>
      </c>
      <c r="D23" s="685"/>
      <c r="E23" s="677">
        <f>SUM(C23:D23)</f>
        <v>0</v>
      </c>
    </row>
    <row r="24" spans="1:5" ht="15.75">
      <c r="A24" s="498" t="s">
        <v>464</v>
      </c>
      <c r="B24" s="433" t="s">
        <v>420</v>
      </c>
      <c r="C24" s="685">
        <v>0</v>
      </c>
      <c r="D24" s="685"/>
      <c r="E24" s="677">
        <f>SUM(C24:D24)</f>
        <v>0</v>
      </c>
    </row>
    <row r="25" spans="1:5" ht="15.75">
      <c r="A25" s="498" t="s">
        <v>465</v>
      </c>
      <c r="B25" s="433" t="s">
        <v>421</v>
      </c>
      <c r="C25" s="683"/>
      <c r="D25" s="685"/>
      <c r="E25" s="677">
        <f>SUM(C25:D25)</f>
        <v>0</v>
      </c>
    </row>
    <row r="26" spans="1:5" ht="16.5" thickBot="1">
      <c r="A26" s="518" t="s">
        <v>466</v>
      </c>
      <c r="B26" s="672" t="s">
        <v>422</v>
      </c>
      <c r="C26" s="1387">
        <v>0</v>
      </c>
      <c r="D26" s="1387"/>
      <c r="E26" s="1388">
        <f>SUM(C26:D26)</f>
        <v>0</v>
      </c>
    </row>
    <row r="27" spans="1:10" ht="15" thickBot="1">
      <c r="A27" s="477" t="s">
        <v>467</v>
      </c>
      <c r="B27" s="253" t="s">
        <v>380</v>
      </c>
      <c r="C27" s="1029">
        <f>SUM(C22:C26)</f>
        <v>0</v>
      </c>
      <c r="D27" s="1029">
        <f>SUM(D22:D26)</f>
        <v>0</v>
      </c>
      <c r="E27" s="1029">
        <f>SUM(E22:E26)</f>
        <v>0</v>
      </c>
      <c r="F27" s="17"/>
      <c r="G27" s="17"/>
      <c r="H27" s="17"/>
      <c r="I27" s="17"/>
      <c r="J27" s="17"/>
    </row>
    <row r="28" spans="2:10" ht="14.25">
      <c r="B28" s="381"/>
      <c r="C28" s="111"/>
      <c r="D28" s="111"/>
      <c r="E28" s="111"/>
      <c r="F28" s="17"/>
      <c r="G28" s="17"/>
      <c r="H28" s="17"/>
      <c r="I28" s="17"/>
      <c r="J28" s="17"/>
    </row>
    <row r="29" spans="1:8" ht="18.75" customHeight="1">
      <c r="A29" s="1477" t="s">
        <v>369</v>
      </c>
      <c r="B29" s="1478"/>
      <c r="C29" s="1478"/>
      <c r="D29" s="1478"/>
      <c r="E29" s="1478"/>
      <c r="H29" s="376"/>
    </row>
    <row r="30" spans="1:5" ht="32.25" customHeight="1">
      <c r="A30" s="1501" t="s">
        <v>656</v>
      </c>
      <c r="B30" s="1478"/>
      <c r="C30" s="1478"/>
      <c r="D30" s="1478"/>
      <c r="E30" s="1478"/>
    </row>
    <row r="31" spans="1:5" ht="15.75">
      <c r="A31" s="1500" t="s">
        <v>442</v>
      </c>
      <c r="B31" s="1443"/>
      <c r="C31" s="1443"/>
      <c r="D31" s="1443"/>
      <c r="E31" s="1443"/>
    </row>
    <row r="32" spans="2:5" ht="12.75" customHeight="1" thickBot="1">
      <c r="B32" s="233"/>
      <c r="C32" s="233"/>
      <c r="D32" s="1394"/>
      <c r="E32" s="233" t="s">
        <v>289</v>
      </c>
    </row>
    <row r="33" spans="1:5" ht="27" thickBot="1">
      <c r="A33" s="651" t="s">
        <v>448</v>
      </c>
      <c r="B33" s="248" t="s">
        <v>370</v>
      </c>
      <c r="C33" s="678" t="s">
        <v>267</v>
      </c>
      <c r="D33" s="678" t="s">
        <v>268</v>
      </c>
      <c r="E33" s="673" t="s">
        <v>5</v>
      </c>
    </row>
    <row r="34" spans="1:5" ht="13.5" thickBot="1">
      <c r="A34" s="585" t="s">
        <v>449</v>
      </c>
      <c r="B34" s="573" t="s">
        <v>450</v>
      </c>
      <c r="C34" s="576" t="s">
        <v>451</v>
      </c>
      <c r="D34" s="576" t="s">
        <v>452</v>
      </c>
      <c r="E34" s="565" t="s">
        <v>472</v>
      </c>
    </row>
    <row r="35" spans="1:5" ht="15">
      <c r="A35" s="601" t="s">
        <v>453</v>
      </c>
      <c r="B35" s="249" t="s">
        <v>371</v>
      </c>
      <c r="C35" s="683">
        <v>0</v>
      </c>
      <c r="D35" s="679"/>
      <c r="E35" s="1240">
        <f aca="true" t="shared" si="1" ref="E35:E40">SUM(C35:D35)</f>
        <v>0</v>
      </c>
    </row>
    <row r="36" spans="1:5" ht="15">
      <c r="A36" s="541" t="s">
        <v>454</v>
      </c>
      <c r="B36" s="250" t="s">
        <v>372</v>
      </c>
      <c r="C36" s="685">
        <v>0</v>
      </c>
      <c r="D36" s="685"/>
      <c r="E36" s="677">
        <f t="shared" si="1"/>
        <v>0</v>
      </c>
    </row>
    <row r="37" spans="1:5" ht="15">
      <c r="A37" s="536" t="s">
        <v>455</v>
      </c>
      <c r="B37" s="249" t="s">
        <v>373</v>
      </c>
      <c r="C37" s="685">
        <f>' 27 28 sz. melléklet'!E22</f>
        <v>1685204</v>
      </c>
      <c r="D37" s="679"/>
      <c r="E37" s="677">
        <f t="shared" si="1"/>
        <v>1685204</v>
      </c>
    </row>
    <row r="38" spans="1:5" s="17" customFormat="1" ht="15">
      <c r="A38" s="536" t="s">
        <v>456</v>
      </c>
      <c r="B38" s="251" t="s">
        <v>374</v>
      </c>
      <c r="C38" s="685">
        <v>0</v>
      </c>
      <c r="D38" s="680"/>
      <c r="E38" s="677">
        <f t="shared" si="1"/>
        <v>0</v>
      </c>
    </row>
    <row r="39" spans="1:5" ht="15">
      <c r="A39" s="536" t="s">
        <v>457</v>
      </c>
      <c r="B39" s="252" t="s">
        <v>359</v>
      </c>
      <c r="C39" s="683">
        <v>0</v>
      </c>
      <c r="D39" s="679"/>
      <c r="E39" s="677">
        <f t="shared" si="1"/>
        <v>0</v>
      </c>
    </row>
    <row r="40" spans="1:5" ht="15.75" thickBot="1">
      <c r="A40" s="500" t="s">
        <v>458</v>
      </c>
      <c r="B40" s="251" t="s">
        <v>375</v>
      </c>
      <c r="C40" s="685">
        <f>535300+297664</f>
        <v>832964</v>
      </c>
      <c r="D40" s="680"/>
      <c r="E40" s="677">
        <f t="shared" si="1"/>
        <v>832964</v>
      </c>
    </row>
    <row r="41" spans="1:5" ht="15" thickBot="1">
      <c r="A41" s="477" t="s">
        <v>459</v>
      </c>
      <c r="B41" s="245" t="s">
        <v>376</v>
      </c>
      <c r="C41" s="1029">
        <f>SUM(C35:C40)</f>
        <v>2518168</v>
      </c>
      <c r="D41" s="1029">
        <f>SUM(D35:D40)</f>
        <v>0</v>
      </c>
      <c r="E41" s="1241">
        <f>SUM(E35:E40)</f>
        <v>2518168</v>
      </c>
    </row>
    <row r="42" spans="1:5" ht="15" thickBot="1">
      <c r="A42" s="539" t="s">
        <v>460</v>
      </c>
      <c r="B42" s="111"/>
      <c r="C42" s="111"/>
      <c r="D42" s="111"/>
      <c r="E42" s="746"/>
    </row>
    <row r="43" spans="1:5" ht="15.75" thickBot="1">
      <c r="A43" s="477" t="s">
        <v>461</v>
      </c>
      <c r="B43" s="248" t="s">
        <v>377</v>
      </c>
      <c r="C43" s="678" t="s">
        <v>267</v>
      </c>
      <c r="D43" s="678" t="s">
        <v>268</v>
      </c>
      <c r="E43" s="673" t="s">
        <v>31</v>
      </c>
    </row>
    <row r="44" spans="1:5" ht="15.75">
      <c r="A44" s="514" t="s">
        <v>462</v>
      </c>
      <c r="B44" s="432" t="s">
        <v>418</v>
      </c>
      <c r="C44" s="682">
        <v>0</v>
      </c>
      <c r="D44" s="679"/>
      <c r="E44" s="676">
        <f>SUM(C44:D44)</f>
        <v>0</v>
      </c>
    </row>
    <row r="45" spans="1:5" ht="15.75">
      <c r="A45" s="498" t="s">
        <v>463</v>
      </c>
      <c r="B45" s="433" t="s">
        <v>419</v>
      </c>
      <c r="C45" s="680">
        <v>0</v>
      </c>
      <c r="D45" s="680"/>
      <c r="E45" s="675">
        <f>SUM(C45:D45)</f>
        <v>0</v>
      </c>
    </row>
    <row r="46" spans="1:5" ht="15.75">
      <c r="A46" s="498" t="s">
        <v>464</v>
      </c>
      <c r="B46" s="433" t="s">
        <v>420</v>
      </c>
      <c r="C46" s="680">
        <v>0</v>
      </c>
      <c r="D46" s="680"/>
      <c r="E46" s="675">
        <f>SUM(C46:D46)</f>
        <v>0</v>
      </c>
    </row>
    <row r="47" spans="1:5" ht="15.75">
      <c r="A47" s="498" t="s">
        <v>465</v>
      </c>
      <c r="B47" s="433" t="s">
        <v>421</v>
      </c>
      <c r="C47" s="683">
        <f>'33_sz_ melléklet'!C51</f>
        <v>2518168</v>
      </c>
      <c r="D47" s="680"/>
      <c r="E47" s="677">
        <f>SUM(C47:D47)</f>
        <v>2518168</v>
      </c>
    </row>
    <row r="48" spans="1:5" ht="16.5" thickBot="1">
      <c r="A48" s="518" t="s">
        <v>466</v>
      </c>
      <c r="B48" s="433" t="s">
        <v>422</v>
      </c>
      <c r="C48" s="681">
        <v>0</v>
      </c>
      <c r="D48" s="680"/>
      <c r="E48" s="675">
        <f>SUM(C48:D48)</f>
        <v>0</v>
      </c>
    </row>
    <row r="49" spans="1:10" ht="15" thickBot="1">
      <c r="A49" s="477" t="s">
        <v>467</v>
      </c>
      <c r="B49" s="253" t="s">
        <v>380</v>
      </c>
      <c r="C49" s="1029">
        <f>SUM(C44:C48)</f>
        <v>2518168</v>
      </c>
      <c r="D49" s="1029">
        <f>SUM(D44:D48)</f>
        <v>0</v>
      </c>
      <c r="E49" s="1241">
        <f>SUM(E44:E48)</f>
        <v>2518168</v>
      </c>
      <c r="F49" s="17"/>
      <c r="G49" s="17"/>
      <c r="H49" s="17"/>
      <c r="I49" s="17"/>
      <c r="J49" s="17"/>
    </row>
    <row r="50" spans="2:10" ht="14.25">
      <c r="B50" s="381"/>
      <c r="C50" s="111"/>
      <c r="D50" s="111"/>
      <c r="E50" s="111"/>
      <c r="F50" s="17"/>
      <c r="G50" s="17"/>
      <c r="H50" s="17"/>
      <c r="I50" s="17"/>
      <c r="J50" s="17"/>
    </row>
    <row r="51" spans="1:10" ht="12.75">
      <c r="A51" s="1419" t="s">
        <v>823</v>
      </c>
      <c r="B51" s="1419"/>
      <c r="C51" s="1419"/>
      <c r="D51" s="1419"/>
      <c r="E51" s="1419"/>
      <c r="F51" s="17"/>
      <c r="G51" s="17"/>
      <c r="H51" s="17"/>
      <c r="I51" s="17"/>
      <c r="J51" s="17"/>
    </row>
    <row r="52" spans="1:10" ht="12.75">
      <c r="A52" s="1440">
        <v>2</v>
      </c>
      <c r="B52" s="1440"/>
      <c r="C52" s="1440"/>
      <c r="D52" s="1440"/>
      <c r="E52" s="1440"/>
      <c r="F52" s="17"/>
      <c r="G52" s="17"/>
      <c r="H52" s="17"/>
      <c r="I52" s="17"/>
      <c r="J52" s="17"/>
    </row>
    <row r="53" spans="1:8" ht="17.25" customHeight="1">
      <c r="A53" s="1476" t="s">
        <v>824</v>
      </c>
      <c r="B53" s="1443"/>
      <c r="C53" s="1443"/>
      <c r="D53" s="1443"/>
      <c r="E53" s="1443"/>
      <c r="H53" s="376"/>
    </row>
    <row r="54" spans="1:5" ht="13.5" customHeight="1">
      <c r="A54" s="1476" t="s">
        <v>825</v>
      </c>
      <c r="B54" s="1443"/>
      <c r="C54" s="1443"/>
      <c r="D54" s="1443"/>
      <c r="E54" s="1443"/>
    </row>
    <row r="55" spans="2:5" ht="15.75" thickBot="1">
      <c r="B55" s="233"/>
      <c r="C55" s="233"/>
      <c r="D55" s="233"/>
      <c r="E55" s="233" t="s">
        <v>289</v>
      </c>
    </row>
    <row r="56" spans="1:5" ht="27" thickBot="1">
      <c r="A56" s="651" t="s">
        <v>448</v>
      </c>
      <c r="B56" s="248" t="s">
        <v>370</v>
      </c>
      <c r="C56" s="678" t="s">
        <v>267</v>
      </c>
      <c r="D56" s="678" t="s">
        <v>268</v>
      </c>
      <c r="E56" s="431" t="s">
        <v>5</v>
      </c>
    </row>
    <row r="57" spans="1:5" ht="13.5" thickBot="1">
      <c r="A57" s="585" t="s">
        <v>449</v>
      </c>
      <c r="B57" s="573" t="s">
        <v>450</v>
      </c>
      <c r="C57" s="573" t="s">
        <v>451</v>
      </c>
      <c r="D57" s="576" t="s">
        <v>452</v>
      </c>
      <c r="E57" s="565" t="s">
        <v>472</v>
      </c>
    </row>
    <row r="58" spans="1:5" ht="15">
      <c r="A58" s="601" t="s">
        <v>453</v>
      </c>
      <c r="B58" s="249" t="s">
        <v>371</v>
      </c>
      <c r="C58" s="416">
        <v>46617</v>
      </c>
      <c r="D58" s="243"/>
      <c r="E58" s="435">
        <f aca="true" t="shared" si="2" ref="E58:E63">SUM(C58:D58)</f>
        <v>46617</v>
      </c>
    </row>
    <row r="59" spans="1:5" ht="15">
      <c r="A59" s="541" t="s">
        <v>454</v>
      </c>
      <c r="B59" s="250" t="s">
        <v>372</v>
      </c>
      <c r="C59" s="254">
        <v>4211</v>
      </c>
      <c r="D59" s="244"/>
      <c r="E59" s="434">
        <f t="shared" si="2"/>
        <v>4211</v>
      </c>
    </row>
    <row r="60" spans="1:5" ht="15">
      <c r="A60" s="536" t="s">
        <v>455</v>
      </c>
      <c r="B60" s="249" t="s">
        <v>373</v>
      </c>
      <c r="C60" s="416">
        <f>' 27 28 sz. melléklet'!E26</f>
        <v>200000</v>
      </c>
      <c r="D60" s="243"/>
      <c r="E60" s="434">
        <f t="shared" si="2"/>
        <v>200000</v>
      </c>
    </row>
    <row r="61" spans="1:5" ht="15">
      <c r="A61" s="536" t="s">
        <v>456</v>
      </c>
      <c r="B61" s="251" t="s">
        <v>374</v>
      </c>
      <c r="C61" s="254">
        <v>0</v>
      </c>
      <c r="D61" s="244"/>
      <c r="E61" s="434">
        <f t="shared" si="2"/>
        <v>0</v>
      </c>
    </row>
    <row r="62" spans="1:5" s="17" customFormat="1" ht="15">
      <c r="A62" s="536" t="s">
        <v>457</v>
      </c>
      <c r="B62" s="252" t="s">
        <v>359</v>
      </c>
      <c r="C62" s="416">
        <v>0</v>
      </c>
      <c r="D62" s="243"/>
      <c r="E62" s="434">
        <f t="shared" si="2"/>
        <v>0</v>
      </c>
    </row>
    <row r="63" spans="1:5" ht="15.75" thickBot="1">
      <c r="A63" s="500" t="s">
        <v>458</v>
      </c>
      <c r="B63" s="251" t="s">
        <v>375</v>
      </c>
      <c r="C63" s="254">
        <v>0</v>
      </c>
      <c r="D63" s="244"/>
      <c r="E63" s="434">
        <f t="shared" si="2"/>
        <v>0</v>
      </c>
    </row>
    <row r="64" spans="1:5" ht="15" thickBot="1">
      <c r="A64" s="642" t="s">
        <v>459</v>
      </c>
      <c r="B64" s="245" t="s">
        <v>376</v>
      </c>
      <c r="C64" s="417">
        <f>SUM(C58:C63)-C59</f>
        <v>246617</v>
      </c>
      <c r="D64" s="417">
        <f>SUM(D58:D63)-D59</f>
        <v>0</v>
      </c>
      <c r="E64" s="417">
        <f>SUM(E58:E63)-E59</f>
        <v>246617</v>
      </c>
    </row>
    <row r="65" spans="1:5" ht="13.5" thickBot="1">
      <c r="A65" s="536" t="s">
        <v>460</v>
      </c>
      <c r="B65" s="16"/>
      <c r="C65" s="16"/>
      <c r="D65" s="16"/>
      <c r="E65" s="406"/>
    </row>
    <row r="66" spans="1:5" ht="15.75" thickBot="1">
      <c r="A66" s="536" t="s">
        <v>461</v>
      </c>
      <c r="B66" s="248" t="s">
        <v>377</v>
      </c>
      <c r="C66" s="240" t="s">
        <v>267</v>
      </c>
      <c r="D66" s="241" t="s">
        <v>268</v>
      </c>
      <c r="E66" s="431" t="s">
        <v>31</v>
      </c>
    </row>
    <row r="67" spans="1:5" ht="15.75">
      <c r="A67" s="536" t="s">
        <v>462</v>
      </c>
      <c r="B67" s="418" t="s">
        <v>418</v>
      </c>
      <c r="C67" s="419">
        <v>0</v>
      </c>
      <c r="D67" s="419"/>
      <c r="E67" s="435">
        <f>SUM(C67:D67)</f>
        <v>0</v>
      </c>
    </row>
    <row r="68" spans="1:5" ht="15.75">
      <c r="A68" s="536" t="s">
        <v>463</v>
      </c>
      <c r="B68" s="420" t="s">
        <v>419</v>
      </c>
      <c r="C68" s="421">
        <v>0</v>
      </c>
      <c r="D68" s="421"/>
      <c r="E68" s="434">
        <f>SUM(C68:D68)</f>
        <v>0</v>
      </c>
    </row>
    <row r="69" spans="1:5" ht="15.75">
      <c r="A69" s="536" t="s">
        <v>464</v>
      </c>
      <c r="B69" s="420" t="s">
        <v>420</v>
      </c>
      <c r="C69" s="421">
        <v>0</v>
      </c>
      <c r="D69" s="421"/>
      <c r="E69" s="434">
        <f>SUM(C69:D69)</f>
        <v>0</v>
      </c>
    </row>
    <row r="70" spans="1:5" ht="15.75">
      <c r="A70" s="536" t="s">
        <v>465</v>
      </c>
      <c r="B70" s="420" t="s">
        <v>421</v>
      </c>
      <c r="C70" s="421">
        <v>246617</v>
      </c>
      <c r="D70" s="421"/>
      <c r="E70" s="434">
        <f>SUM(C70:D70)</f>
        <v>246617</v>
      </c>
    </row>
    <row r="71" spans="1:5" ht="16.5" thickBot="1">
      <c r="A71" s="536" t="s">
        <v>466</v>
      </c>
      <c r="B71" s="422" t="s">
        <v>422</v>
      </c>
      <c r="C71" s="421">
        <v>0</v>
      </c>
      <c r="D71" s="421"/>
      <c r="E71" s="434">
        <f>SUM(C71:D71)</f>
        <v>0</v>
      </c>
    </row>
    <row r="72" spans="1:5" ht="15" thickBot="1">
      <c r="A72" s="745" t="s">
        <v>467</v>
      </c>
      <c r="B72" s="253" t="s">
        <v>380</v>
      </c>
      <c r="C72" s="417">
        <f>SUM(C67:C71)</f>
        <v>246617</v>
      </c>
      <c r="D72" s="423"/>
      <c r="E72" s="684">
        <f>SUM(E67:E71)</f>
        <v>246617</v>
      </c>
    </row>
    <row r="73" spans="2:10" ht="14.25">
      <c r="B73" s="381"/>
      <c r="C73" s="424"/>
      <c r="D73" s="424"/>
      <c r="E73" s="424"/>
      <c r="F73" s="17"/>
      <c r="G73" s="17"/>
      <c r="H73" s="17"/>
      <c r="I73" s="17"/>
      <c r="J73" s="17"/>
    </row>
    <row r="74" spans="2:10" ht="14.25">
      <c r="B74" s="381"/>
      <c r="C74" s="424"/>
      <c r="D74" s="424"/>
      <c r="E74" s="424"/>
      <c r="F74" s="17"/>
      <c r="G74" s="17"/>
      <c r="H74" s="17"/>
      <c r="I74" s="17"/>
      <c r="J74" s="17"/>
    </row>
    <row r="75" spans="1:10" ht="14.25">
      <c r="A75" s="17"/>
      <c r="B75" s="381"/>
      <c r="C75" s="424"/>
      <c r="D75" s="424"/>
      <c r="E75" s="424"/>
      <c r="F75" s="17"/>
      <c r="G75" s="17"/>
      <c r="H75" s="17"/>
      <c r="I75" s="17"/>
      <c r="J75" s="17"/>
    </row>
    <row r="76" spans="6:10" ht="12.75">
      <c r="F76" s="17"/>
      <c r="G76" s="17"/>
      <c r="H76" s="17"/>
      <c r="I76" s="17"/>
      <c r="J76" s="17"/>
    </row>
    <row r="77" spans="1:5" ht="15.75" customHeight="1">
      <c r="A77" s="1476" t="s">
        <v>437</v>
      </c>
      <c r="B77" s="1443"/>
      <c r="C77" s="1443"/>
      <c r="D77" s="1443"/>
      <c r="E77" s="1443"/>
    </row>
    <row r="78" spans="1:5" ht="15.75">
      <c r="A78" s="1476" t="s">
        <v>435</v>
      </c>
      <c r="B78" s="1443"/>
      <c r="C78" s="1443"/>
      <c r="D78" s="1443"/>
      <c r="E78" s="1443"/>
    </row>
    <row r="79" spans="2:5" ht="15.75" thickBot="1">
      <c r="B79" s="233"/>
      <c r="C79" s="233"/>
      <c r="D79" s="233"/>
      <c r="E79" s="233" t="s">
        <v>289</v>
      </c>
    </row>
    <row r="80" spans="1:5" ht="27" thickBot="1">
      <c r="A80" s="651" t="s">
        <v>448</v>
      </c>
      <c r="B80" s="248" t="s">
        <v>370</v>
      </c>
      <c r="C80" s="678" t="s">
        <v>267</v>
      </c>
      <c r="D80" s="678" t="s">
        <v>268</v>
      </c>
      <c r="E80" s="431" t="s">
        <v>5</v>
      </c>
    </row>
    <row r="81" spans="1:5" ht="13.5" thickBot="1">
      <c r="A81" s="585" t="s">
        <v>449</v>
      </c>
      <c r="B81" s="573" t="s">
        <v>450</v>
      </c>
      <c r="C81" s="573" t="s">
        <v>451</v>
      </c>
      <c r="D81" s="576" t="s">
        <v>452</v>
      </c>
      <c r="E81" s="565" t="s">
        <v>472</v>
      </c>
    </row>
    <row r="82" spans="1:5" ht="15">
      <c r="A82" s="601" t="s">
        <v>453</v>
      </c>
      <c r="B82" s="249" t="s">
        <v>371</v>
      </c>
      <c r="C82" s="1031">
        <v>10725</v>
      </c>
      <c r="D82" s="243"/>
      <c r="E82" s="435">
        <f aca="true" t="shared" si="3" ref="E82:E87">SUM(C82:D82)</f>
        <v>10725</v>
      </c>
    </row>
    <row r="83" spans="1:5" ht="15">
      <c r="A83" s="541" t="s">
        <v>454</v>
      </c>
      <c r="B83" s="250" t="s">
        <v>372</v>
      </c>
      <c r="C83" s="1030">
        <v>10725</v>
      </c>
      <c r="D83" s="244"/>
      <c r="E83" s="434">
        <f t="shared" si="3"/>
        <v>10725</v>
      </c>
    </row>
    <row r="84" spans="1:5" ht="15">
      <c r="A84" s="536" t="s">
        <v>455</v>
      </c>
      <c r="B84" s="249" t="s">
        <v>373</v>
      </c>
      <c r="C84" s="416">
        <f>' 27 28 sz. melléklet'!E27</f>
        <v>4000</v>
      </c>
      <c r="D84" s="243"/>
      <c r="E84" s="434">
        <f t="shared" si="3"/>
        <v>4000</v>
      </c>
    </row>
    <row r="85" spans="1:5" s="17" customFormat="1" ht="15">
      <c r="A85" s="536" t="s">
        <v>456</v>
      </c>
      <c r="B85" s="251" t="s">
        <v>374</v>
      </c>
      <c r="C85" s="254">
        <v>0</v>
      </c>
      <c r="D85" s="244"/>
      <c r="E85" s="434">
        <f t="shared" si="3"/>
        <v>0</v>
      </c>
    </row>
    <row r="86" spans="1:5" ht="15">
      <c r="A86" s="536" t="s">
        <v>457</v>
      </c>
      <c r="B86" s="252" t="s">
        <v>359</v>
      </c>
      <c r="C86" s="416">
        <v>0</v>
      </c>
      <c r="D86" s="243"/>
      <c r="E86" s="434">
        <f t="shared" si="3"/>
        <v>0</v>
      </c>
    </row>
    <row r="87" spans="1:5" ht="15.75" thickBot="1">
      <c r="A87" s="500" t="s">
        <v>458</v>
      </c>
      <c r="B87" s="251" t="s">
        <v>375</v>
      </c>
      <c r="C87" s="254">
        <v>0</v>
      </c>
      <c r="D87" s="244"/>
      <c r="E87" s="434">
        <f t="shared" si="3"/>
        <v>0</v>
      </c>
    </row>
    <row r="88" spans="1:5" ht="15" thickBot="1">
      <c r="A88" s="642" t="s">
        <v>459</v>
      </c>
      <c r="B88" s="245" t="s">
        <v>376</v>
      </c>
      <c r="C88" s="417">
        <f>SUM(C82:C87)-C83</f>
        <v>14725</v>
      </c>
      <c r="D88" s="417">
        <f>SUM(D82:D87)-D83</f>
        <v>0</v>
      </c>
      <c r="E88" s="417">
        <f>SUM(E82:E87)-E83</f>
        <v>14725</v>
      </c>
    </row>
    <row r="89" spans="1:5" ht="13.5" thickBot="1">
      <c r="A89" s="536" t="s">
        <v>460</v>
      </c>
      <c r="B89" s="16"/>
      <c r="C89" s="16"/>
      <c r="D89" s="16"/>
      <c r="E89" s="406"/>
    </row>
    <row r="90" spans="1:5" ht="15.75" thickBot="1">
      <c r="A90" s="536" t="s">
        <v>461</v>
      </c>
      <c r="B90" s="248" t="s">
        <v>377</v>
      </c>
      <c r="C90" s="678" t="s">
        <v>267</v>
      </c>
      <c r="D90" s="678" t="s">
        <v>268</v>
      </c>
      <c r="E90" s="431" t="s">
        <v>31</v>
      </c>
    </row>
    <row r="91" spans="1:5" ht="15.75">
      <c r="A91" s="536" t="s">
        <v>462</v>
      </c>
      <c r="B91" s="418" t="s">
        <v>418</v>
      </c>
      <c r="C91" s="419">
        <v>0</v>
      </c>
      <c r="D91" s="419"/>
      <c r="E91" s="435">
        <f>SUM(C91:D91)</f>
        <v>0</v>
      </c>
    </row>
    <row r="92" spans="1:5" ht="15.75">
      <c r="A92" s="536" t="s">
        <v>463</v>
      </c>
      <c r="B92" s="420" t="s">
        <v>419</v>
      </c>
      <c r="C92" s="421">
        <v>0</v>
      </c>
      <c r="D92" s="421"/>
      <c r="E92" s="434">
        <f>SUM(C92:D92)</f>
        <v>0</v>
      </c>
    </row>
    <row r="93" spans="1:5" ht="15.75">
      <c r="A93" s="536" t="s">
        <v>464</v>
      </c>
      <c r="B93" s="420" t="s">
        <v>420</v>
      </c>
      <c r="C93" s="421">
        <v>0</v>
      </c>
      <c r="D93" s="421"/>
      <c r="E93" s="434">
        <f>SUM(C93:D93)</f>
        <v>0</v>
      </c>
    </row>
    <row r="94" spans="1:5" ht="15.75">
      <c r="A94" s="536" t="s">
        <v>465</v>
      </c>
      <c r="B94" s="420" t="s">
        <v>421</v>
      </c>
      <c r="C94" s="421"/>
      <c r="D94" s="421"/>
      <c r="E94" s="434">
        <f>SUM(C94:D94)</f>
        <v>0</v>
      </c>
    </row>
    <row r="95" spans="1:5" ht="16.5" thickBot="1">
      <c r="A95" s="536" t="s">
        <v>466</v>
      </c>
      <c r="B95" s="422" t="s">
        <v>422</v>
      </c>
      <c r="C95" s="421">
        <v>0</v>
      </c>
      <c r="D95" s="421"/>
      <c r="E95" s="434">
        <f>SUM(C95:D95)</f>
        <v>0</v>
      </c>
    </row>
    <row r="96" spans="1:10" ht="15" thickBot="1">
      <c r="A96" s="745" t="s">
        <v>467</v>
      </c>
      <c r="B96" s="253" t="s">
        <v>380</v>
      </c>
      <c r="C96" s="417">
        <f>SUM(C91:C95)</f>
        <v>0</v>
      </c>
      <c r="D96" s="423"/>
      <c r="E96" s="684">
        <f>SUM(E91:E95)</f>
        <v>0</v>
      </c>
      <c r="F96" s="17"/>
      <c r="G96" s="17"/>
      <c r="H96" s="17"/>
      <c r="I96" s="17"/>
      <c r="J96" s="17"/>
    </row>
    <row r="97" spans="2:10" ht="35.25" customHeight="1">
      <c r="B97" s="381"/>
      <c r="C97" s="424"/>
      <c r="D97" s="424"/>
      <c r="E97" s="424"/>
      <c r="F97" s="17"/>
      <c r="G97" s="17"/>
      <c r="H97" s="17"/>
      <c r="I97" s="17"/>
      <c r="J97" s="17"/>
    </row>
    <row r="98" spans="2:10" ht="14.25">
      <c r="B98" s="381"/>
      <c r="C98" s="424"/>
      <c r="D98" s="424"/>
      <c r="E98" s="424"/>
      <c r="F98" s="17"/>
      <c r="G98" s="17"/>
      <c r="H98" s="17"/>
      <c r="I98" s="17"/>
      <c r="J98" s="17"/>
    </row>
    <row r="99" spans="2:10" ht="14.25">
      <c r="B99" s="381"/>
      <c r="C99" s="424"/>
      <c r="D99" s="424"/>
      <c r="E99" s="424"/>
      <c r="F99" s="17"/>
      <c r="G99" s="17"/>
      <c r="H99" s="17"/>
      <c r="I99" s="17"/>
      <c r="J99" s="17"/>
    </row>
    <row r="100" spans="2:10" ht="14.25">
      <c r="B100" s="381"/>
      <c r="C100" s="424"/>
      <c r="D100" s="424"/>
      <c r="E100" s="424"/>
      <c r="F100" s="17"/>
      <c r="G100" s="17"/>
      <c r="H100" s="17"/>
      <c r="I100" s="17"/>
      <c r="J100" s="17"/>
    </row>
    <row r="101" spans="2:10" ht="14.25">
      <c r="B101" s="381"/>
      <c r="C101" s="424"/>
      <c r="D101" s="424"/>
      <c r="E101" s="424"/>
      <c r="F101" s="17"/>
      <c r="G101" s="17"/>
      <c r="H101" s="17"/>
      <c r="I101" s="17"/>
      <c r="J101" s="17"/>
    </row>
    <row r="102" spans="1:10" ht="14.25">
      <c r="A102" s="475"/>
      <c r="B102" s="381"/>
      <c r="C102" s="424"/>
      <c r="D102" s="424"/>
      <c r="E102" s="424"/>
      <c r="F102" s="17"/>
      <c r="G102" s="17"/>
      <c r="H102" s="17"/>
      <c r="I102" s="17"/>
      <c r="J102" s="17"/>
    </row>
    <row r="103" spans="1:10" ht="12.75">
      <c r="A103" s="1419" t="s">
        <v>821</v>
      </c>
      <c r="B103" s="1419"/>
      <c r="C103" s="1419"/>
      <c r="D103" s="1419"/>
      <c r="E103" s="1419"/>
      <c r="F103" s="17"/>
      <c r="G103" s="17"/>
      <c r="H103" s="17"/>
      <c r="I103" s="17"/>
      <c r="J103" s="17"/>
    </row>
    <row r="104" spans="1:5" ht="12.75">
      <c r="A104" s="1440">
        <v>3</v>
      </c>
      <c r="B104" s="1440"/>
      <c r="C104" s="1440"/>
      <c r="D104" s="1440"/>
      <c r="E104" s="1440"/>
    </row>
    <row r="105" spans="2:5" ht="14.25">
      <c r="B105" s="381"/>
      <c r="C105" s="424"/>
      <c r="D105" s="424"/>
      <c r="E105" s="424"/>
    </row>
    <row r="106" spans="1:5" ht="15.75" customHeight="1">
      <c r="A106" s="1474" t="s">
        <v>660</v>
      </c>
      <c r="B106" s="1474"/>
      <c r="C106" s="1474"/>
      <c r="D106" s="1474"/>
      <c r="E106" s="1474"/>
    </row>
    <row r="107" spans="1:5" s="1236" customFormat="1" ht="15.75" customHeight="1">
      <c r="A107" s="1475" t="s">
        <v>993</v>
      </c>
      <c r="B107" s="1475"/>
      <c r="C107" s="1475"/>
      <c r="D107" s="1475"/>
      <c r="E107" s="1475"/>
    </row>
    <row r="108" spans="2:5" ht="15.75" thickBot="1">
      <c r="B108" s="233"/>
      <c r="C108" s="233"/>
      <c r="D108" s="233"/>
      <c r="E108" s="233" t="s">
        <v>289</v>
      </c>
    </row>
    <row r="109" spans="1:5" ht="27" thickBot="1">
      <c r="A109" s="651" t="s">
        <v>448</v>
      </c>
      <c r="B109" s="248" t="s">
        <v>370</v>
      </c>
      <c r="C109" s="678" t="s">
        <v>267</v>
      </c>
      <c r="D109" s="678" t="s">
        <v>268</v>
      </c>
      <c r="E109" s="431" t="s">
        <v>5</v>
      </c>
    </row>
    <row r="110" spans="1:5" ht="13.5" thickBot="1">
      <c r="A110" s="585" t="s">
        <v>449</v>
      </c>
      <c r="B110" s="573" t="s">
        <v>450</v>
      </c>
      <c r="C110" s="573" t="s">
        <v>451</v>
      </c>
      <c r="D110" s="576" t="s">
        <v>452</v>
      </c>
      <c r="E110" s="565" t="s">
        <v>472</v>
      </c>
    </row>
    <row r="111" spans="1:5" ht="15">
      <c r="A111" s="601" t="s">
        <v>453</v>
      </c>
      <c r="B111" s="249" t="s">
        <v>371</v>
      </c>
      <c r="C111" s="416">
        <v>39017</v>
      </c>
      <c r="D111" s="243"/>
      <c r="E111" s="435">
        <f aca="true" t="shared" si="4" ref="E111:E116">SUM(C111:D111)</f>
        <v>39017</v>
      </c>
    </row>
    <row r="112" spans="1:5" s="17" customFormat="1" ht="15">
      <c r="A112" s="541" t="s">
        <v>454</v>
      </c>
      <c r="B112" s="250" t="s">
        <v>372</v>
      </c>
      <c r="C112" s="254">
        <v>0</v>
      </c>
      <c r="D112" s="244"/>
      <c r="E112" s="434">
        <f t="shared" si="4"/>
        <v>0</v>
      </c>
    </row>
    <row r="113" spans="1:5" ht="15">
      <c r="A113" s="536" t="s">
        <v>455</v>
      </c>
      <c r="B113" s="249" t="s">
        <v>373</v>
      </c>
      <c r="C113" s="416">
        <v>91346</v>
      </c>
      <c r="D113" s="243"/>
      <c r="E113" s="434">
        <f t="shared" si="4"/>
        <v>91346</v>
      </c>
    </row>
    <row r="114" spans="1:5" ht="15">
      <c r="A114" s="536" t="s">
        <v>456</v>
      </c>
      <c r="B114" s="251" t="s">
        <v>374</v>
      </c>
      <c r="C114" s="254">
        <v>0</v>
      </c>
      <c r="D114" s="244"/>
      <c r="E114" s="434">
        <f t="shared" si="4"/>
        <v>0</v>
      </c>
    </row>
    <row r="115" spans="1:5" ht="15">
      <c r="A115" s="536" t="s">
        <v>457</v>
      </c>
      <c r="B115" s="252" t="s">
        <v>359</v>
      </c>
      <c r="C115" s="416">
        <v>0</v>
      </c>
      <c r="D115" s="243"/>
      <c r="E115" s="434">
        <f t="shared" si="4"/>
        <v>0</v>
      </c>
    </row>
    <row r="116" spans="1:5" ht="15.75" thickBot="1">
      <c r="A116" s="500" t="s">
        <v>458</v>
      </c>
      <c r="B116" s="251" t="s">
        <v>375</v>
      </c>
      <c r="C116" s="254">
        <v>0</v>
      </c>
      <c r="D116" s="244"/>
      <c r="E116" s="434">
        <f t="shared" si="4"/>
        <v>0</v>
      </c>
    </row>
    <row r="117" spans="1:5" ht="15" thickBot="1">
      <c r="A117" s="642" t="s">
        <v>459</v>
      </c>
      <c r="B117" s="245" t="s">
        <v>376</v>
      </c>
      <c r="C117" s="417">
        <f>SUM(C111:C116)</f>
        <v>130363</v>
      </c>
      <c r="D117" s="246">
        <v>0</v>
      </c>
      <c r="E117" s="684">
        <f>SUM(E111:E116)</f>
        <v>130363</v>
      </c>
    </row>
    <row r="118" spans="1:5" ht="13.5" thickBot="1">
      <c r="A118" s="536" t="s">
        <v>460</v>
      </c>
      <c r="B118" s="16"/>
      <c r="C118" s="16"/>
      <c r="D118" s="16"/>
      <c r="E118" s="406"/>
    </row>
    <row r="119" spans="1:5" ht="15.75" thickBot="1">
      <c r="A119" s="536" t="s">
        <v>461</v>
      </c>
      <c r="B119" s="248" t="s">
        <v>377</v>
      </c>
      <c r="C119" s="678" t="s">
        <v>267</v>
      </c>
      <c r="D119" s="678" t="s">
        <v>268</v>
      </c>
      <c r="E119" s="431" t="s">
        <v>31</v>
      </c>
    </row>
    <row r="120" spans="1:5" ht="15.75">
      <c r="A120" s="536" t="s">
        <v>462</v>
      </c>
      <c r="B120" s="418" t="s">
        <v>418</v>
      </c>
      <c r="C120" s="419">
        <v>0</v>
      </c>
      <c r="D120" s="419"/>
      <c r="E120" s="435">
        <f>SUM(C120:D120)</f>
        <v>0</v>
      </c>
    </row>
    <row r="121" spans="1:5" ht="15.75">
      <c r="A121" s="536" t="s">
        <v>463</v>
      </c>
      <c r="B121" s="420" t="s">
        <v>419</v>
      </c>
      <c r="C121" s="421">
        <v>0</v>
      </c>
      <c r="D121" s="421"/>
      <c r="E121" s="434">
        <f>SUM(C121:D121)</f>
        <v>0</v>
      </c>
    </row>
    <row r="122" spans="1:5" ht="15.75">
      <c r="A122" s="536" t="s">
        <v>464</v>
      </c>
      <c r="B122" s="420" t="s">
        <v>420</v>
      </c>
      <c r="C122" s="421">
        <v>0</v>
      </c>
      <c r="D122" s="421"/>
      <c r="E122" s="434">
        <f>SUM(C122:D122)</f>
        <v>0</v>
      </c>
    </row>
    <row r="123" spans="1:10" ht="15.75">
      <c r="A123" s="536" t="s">
        <v>465</v>
      </c>
      <c r="B123" s="420" t="s">
        <v>421</v>
      </c>
      <c r="C123" s="421">
        <f>'33_sz_ melléklet'!C76</f>
        <v>130363</v>
      </c>
      <c r="D123" s="421"/>
      <c r="E123" s="434">
        <f>SUM(C123:D123)</f>
        <v>130363</v>
      </c>
      <c r="F123" s="17"/>
      <c r="G123" s="17"/>
      <c r="H123" s="17"/>
      <c r="I123" s="17"/>
      <c r="J123" s="17"/>
    </row>
    <row r="124" spans="1:10" ht="16.5" thickBot="1">
      <c r="A124" s="536" t="s">
        <v>466</v>
      </c>
      <c r="B124" s="422" t="s">
        <v>422</v>
      </c>
      <c r="C124" s="421">
        <v>0</v>
      </c>
      <c r="D124" s="421"/>
      <c r="E124" s="434">
        <f>SUM(C124:D124)</f>
        <v>0</v>
      </c>
      <c r="F124" s="17"/>
      <c r="G124" s="17"/>
      <c r="H124" s="17"/>
      <c r="I124" s="17"/>
      <c r="J124" s="17"/>
    </row>
    <row r="125" spans="1:10" ht="15" thickBot="1">
      <c r="A125" s="745" t="s">
        <v>467</v>
      </c>
      <c r="B125" s="253" t="s">
        <v>380</v>
      </c>
      <c r="C125" s="417">
        <f>SUM(C120:C124)</f>
        <v>130363</v>
      </c>
      <c r="D125" s="423">
        <v>0</v>
      </c>
      <c r="E125" s="684">
        <f>SUM(E120:E124)</f>
        <v>130363</v>
      </c>
      <c r="F125" s="17"/>
      <c r="G125" s="17"/>
      <c r="H125" s="17"/>
      <c r="I125" s="17"/>
      <c r="J125" s="17"/>
    </row>
    <row r="126" spans="2:10" ht="14.25">
      <c r="B126" s="381"/>
      <c r="C126" s="424"/>
      <c r="D126" s="424"/>
      <c r="E126" s="424"/>
      <c r="F126" s="17"/>
      <c r="G126" s="17"/>
      <c r="H126" s="17"/>
      <c r="I126" s="17"/>
      <c r="J126" s="17"/>
    </row>
    <row r="127" spans="1:5" s="17" customFormat="1" ht="14.25">
      <c r="A127"/>
      <c r="B127" s="381"/>
      <c r="C127" s="424"/>
      <c r="D127" s="424"/>
      <c r="E127" s="424"/>
    </row>
    <row r="128" spans="2:5" ht="14.25">
      <c r="B128" s="381"/>
      <c r="C128" s="424"/>
      <c r="D128" s="424"/>
      <c r="E128" s="424"/>
    </row>
    <row r="129" spans="2:5" ht="14.25">
      <c r="B129" s="381"/>
      <c r="C129" s="424"/>
      <c r="D129" s="424"/>
      <c r="E129" s="424"/>
    </row>
    <row r="130" spans="1:5" ht="15.75">
      <c r="A130" s="1474" t="s">
        <v>662</v>
      </c>
      <c r="B130" s="1474"/>
      <c r="C130" s="1474"/>
      <c r="D130" s="1474"/>
      <c r="E130" s="1474"/>
    </row>
    <row r="131" spans="1:5" ht="15.75">
      <c r="A131" s="1475" t="s">
        <v>994</v>
      </c>
      <c r="B131" s="1475"/>
      <c r="C131" s="1475"/>
      <c r="D131" s="1475"/>
      <c r="E131" s="1475"/>
    </row>
    <row r="132" spans="2:5" ht="15.75" thickBot="1">
      <c r="B132" s="233"/>
      <c r="C132" s="233"/>
      <c r="D132" s="233"/>
      <c r="E132" s="233" t="s">
        <v>289</v>
      </c>
    </row>
    <row r="133" spans="1:5" ht="27" thickBot="1">
      <c r="A133" s="651" t="s">
        <v>448</v>
      </c>
      <c r="B133" s="248" t="s">
        <v>370</v>
      </c>
      <c r="C133" s="678" t="s">
        <v>267</v>
      </c>
      <c r="D133" s="678" t="s">
        <v>268</v>
      </c>
      <c r="E133" s="431" t="s">
        <v>5</v>
      </c>
    </row>
    <row r="134" spans="1:5" ht="13.5" thickBot="1">
      <c r="A134" s="585" t="s">
        <v>449</v>
      </c>
      <c r="B134" s="573" t="s">
        <v>450</v>
      </c>
      <c r="C134" s="573" t="s">
        <v>451</v>
      </c>
      <c r="D134" s="576" t="s">
        <v>452</v>
      </c>
      <c r="E134" s="565" t="s">
        <v>472</v>
      </c>
    </row>
    <row r="135" spans="1:5" ht="15">
      <c r="A135" s="601" t="s">
        <v>453</v>
      </c>
      <c r="B135" s="249" t="s">
        <v>371</v>
      </c>
      <c r="C135" s="416">
        <v>40226</v>
      </c>
      <c r="D135" s="243"/>
      <c r="E135" s="435">
        <f aca="true" t="shared" si="5" ref="E135:E140">SUM(C135:D135)</f>
        <v>40226</v>
      </c>
    </row>
    <row r="136" spans="1:5" s="17" customFormat="1" ht="15">
      <c r="A136" s="541" t="s">
        <v>454</v>
      </c>
      <c r="B136" s="250" t="s">
        <v>372</v>
      </c>
      <c r="C136" s="254">
        <v>0</v>
      </c>
      <c r="D136" s="244"/>
      <c r="E136" s="434">
        <f t="shared" si="5"/>
        <v>0</v>
      </c>
    </row>
    <row r="137" spans="1:5" ht="15">
      <c r="A137" s="536" t="s">
        <v>455</v>
      </c>
      <c r="B137" s="249" t="s">
        <v>373</v>
      </c>
      <c r="C137" s="416">
        <v>39738</v>
      </c>
      <c r="D137" s="243"/>
      <c r="E137" s="435">
        <f t="shared" si="5"/>
        <v>39738</v>
      </c>
    </row>
    <row r="138" spans="1:5" ht="15">
      <c r="A138" s="536" t="s">
        <v>456</v>
      </c>
      <c r="B138" s="251" t="s">
        <v>374</v>
      </c>
      <c r="C138" s="254">
        <v>0</v>
      </c>
      <c r="D138" s="244"/>
      <c r="E138" s="434">
        <f t="shared" si="5"/>
        <v>0</v>
      </c>
    </row>
    <row r="139" spans="1:5" ht="15">
      <c r="A139" s="536" t="s">
        <v>457</v>
      </c>
      <c r="B139" s="252" t="s">
        <v>359</v>
      </c>
      <c r="C139" s="416">
        <v>0</v>
      </c>
      <c r="D139" s="243"/>
      <c r="E139" s="434">
        <f t="shared" si="5"/>
        <v>0</v>
      </c>
    </row>
    <row r="140" spans="1:5" ht="15.75" thickBot="1">
      <c r="A140" s="500" t="s">
        <v>458</v>
      </c>
      <c r="B140" s="251" t="s">
        <v>375</v>
      </c>
      <c r="C140" s="254">
        <v>0</v>
      </c>
      <c r="D140" s="244"/>
      <c r="E140" s="434">
        <f t="shared" si="5"/>
        <v>0</v>
      </c>
    </row>
    <row r="141" spans="1:5" ht="15" thickBot="1">
      <c r="A141" s="642" t="s">
        <v>459</v>
      </c>
      <c r="B141" s="245" t="s">
        <v>376</v>
      </c>
      <c r="C141" s="417">
        <f>SUM(C135:C140)</f>
        <v>79964</v>
      </c>
      <c r="D141" s="246">
        <v>0</v>
      </c>
      <c r="E141" s="684">
        <f>SUM(E135:E140)</f>
        <v>79964</v>
      </c>
    </row>
    <row r="142" spans="1:5" ht="13.5" thickBot="1">
      <c r="A142" s="536" t="s">
        <v>460</v>
      </c>
      <c r="B142" s="16"/>
      <c r="C142" s="16"/>
      <c r="D142" s="16"/>
      <c r="E142" s="406"/>
    </row>
    <row r="143" spans="1:5" ht="15.75" thickBot="1">
      <c r="A143" s="536" t="s">
        <v>461</v>
      </c>
      <c r="B143" s="248" t="s">
        <v>377</v>
      </c>
      <c r="C143" s="678" t="s">
        <v>267</v>
      </c>
      <c r="D143" s="678" t="s">
        <v>268</v>
      </c>
      <c r="E143" s="431" t="s">
        <v>31</v>
      </c>
    </row>
    <row r="144" spans="1:5" ht="15.75">
      <c r="A144" s="536" t="s">
        <v>462</v>
      </c>
      <c r="B144" s="418" t="s">
        <v>418</v>
      </c>
      <c r="C144" s="419"/>
      <c r="D144" s="419"/>
      <c r="E144" s="435">
        <f>SUM(C144:D144)</f>
        <v>0</v>
      </c>
    </row>
    <row r="145" spans="1:5" ht="15.75">
      <c r="A145" s="536" t="s">
        <v>463</v>
      </c>
      <c r="B145" s="420" t="s">
        <v>419</v>
      </c>
      <c r="C145" s="421">
        <v>0</v>
      </c>
      <c r="D145" s="421"/>
      <c r="E145" s="434">
        <f>SUM(C145:D145)</f>
        <v>0</v>
      </c>
    </row>
    <row r="146" spans="1:5" ht="15.75">
      <c r="A146" s="536" t="s">
        <v>464</v>
      </c>
      <c r="B146" s="420" t="s">
        <v>420</v>
      </c>
      <c r="C146" s="421">
        <v>0</v>
      </c>
      <c r="D146" s="421"/>
      <c r="E146" s="434">
        <f>SUM(C146:D146)</f>
        <v>0</v>
      </c>
    </row>
    <row r="147" spans="1:10" ht="15.75">
      <c r="A147" s="536" t="s">
        <v>465</v>
      </c>
      <c r="B147" s="420" t="s">
        <v>421</v>
      </c>
      <c r="C147" s="421">
        <f>'33_sz_ melléklet'!C46</f>
        <v>79964</v>
      </c>
      <c r="D147" s="421"/>
      <c r="E147" s="434">
        <f>SUM(C147:D147)</f>
        <v>79964</v>
      </c>
      <c r="F147" s="17"/>
      <c r="G147" s="17"/>
      <c r="H147" s="17"/>
      <c r="I147" s="17"/>
      <c r="J147" s="17"/>
    </row>
    <row r="148" spans="1:10" ht="16.5" thickBot="1">
      <c r="A148" s="536" t="s">
        <v>466</v>
      </c>
      <c r="B148" s="422" t="s">
        <v>422</v>
      </c>
      <c r="C148" s="421">
        <v>0</v>
      </c>
      <c r="D148" s="421"/>
      <c r="E148" s="434">
        <f>SUM(C148:D148)</f>
        <v>0</v>
      </c>
      <c r="F148" s="17"/>
      <c r="G148" s="17"/>
      <c r="H148" s="17"/>
      <c r="I148" s="17"/>
      <c r="J148" s="17"/>
    </row>
    <row r="149" spans="1:10" ht="15" thickBot="1">
      <c r="A149" s="745" t="s">
        <v>467</v>
      </c>
      <c r="B149" s="253" t="s">
        <v>380</v>
      </c>
      <c r="C149" s="417">
        <f>SUM(C144:C148)</f>
        <v>79964</v>
      </c>
      <c r="D149" s="423">
        <v>0</v>
      </c>
      <c r="E149" s="684">
        <f>SUM(E144:E148)</f>
        <v>79964</v>
      </c>
      <c r="F149" s="17"/>
      <c r="G149" s="17"/>
      <c r="H149" s="17"/>
      <c r="I149" s="17"/>
      <c r="J149" s="17"/>
    </row>
    <row r="150" spans="1:10" ht="14.25">
      <c r="A150" s="475"/>
      <c r="B150" s="381"/>
      <c r="C150" s="424"/>
      <c r="D150" s="424"/>
      <c r="E150" s="424"/>
      <c r="F150" s="17"/>
      <c r="G150" s="17"/>
      <c r="H150" s="17"/>
      <c r="I150" s="17"/>
      <c r="J150" s="17"/>
    </row>
    <row r="151" spans="1:10" ht="14.25">
      <c r="A151" s="475"/>
      <c r="B151" s="381"/>
      <c r="C151" s="424"/>
      <c r="D151" s="424"/>
      <c r="E151" s="424"/>
      <c r="F151" s="17"/>
      <c r="G151" s="17"/>
      <c r="H151" s="17"/>
      <c r="I151" s="17"/>
      <c r="J151" s="17"/>
    </row>
    <row r="152" spans="1:10" ht="14.25">
      <c r="A152" s="475"/>
      <c r="B152" s="381"/>
      <c r="C152" s="424"/>
      <c r="D152" s="424"/>
      <c r="E152" s="424"/>
      <c r="F152" s="17"/>
      <c r="G152" s="17"/>
      <c r="H152" s="17"/>
      <c r="I152" s="17"/>
      <c r="J152" s="17"/>
    </row>
    <row r="153" spans="2:5" ht="14.25">
      <c r="B153" s="381"/>
      <c r="C153" s="424"/>
      <c r="D153" s="424"/>
      <c r="E153" s="424"/>
    </row>
    <row r="154" spans="1:5" ht="12.75">
      <c r="A154" s="1419" t="s">
        <v>821</v>
      </c>
      <c r="B154" s="1419"/>
      <c r="C154" s="1419"/>
      <c r="D154" s="1419"/>
      <c r="E154" s="1419"/>
    </row>
    <row r="155" spans="1:5" ht="12.75">
      <c r="A155" s="1440">
        <v>4</v>
      </c>
      <c r="B155" s="1440"/>
      <c r="C155" s="1440"/>
      <c r="D155" s="1440"/>
      <c r="E155" s="1440"/>
    </row>
    <row r="156" spans="2:5" ht="14.25">
      <c r="B156" s="381"/>
      <c r="C156" s="424"/>
      <c r="D156" s="424"/>
      <c r="E156" s="424"/>
    </row>
    <row r="157" spans="1:5" ht="15.75">
      <c r="A157" s="1474" t="s">
        <v>661</v>
      </c>
      <c r="B157" s="1474"/>
      <c r="C157" s="1474"/>
      <c r="D157" s="1474"/>
      <c r="E157" s="1474"/>
    </row>
    <row r="158" spans="1:5" s="1236" customFormat="1" ht="15.75">
      <c r="A158" s="1475" t="s">
        <v>995</v>
      </c>
      <c r="B158" s="1475"/>
      <c r="C158" s="1475"/>
      <c r="D158" s="1475"/>
      <c r="E158" s="1475"/>
    </row>
    <row r="159" spans="2:5" ht="15.75" thickBot="1">
      <c r="B159" s="233"/>
      <c r="C159" s="233"/>
      <c r="D159" s="233"/>
      <c r="E159" s="233" t="s">
        <v>289</v>
      </c>
    </row>
    <row r="160" spans="1:5" ht="27" thickBot="1">
      <c r="A160" s="651" t="s">
        <v>448</v>
      </c>
      <c r="B160" s="248" t="s">
        <v>370</v>
      </c>
      <c r="C160" s="678" t="s">
        <v>267</v>
      </c>
      <c r="D160" s="678" t="s">
        <v>268</v>
      </c>
      <c r="E160" s="431" t="s">
        <v>5</v>
      </c>
    </row>
    <row r="161" spans="1:5" s="17" customFormat="1" ht="13.5" thickBot="1">
      <c r="A161" s="585" t="s">
        <v>449</v>
      </c>
      <c r="B161" s="573" t="s">
        <v>450</v>
      </c>
      <c r="C161" s="573" t="s">
        <v>451</v>
      </c>
      <c r="D161" s="576" t="s">
        <v>452</v>
      </c>
      <c r="E161" s="565" t="s">
        <v>472</v>
      </c>
    </row>
    <row r="162" spans="1:5" ht="15">
      <c r="A162" s="601" t="s">
        <v>453</v>
      </c>
      <c r="B162" s="249" t="s">
        <v>371</v>
      </c>
      <c r="C162" s="1237">
        <v>36682</v>
      </c>
      <c r="D162" s="682"/>
      <c r="E162" s="1240">
        <f aca="true" t="shared" si="6" ref="E162:E167">SUM(C162:D162)</f>
        <v>36682</v>
      </c>
    </row>
    <row r="163" spans="1:5" ht="15">
      <c r="A163" s="541" t="s">
        <v>454</v>
      </c>
      <c r="B163" s="250" t="s">
        <v>372</v>
      </c>
      <c r="C163" s="1238">
        <v>0</v>
      </c>
      <c r="D163" s="680"/>
      <c r="E163" s="677">
        <f t="shared" si="6"/>
        <v>0</v>
      </c>
    </row>
    <row r="164" spans="1:5" ht="15">
      <c r="A164" s="536" t="s">
        <v>455</v>
      </c>
      <c r="B164" s="249" t="s">
        <v>373</v>
      </c>
      <c r="C164" s="1237">
        <v>187827</v>
      </c>
      <c r="D164" s="679"/>
      <c r="E164" s="677">
        <f t="shared" si="6"/>
        <v>187827</v>
      </c>
    </row>
    <row r="165" spans="1:5" ht="15">
      <c r="A165" s="536" t="s">
        <v>456</v>
      </c>
      <c r="B165" s="251" t="s">
        <v>374</v>
      </c>
      <c r="C165" s="1238">
        <v>0</v>
      </c>
      <c r="D165" s="680"/>
      <c r="E165" s="677">
        <f t="shared" si="6"/>
        <v>0</v>
      </c>
    </row>
    <row r="166" spans="1:5" ht="15">
      <c r="A166" s="536" t="s">
        <v>457</v>
      </c>
      <c r="B166" s="252" t="s">
        <v>359</v>
      </c>
      <c r="C166" s="1237">
        <v>0</v>
      </c>
      <c r="D166" s="679"/>
      <c r="E166" s="677">
        <f t="shared" si="6"/>
        <v>0</v>
      </c>
    </row>
    <row r="167" spans="1:5" ht="15.75" thickBot="1">
      <c r="A167" s="500" t="s">
        <v>458</v>
      </c>
      <c r="B167" s="251" t="s">
        <v>375</v>
      </c>
      <c r="C167" s="1238">
        <v>0</v>
      </c>
      <c r="D167" s="680"/>
      <c r="E167" s="677">
        <f t="shared" si="6"/>
        <v>0</v>
      </c>
    </row>
    <row r="168" spans="1:5" ht="15" thickBot="1">
      <c r="A168" s="642" t="s">
        <v>459</v>
      </c>
      <c r="B168" s="245" t="s">
        <v>376</v>
      </c>
      <c r="C168" s="1239">
        <f>SUM(C162:C167)</f>
        <v>224509</v>
      </c>
      <c r="D168" s="1242">
        <v>0</v>
      </c>
      <c r="E168" s="1241">
        <f>SUM(E162:E167)</f>
        <v>224509</v>
      </c>
    </row>
    <row r="169" spans="1:5" ht="13.5" thickBot="1">
      <c r="A169" s="536" t="s">
        <v>460</v>
      </c>
      <c r="B169" s="16"/>
      <c r="C169" s="16"/>
      <c r="D169" s="16"/>
      <c r="E169" s="406"/>
    </row>
    <row r="170" spans="1:5" ht="15.75" thickBot="1">
      <c r="A170" s="536" t="s">
        <v>461</v>
      </c>
      <c r="B170" s="248" t="s">
        <v>377</v>
      </c>
      <c r="C170" s="1243" t="s">
        <v>267</v>
      </c>
      <c r="D170" s="678" t="s">
        <v>268</v>
      </c>
      <c r="E170" s="673" t="s">
        <v>31</v>
      </c>
    </row>
    <row r="171" spans="1:5" ht="15.75">
      <c r="A171" s="536" t="s">
        <v>462</v>
      </c>
      <c r="B171" s="418" t="s">
        <v>418</v>
      </c>
      <c r="C171" s="1244">
        <v>0</v>
      </c>
      <c r="D171" s="683"/>
      <c r="E171" s="1240">
        <f>SUM(C171:D171)</f>
        <v>0</v>
      </c>
    </row>
    <row r="172" spans="1:10" ht="15.75">
      <c r="A172" s="536" t="s">
        <v>463</v>
      </c>
      <c r="B172" s="420" t="s">
        <v>419</v>
      </c>
      <c r="C172" s="1245">
        <v>0</v>
      </c>
      <c r="D172" s="685"/>
      <c r="E172" s="677">
        <f>SUM(C172:D172)</f>
        <v>0</v>
      </c>
      <c r="F172" s="17"/>
      <c r="G172" s="17"/>
      <c r="H172" s="17"/>
      <c r="I172" s="17"/>
      <c r="J172" s="17"/>
    </row>
    <row r="173" spans="1:10" ht="15.75">
      <c r="A173" s="536" t="s">
        <v>464</v>
      </c>
      <c r="B173" s="420" t="s">
        <v>420</v>
      </c>
      <c r="C173" s="1245">
        <v>0</v>
      </c>
      <c r="D173" s="685"/>
      <c r="E173" s="677">
        <f>SUM(C173:D173)</f>
        <v>0</v>
      </c>
      <c r="F173" s="17"/>
      <c r="G173" s="17"/>
      <c r="H173" s="17"/>
      <c r="I173" s="17"/>
      <c r="J173" s="17"/>
    </row>
    <row r="174" spans="1:10" ht="15.75">
      <c r="A174" s="536" t="s">
        <v>465</v>
      </c>
      <c r="B174" s="420" t="s">
        <v>421</v>
      </c>
      <c r="C174" s="1245">
        <f>'33_sz_ melléklet'!C47</f>
        <v>224509</v>
      </c>
      <c r="D174" s="685"/>
      <c r="E174" s="677">
        <f>SUM(C174:D174)</f>
        <v>224509</v>
      </c>
      <c r="F174" s="17"/>
      <c r="G174" s="17"/>
      <c r="H174" s="17"/>
      <c r="I174" s="17"/>
      <c r="J174" s="17"/>
    </row>
    <row r="175" spans="1:10" ht="16.5" thickBot="1">
      <c r="A175" s="542" t="s">
        <v>466</v>
      </c>
      <c r="B175" s="422" t="s">
        <v>422</v>
      </c>
      <c r="C175" s="1245">
        <v>0</v>
      </c>
      <c r="D175" s="685"/>
      <c r="E175" s="677">
        <f>SUM(C175:D175)</f>
        <v>0</v>
      </c>
      <c r="F175" s="17"/>
      <c r="G175" s="17"/>
      <c r="H175" s="17"/>
      <c r="I175" s="17"/>
      <c r="J175" s="17"/>
    </row>
    <row r="176" spans="1:10" ht="15" thickBot="1">
      <c r="A176" s="477" t="s">
        <v>467</v>
      </c>
      <c r="B176" s="253" t="s">
        <v>380</v>
      </c>
      <c r="C176" s="1239">
        <f>SUM(C171:C175)</f>
        <v>224509</v>
      </c>
      <c r="D176" s="1029">
        <f>SUM(D171:D175)</f>
        <v>0</v>
      </c>
      <c r="E176" s="1241">
        <f>SUM(E171:E175)</f>
        <v>224509</v>
      </c>
      <c r="F176" s="17"/>
      <c r="G176" s="17"/>
      <c r="H176" s="17"/>
      <c r="I176" s="17"/>
      <c r="J176" s="17"/>
    </row>
    <row r="177" spans="2:5" ht="14.25">
      <c r="B177" s="381"/>
      <c r="C177" s="424"/>
      <c r="D177" s="424"/>
      <c r="E177" s="424"/>
    </row>
    <row r="178" spans="2:5" ht="14.25">
      <c r="B178" s="381"/>
      <c r="C178" s="424"/>
      <c r="D178" s="424"/>
      <c r="E178" s="424"/>
    </row>
    <row r="179" spans="2:5" ht="14.25">
      <c r="B179" s="381"/>
      <c r="C179" s="424"/>
      <c r="D179" s="424"/>
      <c r="E179" s="424"/>
    </row>
    <row r="180" spans="2:5" ht="14.25">
      <c r="B180" s="381"/>
      <c r="C180" s="424"/>
      <c r="D180" s="424"/>
      <c r="E180" s="424"/>
    </row>
    <row r="181" spans="1:5" ht="32.25" customHeight="1">
      <c r="A181" s="1474" t="s">
        <v>832</v>
      </c>
      <c r="B181" s="1474"/>
      <c r="C181" s="1474"/>
      <c r="D181" s="1474"/>
      <c r="E181" s="1474"/>
    </row>
    <row r="182" spans="1:5" ht="15.75">
      <c r="A182" s="1474" t="s">
        <v>833</v>
      </c>
      <c r="B182" s="1474"/>
      <c r="C182" s="1474"/>
      <c r="D182" s="1474"/>
      <c r="E182" s="1474"/>
    </row>
    <row r="183" spans="2:5" ht="15.75" thickBot="1">
      <c r="B183" s="233"/>
      <c r="C183" s="233"/>
      <c r="D183" s="233"/>
      <c r="E183" s="233" t="s">
        <v>289</v>
      </c>
    </row>
    <row r="184" spans="1:5" ht="27" thickBot="1">
      <c r="A184" s="651" t="s">
        <v>448</v>
      </c>
      <c r="B184" s="248" t="s">
        <v>370</v>
      </c>
      <c r="C184" s="1243" t="s">
        <v>267</v>
      </c>
      <c r="D184" s="678" t="s">
        <v>268</v>
      </c>
      <c r="E184" s="673" t="s">
        <v>5</v>
      </c>
    </row>
    <row r="185" spans="1:5" ht="13.5" thickBot="1">
      <c r="A185" s="585" t="s">
        <v>449</v>
      </c>
      <c r="B185" s="573" t="s">
        <v>450</v>
      </c>
      <c r="C185" s="573" t="s">
        <v>451</v>
      </c>
      <c r="D185" s="576" t="s">
        <v>452</v>
      </c>
      <c r="E185" s="565" t="s">
        <v>472</v>
      </c>
    </row>
    <row r="186" spans="1:5" ht="15">
      <c r="A186" s="601" t="s">
        <v>453</v>
      </c>
      <c r="B186" s="249" t="s">
        <v>371</v>
      </c>
      <c r="C186" s="1249"/>
      <c r="D186" s="679"/>
      <c r="E186" s="1240">
        <f aca="true" t="shared" si="7" ref="E186:E191">SUM(C186:D186)</f>
        <v>0</v>
      </c>
    </row>
    <row r="187" spans="1:5" ht="15">
      <c r="A187" s="541" t="s">
        <v>454</v>
      </c>
      <c r="B187" s="250" t="s">
        <v>372</v>
      </c>
      <c r="C187" s="1250">
        <v>0</v>
      </c>
      <c r="D187" s="680"/>
      <c r="E187" s="677">
        <f t="shared" si="7"/>
        <v>0</v>
      </c>
    </row>
    <row r="188" spans="1:5" ht="15">
      <c r="A188" s="536" t="s">
        <v>455</v>
      </c>
      <c r="B188" s="249" t="s">
        <v>373</v>
      </c>
      <c r="C188" s="1249">
        <v>9350</v>
      </c>
      <c r="D188" s="679">
        <v>650</v>
      </c>
      <c r="E188" s="677">
        <f t="shared" si="7"/>
        <v>10000</v>
      </c>
    </row>
    <row r="189" spans="1:5" ht="15">
      <c r="A189" s="536" t="s">
        <v>456</v>
      </c>
      <c r="B189" s="251" t="s">
        <v>374</v>
      </c>
      <c r="C189" s="1250">
        <v>0</v>
      </c>
      <c r="D189" s="680"/>
      <c r="E189" s="677">
        <f t="shared" si="7"/>
        <v>0</v>
      </c>
    </row>
    <row r="190" spans="1:5" ht="15">
      <c r="A190" s="536" t="s">
        <v>457</v>
      </c>
      <c r="B190" s="252" t="s">
        <v>359</v>
      </c>
      <c r="C190" s="1249">
        <v>0</v>
      </c>
      <c r="D190" s="679"/>
      <c r="E190" s="677">
        <f t="shared" si="7"/>
        <v>0</v>
      </c>
    </row>
    <row r="191" spans="1:5" ht="15.75" thickBot="1">
      <c r="A191" s="500" t="s">
        <v>458</v>
      </c>
      <c r="B191" s="251" t="s">
        <v>375</v>
      </c>
      <c r="C191" s="1250">
        <v>0</v>
      </c>
      <c r="D191" s="680"/>
      <c r="E191" s="677">
        <f t="shared" si="7"/>
        <v>0</v>
      </c>
    </row>
    <row r="192" spans="1:5" ht="15" thickBot="1">
      <c r="A192" s="642" t="s">
        <v>459</v>
      </c>
      <c r="B192" s="245" t="s">
        <v>376</v>
      </c>
      <c r="C192" s="1251">
        <f>SUM(C186:C191)</f>
        <v>9350</v>
      </c>
      <c r="D192" s="1029">
        <f>SUM(D186:D191)</f>
        <v>650</v>
      </c>
      <c r="E192" s="1241">
        <f>SUM(E186:E191)</f>
        <v>10000</v>
      </c>
    </row>
    <row r="193" spans="1:5" ht="13.5" thickBot="1">
      <c r="A193" s="536" t="s">
        <v>460</v>
      </c>
      <c r="B193" s="16"/>
      <c r="C193" s="1248"/>
      <c r="D193" s="16"/>
      <c r="E193" s="406"/>
    </row>
    <row r="194" spans="1:5" ht="15.75" thickBot="1">
      <c r="A194" s="536" t="s">
        <v>461</v>
      </c>
      <c r="B194" s="248" t="s">
        <v>377</v>
      </c>
      <c r="C194" s="1243" t="s">
        <v>267</v>
      </c>
      <c r="D194" s="678" t="s">
        <v>268</v>
      </c>
      <c r="E194" s="673" t="s">
        <v>31</v>
      </c>
    </row>
    <row r="195" spans="1:5" ht="15.75">
      <c r="A195" s="536" t="s">
        <v>462</v>
      </c>
      <c r="B195" s="1246" t="s">
        <v>418</v>
      </c>
      <c r="C195" s="1249">
        <v>1410</v>
      </c>
      <c r="D195" s="683">
        <v>72</v>
      </c>
      <c r="E195" s="1240">
        <f>SUM(C195:D195)</f>
        <v>1482</v>
      </c>
    </row>
    <row r="196" spans="1:5" ht="15.75">
      <c r="A196" s="536" t="s">
        <v>463</v>
      </c>
      <c r="B196" s="433" t="s">
        <v>419</v>
      </c>
      <c r="C196" s="1250">
        <v>350</v>
      </c>
      <c r="D196" s="685">
        <v>19</v>
      </c>
      <c r="E196" s="677">
        <f>SUM(C196:D196)</f>
        <v>369</v>
      </c>
    </row>
    <row r="197" spans="1:5" ht="15.75">
      <c r="A197" s="536" t="s">
        <v>464</v>
      </c>
      <c r="B197" s="433" t="s">
        <v>420</v>
      </c>
      <c r="C197" s="1250">
        <v>7140</v>
      </c>
      <c r="D197" s="685">
        <v>559</v>
      </c>
      <c r="E197" s="677">
        <f>SUM(C197:D197)</f>
        <v>7699</v>
      </c>
    </row>
    <row r="198" spans="1:5" ht="15.75">
      <c r="A198" s="536" t="s">
        <v>465</v>
      </c>
      <c r="B198" s="433" t="s">
        <v>421</v>
      </c>
      <c r="C198" s="1250">
        <v>450</v>
      </c>
      <c r="D198" s="685"/>
      <c r="E198" s="677">
        <f>SUM(C198:D198)</f>
        <v>450</v>
      </c>
    </row>
    <row r="199" spans="1:5" ht="16.5" thickBot="1">
      <c r="A199" s="542" t="s">
        <v>466</v>
      </c>
      <c r="B199" s="1247" t="s">
        <v>422</v>
      </c>
      <c r="C199" s="1250">
        <v>0</v>
      </c>
      <c r="D199" s="685"/>
      <c r="E199" s="677">
        <f>SUM(C199:D199)</f>
        <v>0</v>
      </c>
    </row>
    <row r="200" spans="1:5" ht="15" thickBot="1">
      <c r="A200" s="477" t="s">
        <v>467</v>
      </c>
      <c r="B200" s="253" t="s">
        <v>380</v>
      </c>
      <c r="C200" s="1251">
        <f>SUM(C195:C199)</f>
        <v>9350</v>
      </c>
      <c r="D200" s="1251">
        <f>SUM(D195:D199)</f>
        <v>650</v>
      </c>
      <c r="E200" s="1029">
        <f>SUM(E195:E199)</f>
        <v>10000</v>
      </c>
    </row>
    <row r="201" spans="2:5" ht="14.25">
      <c r="B201" s="381"/>
      <c r="C201" s="424"/>
      <c r="D201" s="424"/>
      <c r="E201" s="424"/>
    </row>
    <row r="202" spans="2:5" ht="14.25">
      <c r="B202" s="381"/>
      <c r="C202" s="424"/>
      <c r="D202" s="424"/>
      <c r="E202" s="424"/>
    </row>
    <row r="203" spans="2:5" ht="14.25">
      <c r="B203" s="381"/>
      <c r="C203" s="424"/>
      <c r="D203" s="424"/>
      <c r="E203" s="424"/>
    </row>
    <row r="204" spans="2:5" ht="14.25">
      <c r="B204" s="381"/>
      <c r="C204" s="424"/>
      <c r="D204" s="424"/>
      <c r="E204" s="424"/>
    </row>
    <row r="205" spans="1:5" ht="12.75" customHeight="1">
      <c r="A205" s="1440">
        <v>5</v>
      </c>
      <c r="B205" s="1440"/>
      <c r="C205" s="1440"/>
      <c r="D205" s="1440"/>
      <c r="E205" s="1440"/>
    </row>
    <row r="206" spans="2:5" ht="14.25">
      <c r="B206" s="381"/>
      <c r="C206" s="424"/>
      <c r="D206" s="424"/>
      <c r="E206" s="424"/>
    </row>
    <row r="207" spans="2:5" ht="14.25">
      <c r="B207" s="381"/>
      <c r="C207" s="424"/>
      <c r="D207" s="424"/>
      <c r="E207" s="424"/>
    </row>
    <row r="208" spans="2:5" ht="15.75">
      <c r="B208" s="375" t="s">
        <v>771</v>
      </c>
      <c r="C208" s="375"/>
      <c r="D208" s="375"/>
      <c r="E208" s="375"/>
    </row>
    <row r="209" spans="2:5" ht="15.75">
      <c r="B209" s="375"/>
      <c r="C209" s="375"/>
      <c r="D209" s="375"/>
      <c r="E209" s="375"/>
    </row>
    <row r="210" spans="2:5" ht="16.5" thickBot="1">
      <c r="B210" s="375"/>
      <c r="C210" s="375"/>
      <c r="D210" s="375"/>
      <c r="E210" s="375" t="s">
        <v>289</v>
      </c>
    </row>
    <row r="211" spans="1:5" ht="27" thickBot="1">
      <c r="A211" s="651" t="s">
        <v>448</v>
      </c>
      <c r="B211" s="1498" t="s">
        <v>378</v>
      </c>
      <c r="C211" s="1499"/>
      <c r="D211" s="247" t="s">
        <v>379</v>
      </c>
      <c r="E211" s="242"/>
    </row>
    <row r="212" spans="1:5" s="17" customFormat="1" ht="13.5" thickBot="1">
      <c r="A212" s="585" t="s">
        <v>449</v>
      </c>
      <c r="B212" s="1495" t="s">
        <v>450</v>
      </c>
      <c r="C212" s="1496"/>
      <c r="D212" s="1495" t="s">
        <v>451</v>
      </c>
      <c r="E212" s="1496"/>
    </row>
    <row r="213" spans="1:5" ht="15.75">
      <c r="A213" s="601" t="s">
        <v>453</v>
      </c>
      <c r="B213" s="1483" t="s">
        <v>440</v>
      </c>
      <c r="C213" s="1484"/>
      <c r="D213" s="1485">
        <v>1229</v>
      </c>
      <c r="E213" s="1486"/>
    </row>
    <row r="214" spans="1:5" ht="15.75">
      <c r="A214" s="541" t="s">
        <v>454</v>
      </c>
      <c r="B214" s="1487" t="s">
        <v>439</v>
      </c>
      <c r="C214" s="1488"/>
      <c r="D214" s="1489">
        <v>2000</v>
      </c>
      <c r="E214" s="1490"/>
    </row>
    <row r="215" spans="1:5" ht="16.5" thickBot="1">
      <c r="A215" s="536" t="s">
        <v>455</v>
      </c>
      <c r="B215" s="1491"/>
      <c r="C215" s="1492"/>
      <c r="D215" s="1493"/>
      <c r="E215" s="1494"/>
    </row>
    <row r="216" spans="1:5" ht="16.5" thickBot="1">
      <c r="A216" s="536" t="s">
        <v>456</v>
      </c>
      <c r="B216" s="1479" t="s">
        <v>31</v>
      </c>
      <c r="C216" s="1480"/>
      <c r="D216" s="1481">
        <f>SUM(D213:D215)</f>
        <v>3229</v>
      </c>
      <c r="E216" s="1482"/>
    </row>
    <row r="217" spans="2:5" ht="14.25">
      <c r="B217" s="381"/>
      <c r="C217" s="111"/>
      <c r="D217" s="111"/>
      <c r="E217" s="111"/>
    </row>
    <row r="218" spans="2:5" ht="14.25">
      <c r="B218" s="381"/>
      <c r="C218" s="111"/>
      <c r="D218" s="111"/>
      <c r="E218" s="111"/>
    </row>
    <row r="219" spans="2:5" ht="14.25">
      <c r="B219" s="381"/>
      <c r="C219" s="111"/>
      <c r="D219" s="111"/>
      <c r="E219" s="111"/>
    </row>
    <row r="220" spans="2:5" ht="14.25">
      <c r="B220" s="381"/>
      <c r="C220" s="111"/>
      <c r="D220" s="111"/>
      <c r="E220" s="111"/>
    </row>
    <row r="221" spans="2:5" ht="14.25">
      <c r="B221" s="381"/>
      <c r="C221" s="111"/>
      <c r="D221" s="111"/>
      <c r="E221" s="111"/>
    </row>
    <row r="222" spans="2:5" ht="14.25">
      <c r="B222" s="381"/>
      <c r="C222" s="111"/>
      <c r="D222" s="111"/>
      <c r="E222" s="111"/>
    </row>
    <row r="223" spans="2:10" ht="14.25">
      <c r="B223" s="381"/>
      <c r="C223" s="111"/>
      <c r="D223" s="111"/>
      <c r="E223" s="111"/>
      <c r="F223" s="17"/>
      <c r="G223" s="17"/>
      <c r="H223" s="17"/>
      <c r="I223" s="17"/>
      <c r="J223" s="17"/>
    </row>
    <row r="224" spans="2:10" ht="14.25">
      <c r="B224" s="381"/>
      <c r="C224" s="111"/>
      <c r="D224" s="111"/>
      <c r="E224" s="111"/>
      <c r="F224" s="17"/>
      <c r="G224" s="17"/>
      <c r="H224" s="17"/>
      <c r="I224" s="17"/>
      <c r="J224" s="17"/>
    </row>
    <row r="225" spans="2:10" ht="14.25">
      <c r="B225" s="381"/>
      <c r="C225" s="111"/>
      <c r="D225" s="111"/>
      <c r="E225" s="111"/>
      <c r="F225" s="17"/>
      <c r="G225" s="17"/>
      <c r="H225" s="17"/>
      <c r="I225" s="17"/>
      <c r="J225" s="17"/>
    </row>
    <row r="226" spans="2:10" ht="14.25">
      <c r="B226" s="381"/>
      <c r="C226" s="111"/>
      <c r="D226" s="111"/>
      <c r="E226" s="111"/>
      <c r="F226" s="17"/>
      <c r="G226" s="17"/>
      <c r="H226" s="17"/>
      <c r="I226" s="17"/>
      <c r="J226" s="17"/>
    </row>
    <row r="227" spans="2:10" ht="14.25">
      <c r="B227" s="381"/>
      <c r="C227" s="111"/>
      <c r="D227" s="111"/>
      <c r="E227" s="111"/>
      <c r="F227" s="17"/>
      <c r="G227" s="17"/>
      <c r="H227" s="17"/>
      <c r="I227" s="17"/>
      <c r="J227" s="17"/>
    </row>
    <row r="228" spans="2:10" ht="14.25">
      <c r="B228" s="381"/>
      <c r="C228" s="111"/>
      <c r="D228" s="111"/>
      <c r="E228" s="111"/>
      <c r="F228" s="17"/>
      <c r="G228" s="17"/>
      <c r="H228" s="17"/>
      <c r="I228" s="17"/>
      <c r="J228" s="17"/>
    </row>
    <row r="229" spans="2:10" ht="14.25">
      <c r="B229" s="381"/>
      <c r="C229" s="111"/>
      <c r="D229" s="111"/>
      <c r="E229" s="111"/>
      <c r="F229" s="17"/>
      <c r="G229" s="17"/>
      <c r="H229" s="17"/>
      <c r="I229" s="17"/>
      <c r="J229" s="17"/>
    </row>
    <row r="230" spans="2:10" ht="14.25">
      <c r="B230" s="381"/>
      <c r="C230" s="111"/>
      <c r="D230" s="111"/>
      <c r="E230" s="111"/>
      <c r="F230" s="17"/>
      <c r="G230" s="17"/>
      <c r="H230" s="17"/>
      <c r="I230" s="17"/>
      <c r="J230" s="17"/>
    </row>
    <row r="231" spans="2:10" ht="14.25">
      <c r="B231" s="381"/>
      <c r="C231" s="111"/>
      <c r="D231" s="111"/>
      <c r="E231" s="111"/>
      <c r="F231" s="17"/>
      <c r="G231" s="17"/>
      <c r="H231" s="17"/>
      <c r="I231" s="17"/>
      <c r="J231" s="17"/>
    </row>
    <row r="232" spans="2:10" ht="15.75" customHeight="1">
      <c r="B232" s="381"/>
      <c r="C232" s="111"/>
      <c r="D232" s="111"/>
      <c r="E232" s="111"/>
      <c r="F232" s="17"/>
      <c r="G232" s="17"/>
      <c r="H232" s="17"/>
      <c r="I232" s="17"/>
      <c r="J232" s="17"/>
    </row>
    <row r="233" spans="2:10" ht="15.75" customHeight="1">
      <c r="B233" s="381"/>
      <c r="C233" s="111"/>
      <c r="D233" s="111"/>
      <c r="E233" s="111"/>
      <c r="F233" s="17"/>
      <c r="G233" s="17"/>
      <c r="H233" s="17"/>
      <c r="I233" s="17"/>
      <c r="J233" s="17"/>
    </row>
    <row r="234" spans="2:10" ht="14.25">
      <c r="B234" s="381"/>
      <c r="C234" s="111"/>
      <c r="D234" s="111"/>
      <c r="E234" s="111"/>
      <c r="F234" s="17"/>
      <c r="G234" s="17"/>
      <c r="H234" s="17"/>
      <c r="I234" s="17"/>
      <c r="J234" s="17"/>
    </row>
    <row r="235" spans="2:10" ht="14.25">
      <c r="B235" s="381"/>
      <c r="C235" s="111"/>
      <c r="D235" s="111"/>
      <c r="E235" s="111"/>
      <c r="F235" s="17"/>
      <c r="G235" s="17"/>
      <c r="H235" s="17"/>
      <c r="I235" s="17"/>
      <c r="J235" s="17"/>
    </row>
    <row r="236" spans="2:10" ht="14.25">
      <c r="B236" s="381"/>
      <c r="C236" s="111"/>
      <c r="D236" s="111"/>
      <c r="E236" s="111"/>
      <c r="F236" s="17"/>
      <c r="G236" s="17"/>
      <c r="H236" s="17"/>
      <c r="I236" s="17"/>
      <c r="J236" s="17"/>
    </row>
    <row r="237" spans="2:10" ht="14.25">
      <c r="B237" s="381"/>
      <c r="C237" s="111"/>
      <c r="D237" s="111"/>
      <c r="E237" s="111"/>
      <c r="F237" s="17"/>
      <c r="G237" s="17"/>
      <c r="H237" s="17"/>
      <c r="I237" s="17"/>
      <c r="J237" s="17"/>
    </row>
    <row r="238" spans="2:10" ht="14.25">
      <c r="B238" s="381"/>
      <c r="C238" s="111"/>
      <c r="D238" s="111"/>
      <c r="E238" s="111"/>
      <c r="F238" s="17"/>
      <c r="G238" s="17"/>
      <c r="H238" s="17"/>
      <c r="I238" s="17"/>
      <c r="J238" s="17"/>
    </row>
    <row r="239" spans="2:10" ht="14.25">
      <c r="B239" s="381"/>
      <c r="C239" s="111"/>
      <c r="D239" s="111"/>
      <c r="E239" s="111"/>
      <c r="F239" s="17"/>
      <c r="G239" s="17"/>
      <c r="H239" s="17"/>
      <c r="I239" s="17"/>
      <c r="J239" s="17"/>
    </row>
    <row r="240" spans="2:10" ht="14.25">
      <c r="B240" s="381"/>
      <c r="C240" s="111"/>
      <c r="D240" s="111"/>
      <c r="E240" s="111"/>
      <c r="F240" s="17"/>
      <c r="G240" s="17"/>
      <c r="H240" s="17"/>
      <c r="I240" s="17"/>
      <c r="J240" s="17"/>
    </row>
    <row r="241" spans="2:10" ht="14.25">
      <c r="B241" s="381"/>
      <c r="C241" s="111"/>
      <c r="D241" s="111"/>
      <c r="E241" s="111"/>
      <c r="F241" s="17"/>
      <c r="G241" s="17"/>
      <c r="H241" s="17"/>
      <c r="I241" s="17"/>
      <c r="J241" s="17"/>
    </row>
    <row r="242" spans="2:10" ht="14.25">
      <c r="B242" s="381"/>
      <c r="C242" s="111"/>
      <c r="D242" s="111"/>
      <c r="E242" s="111"/>
      <c r="F242" s="17"/>
      <c r="G242" s="17"/>
      <c r="H242" s="17"/>
      <c r="I242" s="17"/>
      <c r="J242" s="17"/>
    </row>
    <row r="243" spans="6:10" ht="12.75">
      <c r="F243" s="17"/>
      <c r="G243" s="17"/>
      <c r="H243" s="17"/>
      <c r="I243" s="17"/>
      <c r="J243" s="17"/>
    </row>
    <row r="244" spans="6:10" ht="12.75">
      <c r="F244" s="17"/>
      <c r="G244" s="17"/>
      <c r="H244" s="17"/>
      <c r="I244" s="17"/>
      <c r="J244" s="17"/>
    </row>
    <row r="245" spans="6:10" ht="12.75">
      <c r="F245" s="17"/>
      <c r="G245" s="17"/>
      <c r="H245" s="17"/>
      <c r="I245" s="17"/>
      <c r="J245" s="17"/>
    </row>
    <row r="246" spans="6:10" ht="12.75">
      <c r="F246" s="17"/>
      <c r="G246" s="17"/>
      <c r="H246" s="17"/>
      <c r="I246" s="17"/>
      <c r="J246" s="17"/>
    </row>
    <row r="247" spans="1:10" ht="12.75">
      <c r="A247" s="17"/>
      <c r="F247" s="17"/>
      <c r="G247" s="17"/>
      <c r="H247" s="17"/>
      <c r="I247" s="17"/>
      <c r="J247" s="17"/>
    </row>
    <row r="248" spans="1:10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2:10" ht="12.75"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6:10" ht="12.75">
      <c r="F251" s="17"/>
      <c r="G251" s="17"/>
      <c r="H251" s="17"/>
      <c r="I251" s="17"/>
      <c r="J251" s="17"/>
    </row>
    <row r="252" spans="6:10" ht="12.75">
      <c r="F252" s="17"/>
      <c r="G252" s="17"/>
      <c r="H252" s="17"/>
      <c r="I252" s="17"/>
      <c r="J252" s="17"/>
    </row>
    <row r="253" spans="6:10" ht="12.75">
      <c r="F253" s="17"/>
      <c r="G253" s="17"/>
      <c r="H253" s="17"/>
      <c r="I253" s="17"/>
      <c r="J253" s="17"/>
    </row>
    <row r="254" spans="6:10" ht="12.75">
      <c r="F254" s="17"/>
      <c r="G254" s="17"/>
      <c r="H254" s="17"/>
      <c r="I254" s="17"/>
      <c r="J254" s="17"/>
    </row>
    <row r="255" spans="6:10" ht="12.75">
      <c r="F255" s="17"/>
      <c r="G255" s="17"/>
      <c r="H255" s="17"/>
      <c r="I255" s="17"/>
      <c r="J255" s="17"/>
    </row>
    <row r="256" spans="6:10" ht="12.75">
      <c r="F256" s="17"/>
      <c r="G256" s="17"/>
      <c r="H256" s="17"/>
      <c r="I256" s="17"/>
      <c r="J256" s="17"/>
    </row>
    <row r="257" spans="6:10" ht="12.75">
      <c r="F257" s="17"/>
      <c r="G257" s="17"/>
      <c r="H257" s="17"/>
      <c r="I257" s="17"/>
      <c r="J257" s="17"/>
    </row>
    <row r="258" spans="6:10" ht="12.75">
      <c r="F258" s="17"/>
      <c r="G258" s="17"/>
      <c r="H258" s="17"/>
      <c r="I258" s="17"/>
      <c r="J258" s="17"/>
    </row>
    <row r="259" spans="6:10" ht="12.75">
      <c r="F259" s="17"/>
      <c r="G259" s="17"/>
      <c r="H259" s="17"/>
      <c r="I259" s="17"/>
      <c r="J259" s="17"/>
    </row>
    <row r="260" spans="6:10" ht="12.75">
      <c r="F260" s="17"/>
      <c r="G260" s="17"/>
      <c r="H260" s="17"/>
      <c r="I260" s="17"/>
      <c r="J260" s="17"/>
    </row>
    <row r="261" spans="6:10" ht="12.75">
      <c r="F261" s="17"/>
      <c r="G261" s="17"/>
      <c r="H261" s="17"/>
      <c r="I261" s="17"/>
      <c r="J261" s="17"/>
    </row>
    <row r="262" spans="6:10" ht="12.75">
      <c r="F262" s="17"/>
      <c r="G262" s="17"/>
      <c r="H262" s="17"/>
      <c r="I262" s="17"/>
      <c r="J262" s="17"/>
    </row>
    <row r="263" spans="6:10" ht="12.75">
      <c r="F263" s="17"/>
      <c r="G263" s="17"/>
      <c r="H263" s="17"/>
      <c r="I263" s="17"/>
      <c r="J263" s="17"/>
    </row>
    <row r="264" spans="6:10" ht="12.75">
      <c r="F264" s="17"/>
      <c r="G264" s="17"/>
      <c r="H264" s="17"/>
      <c r="I264" s="17"/>
      <c r="J264" s="17"/>
    </row>
    <row r="265" spans="6:10" ht="12.75">
      <c r="F265" s="17"/>
      <c r="G265" s="17"/>
      <c r="H265" s="17"/>
      <c r="I265" s="17"/>
      <c r="J265" s="17"/>
    </row>
    <row r="266" spans="6:10" ht="12.75">
      <c r="F266" s="17"/>
      <c r="G266" s="17"/>
      <c r="H266" s="17"/>
      <c r="I266" s="17"/>
      <c r="J266" s="17"/>
    </row>
    <row r="267" spans="6:10" ht="12.75">
      <c r="F267" s="17"/>
      <c r="G267" s="17"/>
      <c r="H267" s="17"/>
      <c r="I267" s="17"/>
      <c r="J267" s="17"/>
    </row>
    <row r="268" spans="6:10" ht="12.75">
      <c r="F268" s="17"/>
      <c r="G268" s="17"/>
      <c r="H268" s="17"/>
      <c r="I268" s="17"/>
      <c r="J268" s="17"/>
    </row>
    <row r="269" spans="6:10" ht="12.75">
      <c r="F269" s="17"/>
      <c r="G269" s="17"/>
      <c r="H269" s="17"/>
      <c r="I269" s="17"/>
      <c r="J269" s="17"/>
    </row>
    <row r="270" spans="6:10" ht="12.75">
      <c r="F270" s="17"/>
      <c r="G270" s="17"/>
      <c r="H270" s="17"/>
      <c r="I270" s="17"/>
      <c r="J270" s="17"/>
    </row>
    <row r="271" spans="6:10" ht="12.75">
      <c r="F271" s="17"/>
      <c r="G271" s="17"/>
      <c r="H271" s="17"/>
      <c r="I271" s="17"/>
      <c r="J271" s="17"/>
    </row>
    <row r="272" spans="6:10" ht="12.75">
      <c r="F272" s="17"/>
      <c r="G272" s="17"/>
      <c r="H272" s="17"/>
      <c r="I272" s="17"/>
      <c r="J272" s="17"/>
    </row>
    <row r="273" spans="6:10" ht="12.75">
      <c r="F273" s="17"/>
      <c r="G273" s="17"/>
      <c r="H273" s="17"/>
      <c r="I273" s="17"/>
      <c r="J273" s="17"/>
    </row>
    <row r="274" spans="6:10" ht="12.75">
      <c r="F274" s="17"/>
      <c r="G274" s="17"/>
      <c r="H274" s="17"/>
      <c r="I274" s="17"/>
      <c r="J274" s="17"/>
    </row>
    <row r="275" spans="6:10" ht="12.75">
      <c r="F275" s="17"/>
      <c r="G275" s="17"/>
      <c r="H275" s="17"/>
      <c r="I275" s="17"/>
      <c r="J275" s="17"/>
    </row>
    <row r="276" spans="6:10" ht="12.75">
      <c r="F276" s="17"/>
      <c r="G276" s="17"/>
      <c r="H276" s="17"/>
      <c r="I276" s="17"/>
      <c r="J276" s="17"/>
    </row>
    <row r="277" spans="6:10" ht="12.75">
      <c r="F277" s="17"/>
      <c r="G277" s="17"/>
      <c r="H277" s="17"/>
      <c r="I277" s="17"/>
      <c r="J277" s="17"/>
    </row>
    <row r="278" spans="6:10" ht="12.75">
      <c r="F278" s="17"/>
      <c r="G278" s="17"/>
      <c r="H278" s="17"/>
      <c r="I278" s="17"/>
      <c r="J278" s="17"/>
    </row>
    <row r="279" spans="6:10" ht="12.75">
      <c r="F279" s="17"/>
      <c r="G279" s="17"/>
      <c r="H279" s="17"/>
      <c r="I279" s="17"/>
      <c r="J279" s="17"/>
    </row>
    <row r="280" spans="6:10" ht="12.75">
      <c r="F280" s="17"/>
      <c r="G280" s="17"/>
      <c r="H280" s="17"/>
      <c r="I280" s="17"/>
      <c r="J280" s="17"/>
    </row>
    <row r="281" spans="6:10" ht="12.75">
      <c r="F281" s="17"/>
      <c r="G281" s="17"/>
      <c r="H281" s="17"/>
      <c r="I281" s="17"/>
      <c r="J281" s="17"/>
    </row>
    <row r="282" spans="6:10" ht="12.75">
      <c r="F282" s="17"/>
      <c r="G282" s="17"/>
      <c r="H282" s="17"/>
      <c r="I282" s="17"/>
      <c r="J282" s="17"/>
    </row>
    <row r="283" spans="6:10" ht="12.75">
      <c r="F283" s="17"/>
      <c r="G283" s="17"/>
      <c r="H283" s="17"/>
      <c r="I283" s="17"/>
      <c r="J283" s="17"/>
    </row>
    <row r="284" spans="6:10" ht="12.75">
      <c r="F284" s="17"/>
      <c r="G284" s="17"/>
      <c r="H284" s="17"/>
      <c r="I284" s="17"/>
      <c r="J284" s="17"/>
    </row>
    <row r="285" spans="6:10" ht="12.75">
      <c r="F285" s="17"/>
      <c r="G285" s="17"/>
      <c r="H285" s="17"/>
      <c r="I285" s="17"/>
      <c r="J285" s="17"/>
    </row>
    <row r="286" spans="6:10" ht="12.75">
      <c r="F286" s="17"/>
      <c r="G286" s="17"/>
      <c r="H286" s="17"/>
      <c r="I286" s="17"/>
      <c r="J286" s="17"/>
    </row>
    <row r="295" spans="1:5" s="17" customFormat="1" ht="12.75">
      <c r="A295"/>
      <c r="B295"/>
      <c r="C295"/>
      <c r="D295"/>
      <c r="E295"/>
    </row>
    <row r="306" spans="6:10" ht="12.75">
      <c r="F306" s="17"/>
      <c r="G306" s="17"/>
      <c r="H306" s="17"/>
      <c r="I306" s="17"/>
      <c r="J306" s="17"/>
    </row>
    <row r="307" spans="6:10" ht="12.75">
      <c r="F307" s="17"/>
      <c r="G307" s="17"/>
      <c r="H307" s="17"/>
      <c r="I307" s="17"/>
      <c r="J307" s="17"/>
    </row>
    <row r="308" spans="6:10" ht="12.75">
      <c r="F308" s="17"/>
      <c r="G308" s="17"/>
      <c r="H308" s="17"/>
      <c r="I308" s="17"/>
      <c r="J308" s="17"/>
    </row>
    <row r="309" spans="6:10" ht="12.75">
      <c r="F309" s="17"/>
      <c r="G309" s="17"/>
      <c r="H309" s="17"/>
      <c r="I309" s="17"/>
      <c r="J309" s="17"/>
    </row>
    <row r="310" spans="6:10" ht="12.75">
      <c r="F310" s="17"/>
      <c r="G310" s="17"/>
      <c r="H310" s="17"/>
      <c r="I310" s="17"/>
      <c r="J310" s="17"/>
    </row>
    <row r="311" spans="6:11" ht="15.75">
      <c r="F311" s="17"/>
      <c r="G311" s="17"/>
      <c r="H311" s="17"/>
      <c r="I311" s="17"/>
      <c r="J311" s="17"/>
      <c r="K311" s="375"/>
    </row>
    <row r="312" spans="6:11" ht="15.75">
      <c r="F312" s="17"/>
      <c r="G312" s="17"/>
      <c r="H312" s="17"/>
      <c r="I312" s="17"/>
      <c r="J312" s="17"/>
      <c r="K312" s="375"/>
    </row>
    <row r="313" spans="6:11" ht="15.75">
      <c r="F313" s="17"/>
      <c r="G313" s="17"/>
      <c r="H313" s="17"/>
      <c r="I313" s="17"/>
      <c r="J313" s="17"/>
      <c r="K313" s="375"/>
    </row>
    <row r="320" spans="6:10" ht="12.75">
      <c r="F320" s="17"/>
      <c r="G320" s="17"/>
      <c r="H320" s="17"/>
      <c r="I320" s="17"/>
      <c r="J320" s="17"/>
    </row>
    <row r="321" spans="6:10" ht="12.75">
      <c r="F321" s="17"/>
      <c r="G321" s="17"/>
      <c r="H321" s="17"/>
      <c r="I321" s="17"/>
      <c r="J321" s="17"/>
    </row>
    <row r="322" spans="6:10" ht="12.75">
      <c r="F322" s="17"/>
      <c r="G322" s="17"/>
      <c r="H322" s="17"/>
      <c r="I322" s="17"/>
      <c r="J322" s="17"/>
    </row>
    <row r="323" spans="6:10" ht="12.75">
      <c r="F323" s="17"/>
      <c r="G323" s="17"/>
      <c r="H323" s="17"/>
      <c r="I323" s="17"/>
      <c r="J323" s="17"/>
    </row>
    <row r="324" spans="6:10" ht="12.75">
      <c r="F324" s="17"/>
      <c r="G324" s="17"/>
      <c r="H324" s="17"/>
      <c r="I324" s="17"/>
      <c r="J324" s="17"/>
    </row>
    <row r="325" spans="6:10" ht="12.75">
      <c r="F325" s="17"/>
      <c r="G325" s="17"/>
      <c r="H325" s="17"/>
      <c r="I325" s="17"/>
      <c r="J325" s="17"/>
    </row>
    <row r="326" spans="6:10" ht="12.75">
      <c r="F326" s="17"/>
      <c r="G326" s="17"/>
      <c r="H326" s="17"/>
      <c r="I326" s="17"/>
      <c r="J326" s="17"/>
    </row>
    <row r="327" spans="6:10" ht="12.75">
      <c r="F327" s="17"/>
      <c r="G327" s="17"/>
      <c r="H327" s="17"/>
      <c r="I327" s="17"/>
      <c r="J327" s="17"/>
    </row>
    <row r="328" spans="6:10" ht="12.75">
      <c r="F328" s="17"/>
      <c r="G328" s="17"/>
      <c r="H328" s="17"/>
      <c r="I328" s="17"/>
      <c r="J328" s="17"/>
    </row>
    <row r="329" spans="6:10" ht="12.75">
      <c r="F329" s="17"/>
      <c r="G329" s="17"/>
      <c r="H329" s="17"/>
      <c r="I329" s="17"/>
      <c r="J329" s="17"/>
    </row>
    <row r="330" spans="6:10" ht="12.75">
      <c r="F330" s="17"/>
      <c r="G330" s="17"/>
      <c r="H330" s="17"/>
      <c r="I330" s="17"/>
      <c r="J330" s="17"/>
    </row>
    <row r="331" spans="6:10" ht="12.75">
      <c r="F331" s="17"/>
      <c r="G331" s="17"/>
      <c r="H331" s="17"/>
      <c r="I331" s="17"/>
      <c r="J331" s="17"/>
    </row>
    <row r="332" spans="6:10" ht="12.75">
      <c r="F332" s="17"/>
      <c r="G332" s="17"/>
      <c r="H332" s="17"/>
      <c r="I332" s="17"/>
      <c r="J332" s="17"/>
    </row>
    <row r="333" spans="6:10" ht="12.75">
      <c r="F333" s="17"/>
      <c r="G333" s="17"/>
      <c r="H333" s="17"/>
      <c r="I333" s="17"/>
      <c r="J333" s="17"/>
    </row>
    <row r="334" spans="6:10" ht="12.75">
      <c r="F334" s="17"/>
      <c r="G334" s="17"/>
      <c r="H334" s="17"/>
      <c r="I334" s="17"/>
      <c r="J334" s="17"/>
    </row>
    <row r="335" spans="6:10" ht="12.75">
      <c r="F335" s="17"/>
      <c r="G335" s="17"/>
      <c r="H335" s="17"/>
      <c r="I335" s="17"/>
      <c r="J335" s="17"/>
    </row>
    <row r="336" spans="6:10" ht="12.75">
      <c r="F336" s="17"/>
      <c r="G336" s="17"/>
      <c r="H336" s="17"/>
      <c r="I336" s="17"/>
      <c r="J336" s="17"/>
    </row>
    <row r="337" spans="6:10" ht="12.75">
      <c r="F337" s="17"/>
      <c r="G337" s="17"/>
      <c r="H337" s="17"/>
      <c r="I337" s="17"/>
      <c r="J337" s="17"/>
    </row>
    <row r="338" spans="6:10" ht="12.75">
      <c r="F338" s="17"/>
      <c r="G338" s="17"/>
      <c r="H338" s="17"/>
      <c r="I338" s="17"/>
      <c r="J338" s="17"/>
    </row>
    <row r="339" spans="6:10" ht="12.75">
      <c r="F339" s="17"/>
      <c r="G339" s="17"/>
      <c r="H339" s="17"/>
      <c r="I339" s="17"/>
      <c r="J339" s="17"/>
    </row>
    <row r="340" spans="6:10" ht="12.75">
      <c r="F340" s="17"/>
      <c r="G340" s="17"/>
      <c r="H340" s="17"/>
      <c r="I340" s="17"/>
      <c r="J340" s="17"/>
    </row>
    <row r="341" spans="6:10" ht="12.75">
      <c r="F341" s="17"/>
      <c r="G341" s="17"/>
      <c r="H341" s="17"/>
      <c r="I341" s="17"/>
      <c r="J341" s="17"/>
    </row>
    <row r="342" spans="6:10" ht="12.75">
      <c r="F342" s="17"/>
      <c r="G342" s="17"/>
      <c r="H342" s="17"/>
      <c r="I342" s="17"/>
      <c r="J342" s="17"/>
    </row>
    <row r="343" spans="6:10" ht="12.75">
      <c r="F343" s="17"/>
      <c r="G343" s="17"/>
      <c r="H343" s="17"/>
      <c r="I343" s="17"/>
      <c r="J343" s="17"/>
    </row>
    <row r="344" spans="6:10" ht="12.75">
      <c r="F344" s="17"/>
      <c r="G344" s="17"/>
      <c r="H344" s="17"/>
      <c r="I344" s="17"/>
      <c r="J344" s="17"/>
    </row>
    <row r="345" spans="6:10" ht="12.75">
      <c r="F345" s="17"/>
      <c r="G345" s="17"/>
      <c r="H345" s="17"/>
      <c r="I345" s="17"/>
      <c r="J345" s="17"/>
    </row>
    <row r="351" spans="1:10" s="17" customFormat="1" ht="12.75">
      <c r="A351"/>
      <c r="B351"/>
      <c r="C351"/>
      <c r="D351"/>
      <c r="E351"/>
      <c r="F351"/>
      <c r="G351"/>
      <c r="H351"/>
      <c r="I351"/>
      <c r="J351"/>
    </row>
    <row r="352" spans="1:10" s="17" customFormat="1" ht="12.75">
      <c r="A352"/>
      <c r="B352"/>
      <c r="C352"/>
      <c r="D352"/>
      <c r="E352"/>
      <c r="F352"/>
      <c r="G352"/>
      <c r="H352"/>
      <c r="I352"/>
      <c r="J352"/>
    </row>
    <row r="353" spans="1:10" s="17" customFormat="1" ht="12.75">
      <c r="A353"/>
      <c r="B353"/>
      <c r="C353"/>
      <c r="D353"/>
      <c r="E353"/>
      <c r="F353"/>
      <c r="G353"/>
      <c r="H353"/>
      <c r="I353"/>
      <c r="J353"/>
    </row>
  </sheetData>
  <sheetProtection/>
  <mergeCells count="40">
    <mergeCell ref="D212:E212"/>
    <mergeCell ref="A51:E51"/>
    <mergeCell ref="A52:E52"/>
    <mergeCell ref="A53:E53"/>
    <mergeCell ref="A54:E54"/>
    <mergeCell ref="A77:E77"/>
    <mergeCell ref="A78:E78"/>
    <mergeCell ref="A154:E154"/>
    <mergeCell ref="A155:E155"/>
    <mergeCell ref="A157:E157"/>
    <mergeCell ref="B212:C212"/>
    <mergeCell ref="A1:E1"/>
    <mergeCell ref="A3:E3"/>
    <mergeCell ref="A4:E4"/>
    <mergeCell ref="A5:E5"/>
    <mergeCell ref="A7:E7"/>
    <mergeCell ref="B211:C211"/>
    <mergeCell ref="A8:E8"/>
    <mergeCell ref="A31:E31"/>
    <mergeCell ref="A30:E30"/>
    <mergeCell ref="A130:E130"/>
    <mergeCell ref="A131:E131"/>
    <mergeCell ref="B216:C216"/>
    <mergeCell ref="D216:E216"/>
    <mergeCell ref="B213:C213"/>
    <mergeCell ref="D213:E213"/>
    <mergeCell ref="B214:C214"/>
    <mergeCell ref="D214:E214"/>
    <mergeCell ref="B215:C215"/>
    <mergeCell ref="D215:E215"/>
    <mergeCell ref="A181:E181"/>
    <mergeCell ref="A182:E182"/>
    <mergeCell ref="A205:E205"/>
    <mergeCell ref="A158:E158"/>
    <mergeCell ref="A9:C9"/>
    <mergeCell ref="A103:E103"/>
    <mergeCell ref="A104:E104"/>
    <mergeCell ref="A106:E106"/>
    <mergeCell ref="A29:E29"/>
    <mergeCell ref="A107:E107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1">
      <selection activeCell="A46" sqref="A1:G46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419" t="s">
        <v>827</v>
      </c>
      <c r="B2" s="1419"/>
      <c r="C2" s="1419"/>
      <c r="D2" s="1419"/>
      <c r="E2" s="1419"/>
      <c r="F2" s="1"/>
      <c r="G2" s="1"/>
    </row>
    <row r="3" spans="1:7" ht="12.75">
      <c r="A3" s="1"/>
      <c r="B3" s="1"/>
      <c r="C3" s="1"/>
      <c r="D3" s="1"/>
      <c r="E3" s="42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35" t="s">
        <v>123</v>
      </c>
      <c r="C5" s="1"/>
      <c r="D5" s="1"/>
      <c r="E5" s="1"/>
      <c r="F5" s="1"/>
      <c r="G5" s="1"/>
    </row>
    <row r="6" spans="1:7" ht="15.75">
      <c r="A6" s="1"/>
      <c r="B6" s="135" t="s">
        <v>124</v>
      </c>
      <c r="C6" s="135"/>
      <c r="D6" s="135"/>
      <c r="E6" s="135"/>
      <c r="F6" s="1"/>
      <c r="G6" s="1"/>
    </row>
    <row r="7" spans="1:7" ht="15.75">
      <c r="A7" s="1"/>
      <c r="B7" s="135"/>
      <c r="C7" s="135"/>
      <c r="D7" s="135"/>
      <c r="E7" s="135"/>
      <c r="F7" s="1"/>
      <c r="G7" s="1"/>
    </row>
    <row r="8" spans="1:7" ht="15.75">
      <c r="A8" s="1"/>
      <c r="B8" s="135"/>
      <c r="C8" s="135"/>
      <c r="D8" s="135" t="s">
        <v>826</v>
      </c>
      <c r="E8" s="135"/>
      <c r="F8" s="1"/>
      <c r="G8" s="1"/>
    </row>
    <row r="9" spans="1:7" ht="15.75">
      <c r="A9" s="1"/>
      <c r="B9" s="135"/>
      <c r="C9" s="135"/>
      <c r="D9" s="135"/>
      <c r="E9" s="135"/>
      <c r="F9" s="1"/>
      <c r="G9" s="1"/>
    </row>
    <row r="10" spans="1:7" ht="15.75">
      <c r="A10" s="1"/>
      <c r="B10" s="135"/>
      <c r="C10" s="135"/>
      <c r="D10" s="135"/>
      <c r="E10" s="135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1" t="s">
        <v>125</v>
      </c>
      <c r="B12" s="15"/>
      <c r="C12" s="15"/>
      <c r="D12" s="15"/>
    </row>
    <row r="15" spans="1:6" ht="15.75">
      <c r="A15" s="21" t="s">
        <v>126</v>
      </c>
      <c r="B15" s="21"/>
      <c r="C15" s="21"/>
      <c r="D15" s="21"/>
      <c r="E15" s="21"/>
      <c r="F15" s="1"/>
    </row>
    <row r="16" spans="1:6" ht="15.75">
      <c r="A16" s="21" t="s">
        <v>127</v>
      </c>
      <c r="B16" s="21"/>
      <c r="C16" s="21"/>
      <c r="D16" s="21"/>
      <c r="E16" s="21"/>
      <c r="F16" s="1"/>
    </row>
    <row r="17" spans="1:6" ht="12.75">
      <c r="A17" s="504" t="s">
        <v>128</v>
      </c>
      <c r="B17" s="1"/>
      <c r="C17" s="1"/>
      <c r="D17" s="1"/>
      <c r="E17" s="1"/>
      <c r="F17" s="1"/>
    </row>
    <row r="18" spans="1:6" ht="12.75">
      <c r="A18" s="504"/>
      <c r="B18" s="1"/>
      <c r="C18" s="1"/>
      <c r="D18" s="1"/>
      <c r="E18" s="1"/>
      <c r="F18" s="1"/>
    </row>
    <row r="19" spans="1:6" ht="12.75">
      <c r="A19" s="504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505"/>
      <c r="B21" s="506"/>
      <c r="C21" s="507"/>
      <c r="D21" s="508"/>
      <c r="E21" s="509" t="s">
        <v>129</v>
      </c>
      <c r="F21" s="1"/>
    </row>
    <row r="22" spans="1:6" ht="12.75">
      <c r="A22" s="510" t="s">
        <v>130</v>
      </c>
      <c r="B22" s="1502" t="s">
        <v>131</v>
      </c>
      <c r="C22" s="1503"/>
      <c r="D22" s="1504"/>
      <c r="E22" s="510" t="s">
        <v>132</v>
      </c>
      <c r="F22" s="1"/>
    </row>
    <row r="23" spans="1:6" ht="13.5" thickBot="1">
      <c r="A23" s="415"/>
      <c r="B23" s="266"/>
      <c r="C23" s="230"/>
      <c r="D23" s="511"/>
      <c r="E23" s="158" t="s">
        <v>133</v>
      </c>
      <c r="F23" s="1"/>
    </row>
    <row r="24" spans="1:6" ht="12.75">
      <c r="A24" s="505"/>
      <c r="B24" s="37"/>
      <c r="C24" s="37"/>
      <c r="D24" s="37"/>
      <c r="E24" s="509"/>
      <c r="F24" s="1"/>
    </row>
    <row r="25" spans="1:6" ht="12.75">
      <c r="A25" s="512">
        <v>1</v>
      </c>
      <c r="B25" s="268" t="s">
        <v>134</v>
      </c>
      <c r="C25" s="268"/>
      <c r="D25" s="268"/>
      <c r="E25" s="24"/>
      <c r="F25" s="1"/>
    </row>
    <row r="26" spans="1:6" ht="12.75">
      <c r="A26" s="262">
        <v>2</v>
      </c>
      <c r="B26" s="37" t="s">
        <v>135</v>
      </c>
      <c r="C26" s="37"/>
      <c r="D26" s="269"/>
      <c r="E26" s="28"/>
      <c r="F26" s="1"/>
    </row>
    <row r="27" spans="1:6" ht="12.75">
      <c r="A27" s="512"/>
      <c r="B27" s="268" t="s">
        <v>136</v>
      </c>
      <c r="C27" s="268"/>
      <c r="D27" s="267"/>
      <c r="E27" s="24"/>
      <c r="F27" s="1"/>
    </row>
    <row r="28" spans="1:6" ht="12.75">
      <c r="A28" s="262">
        <v>3</v>
      </c>
      <c r="B28" s="37" t="s">
        <v>137</v>
      </c>
      <c r="C28" s="37"/>
      <c r="D28" s="269"/>
      <c r="E28" s="28"/>
      <c r="F28" s="1"/>
    </row>
    <row r="29" spans="1:6" ht="12.75">
      <c r="A29" s="512"/>
      <c r="B29" s="268" t="s">
        <v>138</v>
      </c>
      <c r="C29" s="268"/>
      <c r="D29" s="267"/>
      <c r="E29" s="24"/>
      <c r="F29" s="1"/>
    </row>
    <row r="30" spans="1:6" ht="12.75">
      <c r="A30" s="512">
        <v>4</v>
      </c>
      <c r="B30" s="268" t="s">
        <v>139</v>
      </c>
      <c r="C30" s="268"/>
      <c r="D30" s="267"/>
      <c r="E30" s="24"/>
      <c r="F30" s="1"/>
    </row>
    <row r="31" spans="1:6" ht="12.75">
      <c r="A31" s="262">
        <v>5</v>
      </c>
      <c r="B31" s="37" t="s">
        <v>140</v>
      </c>
      <c r="C31" s="37"/>
      <c r="D31" s="269"/>
      <c r="E31" s="28"/>
      <c r="F31" s="1"/>
    </row>
    <row r="32" spans="1:6" ht="12.75">
      <c r="A32" s="512"/>
      <c r="B32" s="268" t="s">
        <v>141</v>
      </c>
      <c r="C32" s="268"/>
      <c r="D32" s="267"/>
      <c r="E32" s="24"/>
      <c r="F32" s="1"/>
    </row>
    <row r="33" spans="1:6" ht="12.75">
      <c r="A33" s="513">
        <v>6</v>
      </c>
      <c r="B33" s="7" t="s">
        <v>142</v>
      </c>
      <c r="C33" s="5"/>
      <c r="D33" s="232"/>
      <c r="E33" s="26"/>
      <c r="F33" s="1"/>
    </row>
    <row r="34" spans="1:6" ht="13.5" thickBot="1">
      <c r="A34" s="263">
        <v>7</v>
      </c>
      <c r="B34" s="230" t="s">
        <v>143</v>
      </c>
      <c r="C34" s="230"/>
      <c r="D34" s="511"/>
      <c r="E34" s="201"/>
      <c r="F34" s="1"/>
    </row>
    <row r="35" spans="1:6" ht="16.5" thickBot="1">
      <c r="A35" s="1"/>
      <c r="B35" s="150" t="s">
        <v>31</v>
      </c>
      <c r="C35" s="271"/>
      <c r="D35" s="272"/>
      <c r="E35" s="270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505" t="s">
        <v>540</v>
      </c>
      <c r="B37" s="1443"/>
      <c r="C37" s="1443"/>
      <c r="D37" s="1443"/>
      <c r="E37" s="1443"/>
      <c r="F37" s="1"/>
    </row>
    <row r="38" spans="1:6" ht="12.75">
      <c r="A38" s="1505" t="s">
        <v>144</v>
      </c>
      <c r="B38" s="1443"/>
      <c r="C38" s="1443"/>
      <c r="D38" s="1443"/>
      <c r="E38" s="1443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828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145</v>
      </c>
      <c r="F43" s="1"/>
    </row>
    <row r="44" spans="1:6" ht="12.75">
      <c r="A44" s="1"/>
      <c r="B44" s="1"/>
      <c r="C44" s="1"/>
      <c r="D44" s="1"/>
      <c r="E44" s="1" t="s">
        <v>146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0">
      <selection activeCell="A23" sqref="A1:N23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419" t="s">
        <v>667</v>
      </c>
      <c r="B1" s="1443"/>
      <c r="C1" s="1443"/>
      <c r="D1" s="1443"/>
      <c r="E1" s="1443"/>
      <c r="F1" s="1443"/>
    </row>
    <row r="2" spans="1:13" ht="12.75">
      <c r="A2" s="1497" t="s">
        <v>646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</row>
    <row r="3" spans="1:13" ht="13.5" thickBot="1">
      <c r="A3" s="1"/>
      <c r="B3" s="1506" t="s">
        <v>69</v>
      </c>
      <c r="C3" s="1507"/>
      <c r="D3" s="1507"/>
      <c r="E3" s="1507"/>
      <c r="F3" s="1507"/>
      <c r="G3" s="1507"/>
      <c r="H3" s="1507"/>
      <c r="I3" s="1507"/>
      <c r="J3" s="1507"/>
      <c r="K3" s="1507"/>
      <c r="L3" s="1507"/>
      <c r="M3" s="1507"/>
    </row>
    <row r="4" spans="1:13" ht="38.25">
      <c r="A4" s="203" t="s">
        <v>3</v>
      </c>
      <c r="B4" s="1042" t="s">
        <v>567</v>
      </c>
      <c r="C4" s="1042" t="s">
        <v>568</v>
      </c>
      <c r="D4" s="1042" t="s">
        <v>569</v>
      </c>
      <c r="E4" s="1042" t="s">
        <v>570</v>
      </c>
      <c r="F4" s="1042" t="s">
        <v>571</v>
      </c>
      <c r="G4" s="1042" t="s">
        <v>572</v>
      </c>
      <c r="H4" s="1042" t="s">
        <v>573</v>
      </c>
      <c r="I4" s="1042" t="s">
        <v>574</v>
      </c>
      <c r="J4" s="1042" t="s">
        <v>575</v>
      </c>
      <c r="K4" s="1042" t="s">
        <v>576</v>
      </c>
      <c r="L4" s="832" t="s">
        <v>577</v>
      </c>
      <c r="M4" s="833" t="s">
        <v>31</v>
      </c>
    </row>
    <row r="5" spans="1:13" ht="17.25" customHeight="1">
      <c r="A5" s="834" t="s">
        <v>578</v>
      </c>
      <c r="B5" s="1040">
        <f>'14 16_sz_ melléklet'!C26</f>
        <v>853000</v>
      </c>
      <c r="C5" s="1040">
        <f aca="true" t="shared" si="0" ref="C5:K5">B5*1.005</f>
        <v>857264.9999999999</v>
      </c>
      <c r="D5" s="1040">
        <f t="shared" si="0"/>
        <v>861551.3249999998</v>
      </c>
      <c r="E5" s="1040">
        <f t="shared" si="0"/>
        <v>865859.0816249998</v>
      </c>
      <c r="F5" s="1040">
        <f t="shared" si="0"/>
        <v>870188.3770331247</v>
      </c>
      <c r="G5" s="1040">
        <f t="shared" si="0"/>
        <v>874539.3189182902</v>
      </c>
      <c r="H5" s="1040">
        <f t="shared" si="0"/>
        <v>878912.0155128816</v>
      </c>
      <c r="I5" s="1040">
        <f t="shared" si="0"/>
        <v>883306.5755904459</v>
      </c>
      <c r="J5" s="1040">
        <f t="shared" si="0"/>
        <v>887723.108468398</v>
      </c>
      <c r="K5" s="1040">
        <f t="shared" si="0"/>
        <v>892161.7240107398</v>
      </c>
      <c r="L5" s="1040">
        <v>8895474</v>
      </c>
      <c r="M5" s="1045">
        <f aca="true" t="shared" si="1" ref="M5:M14">SUM(B5:L5)</f>
        <v>17619980.52615888</v>
      </c>
    </row>
    <row r="6" spans="1:13" ht="24.75" customHeight="1">
      <c r="A6" s="834" t="s">
        <v>579</v>
      </c>
      <c r="B6" s="1040">
        <f>'22 24  sz. melléklet'!F26</f>
        <v>380246</v>
      </c>
      <c r="C6" s="1040">
        <f aca="true" t="shared" si="2" ref="C6:K6">B6*1.05</f>
        <v>399258.3</v>
      </c>
      <c r="D6" s="1040">
        <f t="shared" si="2"/>
        <v>419221.215</v>
      </c>
      <c r="E6" s="1040">
        <f t="shared" si="2"/>
        <v>440182.27575000003</v>
      </c>
      <c r="F6" s="1040">
        <f t="shared" si="2"/>
        <v>462191.38953750004</v>
      </c>
      <c r="G6" s="1040">
        <f t="shared" si="2"/>
        <v>485300.95901437505</v>
      </c>
      <c r="H6" s="1040">
        <f t="shared" si="2"/>
        <v>509566.00696509384</v>
      </c>
      <c r="I6" s="1040">
        <f t="shared" si="2"/>
        <v>535044.3073133485</v>
      </c>
      <c r="J6" s="1040">
        <f t="shared" si="2"/>
        <v>561796.522679016</v>
      </c>
      <c r="K6" s="1040">
        <f t="shared" si="2"/>
        <v>589886.3488129668</v>
      </c>
      <c r="L6" s="1040">
        <v>1500000</v>
      </c>
      <c r="M6" s="1045">
        <f t="shared" si="1"/>
        <v>6282693.325072301</v>
      </c>
    </row>
    <row r="7" spans="1:13" ht="25.5" customHeight="1">
      <c r="A7" s="834" t="s">
        <v>580</v>
      </c>
      <c r="B7" s="1040"/>
      <c r="C7" s="1040"/>
      <c r="D7" s="1040"/>
      <c r="E7" s="1040"/>
      <c r="F7" s="1040"/>
      <c r="G7" s="1040"/>
      <c r="H7" s="1040"/>
      <c r="I7" s="1040"/>
      <c r="J7" s="1040"/>
      <c r="K7" s="1040"/>
      <c r="L7" s="1040"/>
      <c r="M7" s="1045">
        <f t="shared" si="1"/>
        <v>0</v>
      </c>
    </row>
    <row r="8" spans="1:13" ht="49.5" customHeight="1">
      <c r="A8" s="834" t="s">
        <v>581</v>
      </c>
      <c r="B8" s="1040"/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5">
        <f t="shared" si="1"/>
        <v>0</v>
      </c>
    </row>
    <row r="9" spans="1:13" ht="18.75" customHeight="1">
      <c r="A9" s="834" t="s">
        <v>582</v>
      </c>
      <c r="B9" s="1040">
        <f>'14 16_sz_ melléklet'!C27</f>
        <v>4300</v>
      </c>
      <c r="C9" s="1040">
        <f aca="true" t="shared" si="3" ref="C9:K9">B9*1.005</f>
        <v>4321.499999999999</v>
      </c>
      <c r="D9" s="1040">
        <f t="shared" si="3"/>
        <v>4343.107499999998</v>
      </c>
      <c r="E9" s="1040">
        <f t="shared" si="3"/>
        <v>4364.823037499998</v>
      </c>
      <c r="F9" s="1040">
        <f t="shared" si="3"/>
        <v>4386.6471526874975</v>
      </c>
      <c r="G9" s="1040">
        <f t="shared" si="3"/>
        <v>4408.580388450934</v>
      </c>
      <c r="H9" s="1040">
        <f t="shared" si="3"/>
        <v>4430.623290393189</v>
      </c>
      <c r="I9" s="1040">
        <f t="shared" si="3"/>
        <v>4452.776406845154</v>
      </c>
      <c r="J9" s="1040">
        <f t="shared" si="3"/>
        <v>4475.04028887938</v>
      </c>
      <c r="K9" s="1040">
        <f t="shared" si="3"/>
        <v>4497.415490323776</v>
      </c>
      <c r="L9" s="1040">
        <v>63000</v>
      </c>
      <c r="M9" s="1045">
        <f t="shared" si="1"/>
        <v>106980.51355507993</v>
      </c>
    </row>
    <row r="10" spans="1:13" ht="25.5" customHeight="1" thickBot="1">
      <c r="A10" s="834" t="s">
        <v>583</v>
      </c>
      <c r="B10" s="1040"/>
      <c r="C10" s="1040"/>
      <c r="D10" s="1040"/>
      <c r="E10" s="1040"/>
      <c r="F10" s="1040"/>
      <c r="G10" s="1040"/>
      <c r="H10" s="1040"/>
      <c r="I10" s="1040"/>
      <c r="J10" s="1040"/>
      <c r="K10" s="1040"/>
      <c r="L10" s="1040"/>
      <c r="M10" s="1045">
        <f t="shared" si="1"/>
        <v>0</v>
      </c>
    </row>
    <row r="11" spans="1:13" ht="18" customHeight="1" thickBot="1">
      <c r="A11" s="830" t="s">
        <v>584</v>
      </c>
      <c r="B11" s="170">
        <f aca="true" t="shared" si="4" ref="B11:L11">SUM(B5:B10)</f>
        <v>1237546</v>
      </c>
      <c r="C11" s="170">
        <f t="shared" si="4"/>
        <v>1260844.7999999998</v>
      </c>
      <c r="D11" s="170">
        <f t="shared" si="4"/>
        <v>1285115.6474999997</v>
      </c>
      <c r="E11" s="170">
        <f t="shared" si="4"/>
        <v>1310406.1804124997</v>
      </c>
      <c r="F11" s="170">
        <f t="shared" si="4"/>
        <v>1336766.413723312</v>
      </c>
      <c r="G11" s="170">
        <f t="shared" si="4"/>
        <v>1364248.8583211163</v>
      </c>
      <c r="H11" s="170">
        <f t="shared" si="4"/>
        <v>1392908.6457683686</v>
      </c>
      <c r="I11" s="170">
        <f t="shared" si="4"/>
        <v>1422803.6593106394</v>
      </c>
      <c r="J11" s="170">
        <f t="shared" si="4"/>
        <v>1453994.6714362933</v>
      </c>
      <c r="K11" s="170">
        <f t="shared" si="4"/>
        <v>1486545.4883140302</v>
      </c>
      <c r="L11" s="170">
        <f t="shared" si="4"/>
        <v>10458474</v>
      </c>
      <c r="M11" s="1043">
        <f t="shared" si="1"/>
        <v>24009654.36478626</v>
      </c>
    </row>
    <row r="12" spans="1:13" ht="16.5" customHeight="1">
      <c r="A12" s="835" t="s">
        <v>585</v>
      </c>
      <c r="B12" s="816">
        <f>B11/2</f>
        <v>618773</v>
      </c>
      <c r="C12" s="816">
        <f aca="true" t="shared" si="5" ref="C12:L12">C11/2</f>
        <v>630422.3999999999</v>
      </c>
      <c r="D12" s="816">
        <f t="shared" si="5"/>
        <v>642557.8237499999</v>
      </c>
      <c r="E12" s="816">
        <f t="shared" si="5"/>
        <v>655203.0902062498</v>
      </c>
      <c r="F12" s="816">
        <f t="shared" si="5"/>
        <v>668383.206861656</v>
      </c>
      <c r="G12" s="816">
        <f t="shared" si="5"/>
        <v>682124.4291605582</v>
      </c>
      <c r="H12" s="816">
        <f t="shared" si="5"/>
        <v>696454.3228841843</v>
      </c>
      <c r="I12" s="816">
        <f t="shared" si="5"/>
        <v>711401.8296553197</v>
      </c>
      <c r="J12" s="816">
        <f t="shared" si="5"/>
        <v>726997.3357181466</v>
      </c>
      <c r="K12" s="816">
        <f t="shared" si="5"/>
        <v>743272.7441570151</v>
      </c>
      <c r="L12" s="816">
        <f t="shared" si="5"/>
        <v>5229237</v>
      </c>
      <c r="M12" s="1044">
        <f t="shared" si="1"/>
        <v>12004827.18239313</v>
      </c>
    </row>
    <row r="13" spans="1:13" ht="33.75" customHeight="1">
      <c r="A13" s="836" t="s">
        <v>586</v>
      </c>
      <c r="B13" s="1041">
        <f>'42_sz_ melléklet'!D50+'42_sz_ melléklet'!E50+'42_sz_ melléklet'!F50+'42_sz_ melléklet'!G50+'42_sz_ melléklet'!H50</f>
        <v>126221.20000000001</v>
      </c>
      <c r="C13" s="1041">
        <f>'42_sz_ melléklet'!E51+'42_sz_ melléklet'!F51+'42_sz_ melléklet'!G51+'42_sz_ melléklet'!H51</f>
        <v>6147.200000000001</v>
      </c>
      <c r="D13" s="1041">
        <f>'42_sz_ melléklet'!E52+'42_sz_ melléklet'!F52+'42_sz_ melléklet'!G52+'42_sz_ melléklet'!H52</f>
        <v>6147.200000000001</v>
      </c>
      <c r="E13" s="1041">
        <f>'42_sz_ melléklet'!E53+'42_sz_ melléklet'!F53+'42_sz_ melléklet'!G53+'42_sz_ melléklet'!H53+'42_sz_ melléklet'!J53</f>
        <v>9206.400000000001</v>
      </c>
      <c r="F13" s="1041">
        <f>'42_sz_ melléklet'!E54+'42_sz_ melléklet'!F54+'42_sz_ melléklet'!G54+'42_sz_ melléklet'!H54+'42_sz_ melléklet'!J54</f>
        <v>9206.400000000001</v>
      </c>
      <c r="G13" s="1041">
        <f>'42_sz_ melléklet'!E55+'42_sz_ melléklet'!F55+'42_sz_ melléklet'!G55+'42_sz_ melléklet'!H55+'42_sz_ melléklet'!J55</f>
        <v>9206.400000000001</v>
      </c>
      <c r="H13" s="1041">
        <f>'42_sz_ melléklet'!E56+'42_sz_ melléklet'!F56+'42_sz_ melléklet'!G56+'42_sz_ melléklet'!H56+'42_sz_ melléklet'!J56</f>
        <v>9206.400000000001</v>
      </c>
      <c r="I13" s="1041">
        <f>'42_sz_ melléklet'!E57+'42_sz_ melléklet'!F57+'42_sz_ melléklet'!G57+'42_sz_ melléklet'!H57+'42_sz_ melléklet'!J57</f>
        <v>9206.400000000001</v>
      </c>
      <c r="J13" s="1041">
        <f>'42_sz_ melléklet'!E58+'42_sz_ melléklet'!F58+'42_sz_ melléklet'!G58+'42_sz_ melléklet'!H58+'42_sz_ melléklet'!J58</f>
        <v>9206.400000000001</v>
      </c>
      <c r="K13" s="1041">
        <f>'42_sz_ melléklet'!E59+'42_sz_ melléklet'!F59+'42_sz_ melléklet'!G59+'42_sz_ melléklet'!H59+'42_sz_ melléklet'!J59</f>
        <v>9206.400000000001</v>
      </c>
      <c r="L13" s="1041">
        <f>'42_sz_ melléklet'!E60+'42_sz_ melléklet'!E61+'42_sz_ melléklet'!E62+'42_sz_ melléklet'!E63+'42_sz_ melléklet'!E64+'42_sz_ melléklet'!E65+'42_sz_ melléklet'!E66+'42_sz_ melléklet'!E67+'42_sz_ melléklet'!E68+'42_sz_ melléklet'!E69+'42_sz_ melléklet'!F60+'42_sz_ melléklet'!F61+'42_sz_ melléklet'!F62+'42_sz_ melléklet'!G60+'42_sz_ melléklet'!G61+'42_sz_ melléklet'!G62+'42_sz_ melléklet'!H60+'42_sz_ melléklet'!H61+'42_sz_ melléklet'!J60+'42_sz_ melléklet'!J61+'42_sz_ melléklet'!J62+'42_sz_ melléklet'!J63+'42_sz_ melléklet'!J64+'42_sz_ melléklet'!J65+'42_sz_ melléklet'!J66+'42_sz_ melléklet'!J67+'42_sz_ melléklet'!J68+'42_sz_ melléklet'!J69</f>
        <v>48087.999999999985</v>
      </c>
      <c r="M13" s="950">
        <f t="shared" si="1"/>
        <v>251048.39999999997</v>
      </c>
    </row>
    <row r="14" spans="1:13" ht="25.5" customHeight="1">
      <c r="A14" s="834" t="s">
        <v>587</v>
      </c>
      <c r="B14" s="1040">
        <f>'42_sz_ melléklet'!I50</f>
        <v>27645</v>
      </c>
      <c r="C14" s="1040">
        <f>'42_sz_ melléklet'!I51</f>
        <v>30716.800000000003</v>
      </c>
      <c r="D14" s="1040">
        <f>'42_sz_ melléklet'!I52</f>
        <v>34318.4</v>
      </c>
      <c r="E14" s="1040">
        <f>'42_sz_ melléklet'!I53</f>
        <v>34318.4</v>
      </c>
      <c r="F14" s="1040">
        <f>'42_sz_ melléklet'!I54</f>
        <v>35377.200000000004</v>
      </c>
      <c r="G14" s="1040">
        <f>'42_sz_ melléklet'!I55</f>
        <v>37919.200000000004</v>
      </c>
      <c r="H14" s="1040">
        <f>'42_sz_ melléklet'!I56</f>
        <v>38554.8</v>
      </c>
      <c r="I14" s="1040">
        <f>'42_sz_ melléklet'!I57</f>
        <v>38978.4</v>
      </c>
      <c r="J14" s="1040">
        <f>'42_sz_ melléklet'!I58</f>
        <v>40885.200000000004</v>
      </c>
      <c r="K14" s="1040">
        <f>'42_sz_ melléklet'!I59</f>
        <v>42156</v>
      </c>
      <c r="L14" s="1040">
        <f>'42_sz_ melléklet'!I60+'42_sz_ melléklet'!I61+'42_sz_ melléklet'!I62++'42_sz_ melléklet'!I63+'42_sz_ melléklet'!I64+'42_sz_ melléklet'!I65</f>
        <v>841322.4</v>
      </c>
      <c r="M14" s="950">
        <f t="shared" si="1"/>
        <v>1202191.8</v>
      </c>
    </row>
    <row r="15" spans="1:13" ht="16.5" customHeight="1">
      <c r="A15" s="834" t="s">
        <v>588</v>
      </c>
      <c r="B15" s="1040"/>
      <c r="C15" s="1040"/>
      <c r="D15" s="1040"/>
      <c r="E15" s="1040"/>
      <c r="F15" s="1040"/>
      <c r="G15" s="1040"/>
      <c r="H15" s="1040"/>
      <c r="I15" s="1040"/>
      <c r="J15" s="1040"/>
      <c r="K15" s="1040"/>
      <c r="L15" s="1040"/>
      <c r="M15" s="1022"/>
    </row>
    <row r="16" spans="1:13" ht="24.75" customHeight="1">
      <c r="A16" s="834" t="s">
        <v>589</v>
      </c>
      <c r="B16" s="1040"/>
      <c r="C16" s="1040"/>
      <c r="D16" s="1040"/>
      <c r="E16" s="1040"/>
      <c r="F16" s="1040"/>
      <c r="G16" s="1040"/>
      <c r="H16" s="1040"/>
      <c r="I16" s="1040"/>
      <c r="J16" s="1040"/>
      <c r="K16" s="1040"/>
      <c r="L16" s="1040"/>
      <c r="M16" s="1022"/>
    </row>
    <row r="17" spans="1:13" ht="33" customHeight="1">
      <c r="A17" s="834" t="s">
        <v>590</v>
      </c>
      <c r="B17" s="1040"/>
      <c r="C17" s="1040"/>
      <c r="D17" s="1040"/>
      <c r="E17" s="1040"/>
      <c r="F17" s="1040"/>
      <c r="G17" s="1040"/>
      <c r="H17" s="1040"/>
      <c r="I17" s="1040"/>
      <c r="J17" s="1040"/>
      <c r="K17" s="1040"/>
      <c r="L17" s="1040"/>
      <c r="M17" s="1022"/>
    </row>
    <row r="18" spans="1:13" ht="51" customHeight="1">
      <c r="A18" s="834" t="s">
        <v>591</v>
      </c>
      <c r="B18" s="1040"/>
      <c r="C18" s="1040"/>
      <c r="D18" s="1040"/>
      <c r="E18" s="1040"/>
      <c r="F18" s="1040"/>
      <c r="G18" s="1040"/>
      <c r="H18" s="1040"/>
      <c r="I18" s="1040"/>
      <c r="J18" s="1040"/>
      <c r="K18" s="1040"/>
      <c r="L18" s="1040"/>
      <c r="M18" s="1022"/>
    </row>
    <row r="19" spans="1:13" ht="26.25" customHeight="1" thickBot="1">
      <c r="A19" s="837" t="s">
        <v>592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6">
        <f>SUM(B19:L19)</f>
        <v>0</v>
      </c>
    </row>
    <row r="20" spans="1:13" ht="24.75" customHeight="1" thickBot="1">
      <c r="A20" s="831" t="s">
        <v>593</v>
      </c>
      <c r="B20" s="817">
        <f>SUM(B13:B19)</f>
        <v>153866.2</v>
      </c>
      <c r="C20" s="817">
        <f aca="true" t="shared" si="6" ref="C20:L20">SUM(C13:C19)</f>
        <v>36864</v>
      </c>
      <c r="D20" s="817">
        <f t="shared" si="6"/>
        <v>40465.600000000006</v>
      </c>
      <c r="E20" s="817">
        <f t="shared" si="6"/>
        <v>43524.8</v>
      </c>
      <c r="F20" s="817">
        <f t="shared" si="6"/>
        <v>44583.600000000006</v>
      </c>
      <c r="G20" s="817">
        <f t="shared" si="6"/>
        <v>47125.600000000006</v>
      </c>
      <c r="H20" s="817">
        <f t="shared" si="6"/>
        <v>47761.200000000004</v>
      </c>
      <c r="I20" s="817">
        <f t="shared" si="6"/>
        <v>48184.8</v>
      </c>
      <c r="J20" s="817">
        <f t="shared" si="6"/>
        <v>50091.600000000006</v>
      </c>
      <c r="K20" s="817">
        <f t="shared" si="6"/>
        <v>51362.4</v>
      </c>
      <c r="L20" s="817">
        <f t="shared" si="6"/>
        <v>889410.4</v>
      </c>
      <c r="M20" s="818">
        <f>SUM(B20:L20)</f>
        <v>1453240.2000000002</v>
      </c>
    </row>
    <row r="21" spans="1:13" ht="38.25" customHeight="1" thickBot="1">
      <c r="A21" s="830" t="s">
        <v>594</v>
      </c>
      <c r="B21" s="170">
        <f>B12-B20</f>
        <v>464906.8</v>
      </c>
      <c r="C21" s="170">
        <f aca="true" t="shared" si="7" ref="C21:M21">C12-C20</f>
        <v>593558.3999999999</v>
      </c>
      <c r="D21" s="170">
        <f t="shared" si="7"/>
        <v>602092.2237499999</v>
      </c>
      <c r="E21" s="170">
        <f t="shared" si="7"/>
        <v>611678.2902062498</v>
      </c>
      <c r="F21" s="170">
        <f t="shared" si="7"/>
        <v>623799.6068616561</v>
      </c>
      <c r="G21" s="170">
        <f t="shared" si="7"/>
        <v>634998.8291605582</v>
      </c>
      <c r="H21" s="170">
        <f t="shared" si="7"/>
        <v>648693.1228841844</v>
      </c>
      <c r="I21" s="170">
        <f t="shared" si="7"/>
        <v>663217.0296553196</v>
      </c>
      <c r="J21" s="170">
        <f t="shared" si="7"/>
        <v>676905.7357181467</v>
      </c>
      <c r="K21" s="170">
        <f t="shared" si="7"/>
        <v>691910.3441570151</v>
      </c>
      <c r="L21" s="170">
        <f t="shared" si="7"/>
        <v>4339826.6</v>
      </c>
      <c r="M21" s="1043">
        <f t="shared" si="7"/>
        <v>10551586.98239313</v>
      </c>
    </row>
    <row r="22" spans="1:13" ht="12.75">
      <c r="A22" s="1" t="s">
        <v>595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8" customFormat="1" ht="12.75">
      <c r="A42" s="42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419" t="s">
        <v>1033</v>
      </c>
      <c r="B3" s="1443"/>
      <c r="C3" s="1443"/>
      <c r="D3" s="1443"/>
      <c r="E3" s="1443"/>
      <c r="F3" s="1443"/>
      <c r="G3" s="1"/>
      <c r="H3" s="1"/>
      <c r="I3" s="233"/>
      <c r="J3" s="233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450" t="s">
        <v>149</v>
      </c>
      <c r="C6" s="1510"/>
      <c r="D6" s="1510"/>
      <c r="E6" s="1510"/>
      <c r="F6" s="1510"/>
      <c r="G6" s="1510"/>
      <c r="H6" s="1510"/>
      <c r="I6" s="1510"/>
      <c r="J6" s="1510"/>
      <c r="K6" s="1"/>
    </row>
    <row r="7" spans="2:11" ht="12.75">
      <c r="B7" s="1"/>
      <c r="C7" s="1"/>
      <c r="D7" s="42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3" t="s">
        <v>4</v>
      </c>
      <c r="K9" s="1"/>
    </row>
    <row r="10" spans="1:11" ht="13.5" thickBot="1">
      <c r="A10" s="1448" t="s">
        <v>448</v>
      </c>
      <c r="B10" s="234" t="s">
        <v>150</v>
      </c>
      <c r="C10" s="1512" t="s">
        <v>358</v>
      </c>
      <c r="D10" s="1513"/>
      <c r="E10" s="1514" t="s">
        <v>359</v>
      </c>
      <c r="F10" s="1513"/>
      <c r="G10" s="1515" t="s">
        <v>360</v>
      </c>
      <c r="H10" s="1513"/>
      <c r="I10" s="1514" t="s">
        <v>361</v>
      </c>
      <c r="J10" s="1512"/>
      <c r="K10" s="1508" t="s">
        <v>103</v>
      </c>
    </row>
    <row r="11" spans="1:11" ht="13.5" thickBot="1">
      <c r="A11" s="1511"/>
      <c r="B11" s="236"/>
      <c r="C11" s="235" t="s">
        <v>151</v>
      </c>
      <c r="D11" s="237" t="s">
        <v>152</v>
      </c>
      <c r="E11" s="237" t="s">
        <v>362</v>
      </c>
      <c r="F11" s="237" t="s">
        <v>363</v>
      </c>
      <c r="G11" s="238" t="s">
        <v>364</v>
      </c>
      <c r="H11" s="238" t="s">
        <v>363</v>
      </c>
      <c r="I11" s="237" t="s">
        <v>365</v>
      </c>
      <c r="J11" s="235" t="s">
        <v>366</v>
      </c>
      <c r="K11" s="1509"/>
    </row>
    <row r="12" spans="1:11" ht="13.5" thickBot="1">
      <c r="A12" s="585" t="s">
        <v>449</v>
      </c>
      <c r="B12" s="538" t="s">
        <v>450</v>
      </c>
      <c r="C12" s="538" t="s">
        <v>451</v>
      </c>
      <c r="D12" s="538" t="s">
        <v>452</v>
      </c>
      <c r="E12" s="538" t="s">
        <v>472</v>
      </c>
      <c r="F12" s="538" t="s">
        <v>497</v>
      </c>
      <c r="G12" s="538" t="s">
        <v>498</v>
      </c>
      <c r="H12" s="538" t="s">
        <v>531</v>
      </c>
      <c r="I12" s="538" t="s">
        <v>532</v>
      </c>
      <c r="J12" s="235" t="s">
        <v>533</v>
      </c>
      <c r="K12" s="237" t="s">
        <v>536</v>
      </c>
    </row>
    <row r="13" spans="1:11" ht="12.75">
      <c r="A13" s="601" t="s">
        <v>453</v>
      </c>
      <c r="B13" s="239" t="s">
        <v>153</v>
      </c>
      <c r="C13" s="186">
        <v>535000</v>
      </c>
      <c r="D13" s="180">
        <v>535000</v>
      </c>
      <c r="E13" s="186"/>
      <c r="F13" s="180"/>
      <c r="G13" s="185">
        <v>0</v>
      </c>
      <c r="H13" s="31">
        <v>0</v>
      </c>
      <c r="I13" s="185">
        <v>0</v>
      </c>
      <c r="J13" s="747">
        <v>0</v>
      </c>
      <c r="K13" s="180"/>
    </row>
    <row r="14" spans="1:11" ht="12.75">
      <c r="A14" s="541" t="s">
        <v>454</v>
      </c>
      <c r="B14" s="239" t="s">
        <v>154</v>
      </c>
      <c r="C14" s="186">
        <v>465000</v>
      </c>
      <c r="D14" s="180">
        <v>550000</v>
      </c>
      <c r="E14" s="186"/>
      <c r="F14" s="180"/>
      <c r="G14" s="177">
        <v>0</v>
      </c>
      <c r="H14" s="141">
        <v>0</v>
      </c>
      <c r="I14" s="177">
        <v>0</v>
      </c>
      <c r="J14" s="407">
        <v>0</v>
      </c>
      <c r="K14" s="177"/>
    </row>
    <row r="15" spans="1:11" ht="12.75">
      <c r="A15" s="453" t="s">
        <v>455</v>
      </c>
      <c r="B15" s="239" t="s">
        <v>155</v>
      </c>
      <c r="C15" s="186">
        <v>615000</v>
      </c>
      <c r="D15" s="180">
        <v>630000</v>
      </c>
      <c r="E15" s="186"/>
      <c r="F15" s="180">
        <v>3534</v>
      </c>
      <c r="G15" s="185">
        <v>0</v>
      </c>
      <c r="H15" s="31">
        <v>0</v>
      </c>
      <c r="I15" s="185">
        <v>0</v>
      </c>
      <c r="J15" s="305">
        <v>0</v>
      </c>
      <c r="K15" s="177"/>
    </row>
    <row r="16" spans="1:11" ht="12.75">
      <c r="A16" s="453" t="s">
        <v>456</v>
      </c>
      <c r="B16" s="239" t="s">
        <v>156</v>
      </c>
      <c r="C16" s="186">
        <v>625000</v>
      </c>
      <c r="D16" s="180">
        <v>650000</v>
      </c>
      <c r="E16" s="186"/>
      <c r="F16" s="180"/>
      <c r="G16" s="177">
        <v>0</v>
      </c>
      <c r="H16" s="141">
        <v>0</v>
      </c>
      <c r="I16" s="177">
        <v>0</v>
      </c>
      <c r="J16" s="407">
        <v>0</v>
      </c>
      <c r="K16" s="177">
        <v>50000</v>
      </c>
    </row>
    <row r="17" spans="1:11" ht="12.75">
      <c r="A17" s="453" t="s">
        <v>457</v>
      </c>
      <c r="B17" s="239" t="s">
        <v>157</v>
      </c>
      <c r="C17" s="186">
        <v>665000</v>
      </c>
      <c r="D17" s="180">
        <v>640000</v>
      </c>
      <c r="E17" s="186"/>
      <c r="F17" s="180"/>
      <c r="G17" s="185">
        <v>0</v>
      </c>
      <c r="H17" s="31">
        <v>0</v>
      </c>
      <c r="I17" s="185">
        <v>0</v>
      </c>
      <c r="J17" s="305">
        <v>0</v>
      </c>
      <c r="K17" s="177">
        <v>100000</v>
      </c>
    </row>
    <row r="18" spans="1:11" ht="12.75">
      <c r="A18" s="453" t="s">
        <v>458</v>
      </c>
      <c r="B18" s="239" t="s">
        <v>158</v>
      </c>
      <c r="C18" s="186">
        <v>695000</v>
      </c>
      <c r="D18" s="180">
        <v>700000</v>
      </c>
      <c r="E18" s="186"/>
      <c r="F18" s="180">
        <v>3842</v>
      </c>
      <c r="G18" s="177">
        <v>0</v>
      </c>
      <c r="H18" s="141">
        <v>0</v>
      </c>
      <c r="I18" s="177">
        <v>0</v>
      </c>
      <c r="J18" s="407">
        <v>0</v>
      </c>
      <c r="K18" s="177">
        <v>110000</v>
      </c>
    </row>
    <row r="19" spans="1:11" ht="12.75">
      <c r="A19" s="453" t="s">
        <v>459</v>
      </c>
      <c r="B19" s="239" t="s">
        <v>159</v>
      </c>
      <c r="C19" s="186">
        <v>695000</v>
      </c>
      <c r="D19" s="180">
        <v>900000</v>
      </c>
      <c r="E19" s="186">
        <v>37657</v>
      </c>
      <c r="F19" s="180"/>
      <c r="G19" s="185">
        <v>0</v>
      </c>
      <c r="H19" s="31">
        <v>0</v>
      </c>
      <c r="I19" s="185">
        <v>0</v>
      </c>
      <c r="J19" s="305">
        <v>0</v>
      </c>
      <c r="K19" s="177">
        <v>117599</v>
      </c>
    </row>
    <row r="20" spans="1:11" ht="12.75">
      <c r="A20" s="453" t="s">
        <v>460</v>
      </c>
      <c r="B20" s="239" t="s">
        <v>160</v>
      </c>
      <c r="C20" s="186">
        <v>640000</v>
      </c>
      <c r="D20" s="180">
        <v>950000</v>
      </c>
      <c r="E20" s="186"/>
      <c r="F20" s="180"/>
      <c r="G20" s="177">
        <v>0</v>
      </c>
      <c r="H20" s="141">
        <v>0</v>
      </c>
      <c r="I20" s="177">
        <v>0</v>
      </c>
      <c r="J20" s="407">
        <v>0</v>
      </c>
      <c r="K20" s="177">
        <v>134640</v>
      </c>
    </row>
    <row r="21" spans="1:11" ht="12.75">
      <c r="A21" s="453" t="s">
        <v>461</v>
      </c>
      <c r="B21" s="239" t="s">
        <v>161</v>
      </c>
      <c r="C21" s="186">
        <v>667223</v>
      </c>
      <c r="D21" s="180">
        <v>800000</v>
      </c>
      <c r="E21" s="186">
        <v>3892</v>
      </c>
      <c r="F21" s="180">
        <v>1537</v>
      </c>
      <c r="G21" s="185">
        <v>0</v>
      </c>
      <c r="H21" s="31">
        <v>0</v>
      </c>
      <c r="I21" s="185">
        <v>0</v>
      </c>
      <c r="J21" s="305">
        <v>0</v>
      </c>
      <c r="K21" s="177">
        <v>145000</v>
      </c>
    </row>
    <row r="22" spans="1:11" ht="12.75">
      <c r="A22" s="453" t="s">
        <v>462</v>
      </c>
      <c r="B22" s="239" t="s">
        <v>162</v>
      </c>
      <c r="C22" s="186">
        <v>658000</v>
      </c>
      <c r="D22" s="180">
        <v>750000</v>
      </c>
      <c r="E22" s="186"/>
      <c r="F22" s="180"/>
      <c r="G22" s="177">
        <v>0</v>
      </c>
      <c r="H22" s="748">
        <v>27645</v>
      </c>
      <c r="I22" s="177">
        <v>0</v>
      </c>
      <c r="J22" s="749">
        <v>0</v>
      </c>
      <c r="K22" s="177">
        <v>110283</v>
      </c>
    </row>
    <row r="23" spans="1:11" ht="12.75">
      <c r="A23" s="453" t="s">
        <v>463</v>
      </c>
      <c r="B23" s="239" t="s">
        <v>163</v>
      </c>
      <c r="C23" s="186">
        <v>602000</v>
      </c>
      <c r="D23" s="180">
        <v>550000</v>
      </c>
      <c r="E23" s="186"/>
      <c r="F23" s="180"/>
      <c r="G23" s="177">
        <v>0</v>
      </c>
      <c r="H23" s="141">
        <v>0</v>
      </c>
      <c r="I23" s="177">
        <v>0</v>
      </c>
      <c r="J23" s="407">
        <v>0</v>
      </c>
      <c r="K23" s="177">
        <v>50000</v>
      </c>
    </row>
    <row r="24" spans="1:11" ht="13.5" thickBot="1">
      <c r="A24" s="517" t="s">
        <v>464</v>
      </c>
      <c r="B24" s="161" t="s">
        <v>164</v>
      </c>
      <c r="C24" s="186">
        <v>656224</v>
      </c>
      <c r="D24" s="583">
        <v>568652</v>
      </c>
      <c r="E24" s="186"/>
      <c r="F24" s="583">
        <v>117308</v>
      </c>
      <c r="G24" s="185">
        <v>0</v>
      </c>
      <c r="H24" s="31"/>
      <c r="I24" s="185">
        <v>0</v>
      </c>
      <c r="J24" s="305">
        <v>0</v>
      </c>
      <c r="K24" s="182"/>
    </row>
    <row r="25" spans="1:11" ht="13.5" thickBot="1">
      <c r="A25" s="477" t="s">
        <v>465</v>
      </c>
      <c r="B25" s="205" t="s">
        <v>31</v>
      </c>
      <c r="C25" s="317">
        <f>SUM(C13:C24)</f>
        <v>7518447</v>
      </c>
      <c r="D25" s="184">
        <f aca="true" t="shared" si="0" ref="D25:I25">SUM(D13:D24)</f>
        <v>8223652</v>
      </c>
      <c r="E25" s="317">
        <f t="shared" si="0"/>
        <v>41549</v>
      </c>
      <c r="F25" s="184">
        <f t="shared" si="0"/>
        <v>126221</v>
      </c>
      <c r="G25" s="317">
        <f t="shared" si="0"/>
        <v>0</v>
      </c>
      <c r="H25" s="184">
        <f t="shared" si="0"/>
        <v>27645</v>
      </c>
      <c r="I25" s="317">
        <f t="shared" si="0"/>
        <v>0</v>
      </c>
      <c r="J25" s="310">
        <f>SUM(J13:J24)</f>
        <v>0</v>
      </c>
      <c r="K25" s="184">
        <f>SUM(K13:K24)</f>
        <v>817522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72" sqref="A1:L72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419" t="s">
        <v>776</v>
      </c>
      <c r="B1" s="1443"/>
      <c r="C1" s="1443"/>
      <c r="D1" s="1443"/>
      <c r="E1" s="1443"/>
      <c r="F1" s="1443"/>
      <c r="G1" s="1516"/>
      <c r="H1" s="1516"/>
      <c r="I1" s="1516"/>
      <c r="J1" s="1516"/>
      <c r="K1" s="1516"/>
      <c r="L1" s="1516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516" t="s">
        <v>165</v>
      </c>
      <c r="C3" s="1516"/>
      <c r="D3" s="1516"/>
      <c r="E3" s="1516"/>
      <c r="F3" s="1516"/>
      <c r="G3" s="1516"/>
      <c r="H3" s="1516"/>
      <c r="I3" s="1516"/>
      <c r="J3" s="1516"/>
      <c r="K3" s="1516"/>
      <c r="L3" s="1516"/>
    </row>
    <row r="4" spans="2:12" ht="12.75">
      <c r="B4" s="1516" t="s">
        <v>166</v>
      </c>
      <c r="C4" s="1516"/>
      <c r="D4" s="1516"/>
      <c r="E4" s="1516"/>
      <c r="F4" s="1516"/>
      <c r="G4" s="1516"/>
      <c r="H4" s="1516"/>
      <c r="I4" s="1516"/>
      <c r="J4" s="1516"/>
      <c r="K4" s="1516"/>
      <c r="L4" s="1516"/>
    </row>
    <row r="5" spans="2:12" ht="13.5" thickBo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 t="s">
        <v>167</v>
      </c>
    </row>
    <row r="6" spans="1:12" ht="13.5" thickBot="1">
      <c r="A6" s="1448" t="s">
        <v>448</v>
      </c>
      <c r="B6" s="1517" t="s">
        <v>168</v>
      </c>
      <c r="C6" s="1518" t="s">
        <v>169</v>
      </c>
      <c r="D6" s="1518"/>
      <c r="E6" s="1519" t="s">
        <v>170</v>
      </c>
      <c r="F6" s="1519"/>
      <c r="G6" s="1519"/>
      <c r="H6" s="1519"/>
      <c r="I6" s="1519"/>
      <c r="J6" s="1519"/>
      <c r="K6" s="1519"/>
      <c r="L6" s="1521" t="s">
        <v>171</v>
      </c>
    </row>
    <row r="7" spans="1:12" ht="33.75" customHeight="1" thickBot="1">
      <c r="A7" s="1511"/>
      <c r="B7" s="1517"/>
      <c r="C7" s="386" t="s">
        <v>172</v>
      </c>
      <c r="D7" s="386" t="s">
        <v>173</v>
      </c>
      <c r="E7" s="386" t="s">
        <v>174</v>
      </c>
      <c r="F7" s="387" t="s">
        <v>175</v>
      </c>
      <c r="G7" s="387" t="s">
        <v>176</v>
      </c>
      <c r="H7" s="387" t="s">
        <v>178</v>
      </c>
      <c r="I7" s="387" t="s">
        <v>177</v>
      </c>
      <c r="J7" s="387" t="s">
        <v>775</v>
      </c>
      <c r="K7" s="387" t="s">
        <v>774</v>
      </c>
      <c r="L7" s="1521"/>
    </row>
    <row r="8" spans="1:12" ht="14.25" customHeight="1" thickBot="1">
      <c r="A8" s="585" t="s">
        <v>534</v>
      </c>
      <c r="B8" s="585" t="s">
        <v>535</v>
      </c>
      <c r="C8" s="585" t="s">
        <v>451</v>
      </c>
      <c r="D8" s="585" t="s">
        <v>452</v>
      </c>
      <c r="E8" s="585" t="s">
        <v>472</v>
      </c>
      <c r="F8" s="585" t="s">
        <v>497</v>
      </c>
      <c r="G8" s="585" t="s">
        <v>498</v>
      </c>
      <c r="H8" s="585" t="s">
        <v>536</v>
      </c>
      <c r="I8" s="585" t="s">
        <v>532</v>
      </c>
      <c r="J8" s="585" t="s">
        <v>533</v>
      </c>
      <c r="K8" s="585" t="s">
        <v>536</v>
      </c>
      <c r="L8" s="585" t="s">
        <v>537</v>
      </c>
    </row>
    <row r="9" spans="1:12" ht="43.5" customHeight="1">
      <c r="A9" s="600" t="s">
        <v>453</v>
      </c>
      <c r="B9" s="690" t="s">
        <v>772</v>
      </c>
      <c r="C9" s="77"/>
      <c r="D9" s="78">
        <v>289428</v>
      </c>
      <c r="E9" s="78">
        <v>24949</v>
      </c>
      <c r="F9" s="78">
        <v>38240</v>
      </c>
      <c r="G9" s="1006">
        <v>30625</v>
      </c>
      <c r="H9" s="1007">
        <v>103909</v>
      </c>
      <c r="I9" s="1007">
        <v>3005480</v>
      </c>
      <c r="J9" s="1007">
        <v>92365</v>
      </c>
      <c r="K9" s="1007"/>
      <c r="L9" s="1007">
        <f>SUM(C9:K9)</f>
        <v>3584996</v>
      </c>
    </row>
    <row r="10" spans="1:12" ht="28.5" customHeight="1">
      <c r="A10" s="454" t="s">
        <v>454</v>
      </c>
      <c r="B10" s="691" t="s">
        <v>773</v>
      </c>
      <c r="C10" s="80"/>
      <c r="D10" s="80">
        <v>0</v>
      </c>
      <c r="E10" s="80"/>
      <c r="F10" s="80"/>
      <c r="G10" s="81">
        <v>0</v>
      </c>
      <c r="H10" s="82"/>
      <c r="I10" s="82"/>
      <c r="J10" s="82">
        <v>37657</v>
      </c>
      <c r="K10" s="82">
        <v>3892</v>
      </c>
      <c r="L10" s="83">
        <f>SUM(C10:K10)</f>
        <v>41549</v>
      </c>
    </row>
    <row r="11" spans="1:12" ht="24.75" customHeight="1">
      <c r="A11" s="453" t="s">
        <v>455</v>
      </c>
      <c r="B11" s="691" t="s">
        <v>179</v>
      </c>
      <c r="C11" s="84"/>
      <c r="D11" s="80"/>
      <c r="E11" s="80"/>
      <c r="F11" s="80"/>
      <c r="G11" s="81"/>
      <c r="H11" s="82"/>
      <c r="I11" s="82"/>
      <c r="J11" s="82"/>
      <c r="K11" s="82"/>
      <c r="L11" s="83"/>
    </row>
    <row r="12" spans="1:12" ht="12.75">
      <c r="A12" s="453" t="s">
        <v>456</v>
      </c>
      <c r="B12" s="692">
        <v>2013</v>
      </c>
      <c r="C12" s="85"/>
      <c r="D12" s="88">
        <v>289428</v>
      </c>
      <c r="E12" s="1058">
        <v>924</v>
      </c>
      <c r="F12" s="80">
        <v>2940</v>
      </c>
      <c r="G12" s="86">
        <v>2500</v>
      </c>
      <c r="H12" s="87">
        <v>8696</v>
      </c>
      <c r="I12" s="27">
        <v>69113</v>
      </c>
      <c r="J12" s="27"/>
      <c r="K12" s="87"/>
      <c r="L12" s="27">
        <f aca="true" t="shared" si="0" ref="L12:L24">SUM(C12:K12)</f>
        <v>373601</v>
      </c>
    </row>
    <row r="13" spans="1:12" ht="12.75">
      <c r="A13" s="453" t="s">
        <v>457</v>
      </c>
      <c r="B13" s="692">
        <v>2014</v>
      </c>
      <c r="C13" s="85">
        <v>0</v>
      </c>
      <c r="D13" s="88">
        <v>0</v>
      </c>
      <c r="E13" s="34">
        <v>1232</v>
      </c>
      <c r="F13" s="80">
        <v>2940</v>
      </c>
      <c r="G13" s="86">
        <v>2500</v>
      </c>
      <c r="H13" s="87">
        <v>8696</v>
      </c>
      <c r="I13" s="27">
        <v>76792</v>
      </c>
      <c r="J13" s="27"/>
      <c r="K13" s="87">
        <v>3892</v>
      </c>
      <c r="L13" s="27">
        <f t="shared" si="0"/>
        <v>96052</v>
      </c>
    </row>
    <row r="14" spans="1:12" ht="12.75">
      <c r="A14" s="453" t="s">
        <v>458</v>
      </c>
      <c r="B14" s="692">
        <v>2015</v>
      </c>
      <c r="C14" s="85">
        <v>0</v>
      </c>
      <c r="D14" s="88">
        <v>0</v>
      </c>
      <c r="E14" s="34">
        <v>1232</v>
      </c>
      <c r="F14" s="80">
        <v>2940</v>
      </c>
      <c r="G14" s="86">
        <v>2500</v>
      </c>
      <c r="H14" s="87">
        <v>8696</v>
      </c>
      <c r="I14" s="27">
        <v>85796</v>
      </c>
      <c r="J14" s="27"/>
      <c r="K14" s="87"/>
      <c r="L14" s="27">
        <f t="shared" si="0"/>
        <v>101164</v>
      </c>
    </row>
    <row r="15" spans="1:12" ht="12.75">
      <c r="A15" s="453" t="s">
        <v>459</v>
      </c>
      <c r="B15" s="692">
        <v>2016</v>
      </c>
      <c r="C15" s="85">
        <v>0</v>
      </c>
      <c r="D15" s="88">
        <v>0</v>
      </c>
      <c r="E15" s="34">
        <v>1232</v>
      </c>
      <c r="F15" s="80">
        <v>2940</v>
      </c>
      <c r="G15" s="86">
        <v>2500</v>
      </c>
      <c r="H15" s="87">
        <v>8696</v>
      </c>
      <c r="I15" s="27">
        <v>85796</v>
      </c>
      <c r="J15" s="27">
        <v>7648</v>
      </c>
      <c r="K15" s="87"/>
      <c r="L15" s="27">
        <f t="shared" si="0"/>
        <v>108812</v>
      </c>
    </row>
    <row r="16" spans="1:12" ht="12.75">
      <c r="A16" s="453" t="s">
        <v>460</v>
      </c>
      <c r="B16" s="692">
        <v>2017</v>
      </c>
      <c r="C16" s="85">
        <v>0</v>
      </c>
      <c r="D16" s="88">
        <v>0</v>
      </c>
      <c r="E16" s="34">
        <v>1232</v>
      </c>
      <c r="F16" s="80">
        <v>2940</v>
      </c>
      <c r="G16" s="86">
        <v>2500</v>
      </c>
      <c r="H16" s="87">
        <v>8696</v>
      </c>
      <c r="I16" s="27">
        <v>88443</v>
      </c>
      <c r="J16" s="27">
        <v>7648</v>
      </c>
      <c r="K16" s="87"/>
      <c r="L16" s="27">
        <f t="shared" si="0"/>
        <v>111459</v>
      </c>
    </row>
    <row r="17" spans="1:12" ht="12.75">
      <c r="A17" s="453" t="s">
        <v>461</v>
      </c>
      <c r="B17" s="692">
        <v>2018</v>
      </c>
      <c r="C17" s="85">
        <v>0</v>
      </c>
      <c r="D17" s="88">
        <v>0</v>
      </c>
      <c r="E17" s="34">
        <v>1232</v>
      </c>
      <c r="F17" s="80">
        <v>2940</v>
      </c>
      <c r="G17" s="86">
        <v>2500</v>
      </c>
      <c r="H17" s="87">
        <v>8696</v>
      </c>
      <c r="I17" s="27">
        <v>94798</v>
      </c>
      <c r="J17" s="27">
        <v>7648</v>
      </c>
      <c r="K17" s="87"/>
      <c r="L17" s="27">
        <f t="shared" si="0"/>
        <v>117814</v>
      </c>
    </row>
    <row r="18" spans="1:12" ht="12.75">
      <c r="A18" s="453" t="s">
        <v>462</v>
      </c>
      <c r="B18" s="692">
        <v>2019</v>
      </c>
      <c r="C18" s="85">
        <v>0</v>
      </c>
      <c r="D18" s="88">
        <v>0</v>
      </c>
      <c r="E18" s="34">
        <v>1232</v>
      </c>
      <c r="F18" s="80">
        <v>2940</v>
      </c>
      <c r="G18" s="86">
        <v>2500</v>
      </c>
      <c r="H18" s="87">
        <v>8696</v>
      </c>
      <c r="I18" s="27">
        <v>96387</v>
      </c>
      <c r="J18" s="27">
        <v>7648</v>
      </c>
      <c r="K18" s="87"/>
      <c r="L18" s="27">
        <f t="shared" si="0"/>
        <v>119403</v>
      </c>
    </row>
    <row r="19" spans="1:12" ht="12.75">
      <c r="A19" s="453" t="s">
        <v>463</v>
      </c>
      <c r="B19" s="692">
        <v>2020</v>
      </c>
      <c r="C19" s="85">
        <v>0</v>
      </c>
      <c r="D19" s="88">
        <v>0</v>
      </c>
      <c r="E19" s="34">
        <v>1232</v>
      </c>
      <c r="F19" s="80">
        <v>2940</v>
      </c>
      <c r="G19" s="86">
        <v>2500</v>
      </c>
      <c r="H19" s="87">
        <v>8696</v>
      </c>
      <c r="I19" s="27">
        <v>97446</v>
      </c>
      <c r="J19" s="27">
        <v>7648</v>
      </c>
      <c r="K19" s="87"/>
      <c r="L19" s="27">
        <f t="shared" si="0"/>
        <v>120462</v>
      </c>
    </row>
    <row r="20" spans="1:12" ht="12.75">
      <c r="A20" s="453" t="s">
        <v>464</v>
      </c>
      <c r="B20" s="692">
        <v>2021</v>
      </c>
      <c r="C20" s="85">
        <v>0</v>
      </c>
      <c r="D20" s="88">
        <v>0</v>
      </c>
      <c r="E20" s="34">
        <v>1232</v>
      </c>
      <c r="F20" s="80">
        <v>2940</v>
      </c>
      <c r="G20" s="86">
        <v>2500</v>
      </c>
      <c r="H20" s="87">
        <v>8696</v>
      </c>
      <c r="I20" s="27">
        <v>102213</v>
      </c>
      <c r="J20" s="27">
        <v>7648</v>
      </c>
      <c r="K20" s="87"/>
      <c r="L20" s="27">
        <f t="shared" si="0"/>
        <v>125229</v>
      </c>
    </row>
    <row r="21" spans="1:12" ht="12.75">
      <c r="A21" s="453" t="s">
        <v>465</v>
      </c>
      <c r="B21" s="692">
        <v>2022</v>
      </c>
      <c r="C21" s="85">
        <v>0</v>
      </c>
      <c r="D21" s="88">
        <v>0</v>
      </c>
      <c r="E21" s="34">
        <v>1232</v>
      </c>
      <c r="F21" s="80">
        <v>2940</v>
      </c>
      <c r="G21" s="86">
        <v>2500</v>
      </c>
      <c r="H21" s="87">
        <v>8696</v>
      </c>
      <c r="I21" s="27">
        <v>105390</v>
      </c>
      <c r="J21" s="27">
        <v>7648</v>
      </c>
      <c r="K21" s="87"/>
      <c r="L21" s="27">
        <f t="shared" si="0"/>
        <v>128406</v>
      </c>
    </row>
    <row r="22" spans="1:12" ht="12.75">
      <c r="A22" s="453" t="s">
        <v>466</v>
      </c>
      <c r="B22" s="692">
        <v>2023</v>
      </c>
      <c r="C22" s="85">
        <v>0</v>
      </c>
      <c r="D22" s="88">
        <v>0</v>
      </c>
      <c r="E22" s="34">
        <v>1232</v>
      </c>
      <c r="F22" s="80">
        <v>2940</v>
      </c>
      <c r="G22" s="86">
        <v>2500</v>
      </c>
      <c r="H22" s="87">
        <v>8696</v>
      </c>
      <c r="I22" s="27">
        <v>108038</v>
      </c>
      <c r="J22" s="27">
        <v>7648</v>
      </c>
      <c r="K22" s="87"/>
      <c r="L22" s="27">
        <f t="shared" si="0"/>
        <v>131054</v>
      </c>
    </row>
    <row r="23" spans="1:12" ht="12.75">
      <c r="A23" s="453" t="s">
        <v>467</v>
      </c>
      <c r="B23" s="692">
        <v>2024</v>
      </c>
      <c r="C23" s="85">
        <v>0</v>
      </c>
      <c r="D23" s="88">
        <v>0</v>
      </c>
      <c r="E23" s="34">
        <v>1232</v>
      </c>
      <c r="F23" s="80">
        <v>2940</v>
      </c>
      <c r="G23" s="86">
        <v>2500</v>
      </c>
      <c r="H23" s="87">
        <v>8253</v>
      </c>
      <c r="I23" s="27">
        <v>112804</v>
      </c>
      <c r="J23" s="27">
        <v>7648</v>
      </c>
      <c r="K23" s="87"/>
      <c r="L23" s="27">
        <f t="shared" si="0"/>
        <v>135377</v>
      </c>
    </row>
    <row r="24" spans="1:12" ht="12.75">
      <c r="A24" s="453" t="s">
        <v>468</v>
      </c>
      <c r="B24" s="693">
        <v>2025</v>
      </c>
      <c r="C24" s="89">
        <v>0</v>
      </c>
      <c r="D24" s="88">
        <v>0</v>
      </c>
      <c r="E24" s="34">
        <v>1232</v>
      </c>
      <c r="F24" s="88">
        <v>2960</v>
      </c>
      <c r="G24" s="11">
        <v>625</v>
      </c>
      <c r="H24" s="33">
        <v>0</v>
      </c>
      <c r="I24" s="33">
        <v>118630</v>
      </c>
      <c r="J24" s="27">
        <v>7648</v>
      </c>
      <c r="K24" s="33"/>
      <c r="L24" s="33">
        <f t="shared" si="0"/>
        <v>131095</v>
      </c>
    </row>
    <row r="25" spans="1:12" ht="12.75">
      <c r="A25" s="453" t="s">
        <v>469</v>
      </c>
      <c r="B25" s="692">
        <v>2026</v>
      </c>
      <c r="C25" s="85"/>
      <c r="D25" s="79"/>
      <c r="E25" s="34">
        <v>1232</v>
      </c>
      <c r="F25" s="79"/>
      <c r="G25" s="9"/>
      <c r="H25" s="27"/>
      <c r="I25" s="27">
        <v>126045</v>
      </c>
      <c r="J25" s="27">
        <v>7648</v>
      </c>
      <c r="K25" s="27"/>
      <c r="L25" s="33">
        <f aca="true" t="shared" si="1" ref="L25:L32">SUM(C25:K25)</f>
        <v>134925</v>
      </c>
    </row>
    <row r="26" spans="1:12" ht="12.75">
      <c r="A26" s="453" t="s">
        <v>470</v>
      </c>
      <c r="B26" s="692">
        <v>2027</v>
      </c>
      <c r="C26" s="85"/>
      <c r="D26" s="79"/>
      <c r="E26" s="34">
        <v>1232</v>
      </c>
      <c r="F26" s="79"/>
      <c r="G26" s="9"/>
      <c r="H26" s="27"/>
      <c r="I26" s="27">
        <v>67789</v>
      </c>
      <c r="J26" s="27">
        <v>7648</v>
      </c>
      <c r="K26" s="27"/>
      <c r="L26" s="33">
        <f t="shared" si="1"/>
        <v>76669</v>
      </c>
    </row>
    <row r="27" spans="1:12" ht="12.75">
      <c r="A27" s="453" t="s">
        <v>471</v>
      </c>
      <c r="B27" s="692">
        <v>2028</v>
      </c>
      <c r="C27" s="85"/>
      <c r="D27" s="79"/>
      <c r="E27" s="34">
        <v>1232</v>
      </c>
      <c r="F27" s="79"/>
      <c r="G27" s="9"/>
      <c r="H27" s="27"/>
      <c r="I27" s="27">
        <v>1570000</v>
      </c>
      <c r="J27" s="27">
        <v>7648</v>
      </c>
      <c r="K27" s="27"/>
      <c r="L27" s="33">
        <f t="shared" si="1"/>
        <v>1578880</v>
      </c>
    </row>
    <row r="28" spans="1:12" ht="12.75">
      <c r="A28" s="453" t="s">
        <v>473</v>
      </c>
      <c r="B28" s="692">
        <v>2029</v>
      </c>
      <c r="C28" s="85"/>
      <c r="D28" s="79"/>
      <c r="E28" s="34">
        <v>1232</v>
      </c>
      <c r="F28" s="79"/>
      <c r="G28" s="9"/>
      <c r="H28" s="27"/>
      <c r="I28" s="27">
        <v>0</v>
      </c>
      <c r="J28" s="27">
        <v>7648</v>
      </c>
      <c r="K28" s="27"/>
      <c r="L28" s="33">
        <f t="shared" si="1"/>
        <v>8880</v>
      </c>
    </row>
    <row r="29" spans="1:12" ht="12.75">
      <c r="A29" s="453" t="s">
        <v>474</v>
      </c>
      <c r="B29" s="692">
        <v>2030</v>
      </c>
      <c r="C29" s="85"/>
      <c r="D29" s="79"/>
      <c r="E29" s="34">
        <v>1232</v>
      </c>
      <c r="F29" s="79"/>
      <c r="G29" s="9"/>
      <c r="H29" s="27"/>
      <c r="I29" s="27">
        <v>0</v>
      </c>
      <c r="J29" s="27">
        <v>7648</v>
      </c>
      <c r="K29" s="27"/>
      <c r="L29" s="33">
        <f t="shared" si="1"/>
        <v>8880</v>
      </c>
    </row>
    <row r="30" spans="1:12" ht="12.75">
      <c r="A30" s="453" t="s">
        <v>475</v>
      </c>
      <c r="B30" s="692">
        <v>2031</v>
      </c>
      <c r="C30" s="85"/>
      <c r="D30" s="79"/>
      <c r="E30" s="34">
        <v>1232</v>
      </c>
      <c r="F30" s="79"/>
      <c r="G30" s="9"/>
      <c r="H30" s="27"/>
      <c r="I30" s="27">
        <v>0</v>
      </c>
      <c r="J30" s="27">
        <v>7648</v>
      </c>
      <c r="K30" s="27"/>
      <c r="L30" s="33">
        <f t="shared" si="1"/>
        <v>8880</v>
      </c>
    </row>
    <row r="31" spans="1:12" ht="12.75">
      <c r="A31" s="453" t="s">
        <v>476</v>
      </c>
      <c r="B31" s="692">
        <v>2032</v>
      </c>
      <c r="C31" s="85"/>
      <c r="D31" s="79"/>
      <c r="E31" s="34">
        <v>1232</v>
      </c>
      <c r="F31" s="79"/>
      <c r="G31" s="9"/>
      <c r="H31" s="27"/>
      <c r="I31" s="27">
        <v>0</v>
      </c>
      <c r="J31" s="27">
        <v>7654</v>
      </c>
      <c r="K31" s="27"/>
      <c r="L31" s="27">
        <f t="shared" si="1"/>
        <v>8886</v>
      </c>
    </row>
    <row r="32" spans="1:12" ht="13.5" thickBot="1">
      <c r="A32" s="453" t="s">
        <v>477</v>
      </c>
      <c r="B32" s="694">
        <v>2033</v>
      </c>
      <c r="C32" s="388"/>
      <c r="D32" s="388"/>
      <c r="E32" s="388">
        <v>617</v>
      </c>
      <c r="F32" s="388"/>
      <c r="G32" s="389"/>
      <c r="H32" s="390"/>
      <c r="I32" s="90">
        <v>0</v>
      </c>
      <c r="J32" s="390"/>
      <c r="K32" s="390"/>
      <c r="L32" s="90">
        <f t="shared" si="1"/>
        <v>617</v>
      </c>
    </row>
    <row r="33" spans="2:12" ht="12.75">
      <c r="B33" s="91"/>
      <c r="C33" s="16"/>
      <c r="D33" s="16"/>
      <c r="E33" s="1008"/>
      <c r="F33" s="1008"/>
      <c r="G33" s="1008"/>
      <c r="H33" s="1008"/>
      <c r="I33" s="1008"/>
      <c r="J33" s="1008"/>
      <c r="K33" s="1008"/>
      <c r="L33" s="31"/>
    </row>
    <row r="34" spans="2:12" ht="12.75">
      <c r="B34" s="91"/>
      <c r="C34" s="16"/>
      <c r="D34" s="16"/>
      <c r="E34" s="16"/>
      <c r="F34" s="16"/>
      <c r="G34" s="16"/>
      <c r="H34" s="16"/>
      <c r="I34" s="16"/>
      <c r="J34" s="16"/>
      <c r="K34" s="16"/>
      <c r="L34" s="31"/>
    </row>
    <row r="35" spans="2:12" ht="12.75">
      <c r="B35" s="91"/>
      <c r="C35" s="16"/>
      <c r="D35" s="16"/>
      <c r="E35" s="16"/>
      <c r="F35" s="16"/>
      <c r="G35" s="16"/>
      <c r="H35" s="16"/>
      <c r="I35" s="16"/>
      <c r="J35" s="16"/>
      <c r="K35" s="16"/>
      <c r="L35" s="31"/>
    </row>
    <row r="36" spans="2:12" ht="12.75">
      <c r="B36" s="91"/>
      <c r="C36" s="16"/>
      <c r="D36" s="16"/>
      <c r="E36" s="16"/>
      <c r="F36" s="16"/>
      <c r="G36" s="16"/>
      <c r="H36" s="16"/>
      <c r="I36" s="16"/>
      <c r="J36" s="16"/>
      <c r="K36" s="16"/>
      <c r="L36" s="31"/>
    </row>
    <row r="37" spans="2:12" ht="12.75">
      <c r="B37" s="91"/>
      <c r="C37" s="16"/>
      <c r="D37" s="16"/>
      <c r="E37" s="16"/>
      <c r="F37" s="16"/>
      <c r="G37" s="16"/>
      <c r="H37" s="16"/>
      <c r="I37" s="16"/>
      <c r="J37" s="16"/>
      <c r="K37" s="16"/>
      <c r="L37" s="31"/>
    </row>
    <row r="38" spans="1:12" ht="12.75">
      <c r="A38" s="1440">
        <v>2</v>
      </c>
      <c r="B38" s="1440"/>
      <c r="C38" s="1440"/>
      <c r="D38" s="1440"/>
      <c r="E38" s="1440"/>
      <c r="F38" s="1440"/>
      <c r="G38" s="1440"/>
      <c r="H38" s="1440"/>
      <c r="I38" s="1440"/>
      <c r="J38" s="1440"/>
      <c r="K38" s="1440"/>
      <c r="L38" s="1440"/>
    </row>
    <row r="39" spans="1:12" ht="12.75">
      <c r="A39" s="1419" t="s">
        <v>776</v>
      </c>
      <c r="B39" s="1443"/>
      <c r="C39" s="1443"/>
      <c r="D39" s="1443"/>
      <c r="E39" s="1443"/>
      <c r="F39" s="1443"/>
      <c r="G39" s="1516"/>
      <c r="H39" s="1516"/>
      <c r="I39" s="1516"/>
      <c r="J39" s="1516"/>
      <c r="K39" s="1516"/>
      <c r="L39" s="1516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516" t="s">
        <v>165</v>
      </c>
      <c r="C41" s="1516"/>
      <c r="D41" s="1516"/>
      <c r="E41" s="1516"/>
      <c r="F41" s="1516"/>
      <c r="G41" s="1516"/>
      <c r="H41" s="1516"/>
      <c r="I41" s="1516"/>
      <c r="J41" s="1516"/>
      <c r="K41" s="1516"/>
      <c r="L41" s="1516"/>
    </row>
    <row r="42" spans="2:12" ht="13.5" thickBot="1">
      <c r="B42" s="1516" t="s">
        <v>1087</v>
      </c>
      <c r="C42" s="1516"/>
      <c r="D42" s="1516"/>
      <c r="E42" s="1516"/>
      <c r="F42" s="1516"/>
      <c r="G42" s="1516"/>
      <c r="H42" s="1516"/>
      <c r="I42" s="1516"/>
      <c r="J42" s="1516"/>
      <c r="K42" s="1516"/>
      <c r="L42" s="1516"/>
    </row>
    <row r="43" spans="1:12" ht="13.5" thickBot="1">
      <c r="A43" s="1371"/>
      <c r="B43" s="1372"/>
      <c r="C43" s="1372"/>
      <c r="D43" s="1372"/>
      <c r="E43" s="1372"/>
      <c r="F43" s="1372"/>
      <c r="G43" s="1372"/>
      <c r="H43" s="1372"/>
      <c r="I43" s="1372"/>
      <c r="J43" s="1372"/>
      <c r="K43" s="1372"/>
      <c r="L43" s="1373" t="s">
        <v>167</v>
      </c>
    </row>
    <row r="44" spans="1:12" ht="13.5" thickBot="1">
      <c r="A44" s="1448" t="s">
        <v>448</v>
      </c>
      <c r="B44" s="1517" t="s">
        <v>168</v>
      </c>
      <c r="C44" s="1518" t="s">
        <v>169</v>
      </c>
      <c r="D44" s="1518"/>
      <c r="E44" s="1519" t="s">
        <v>170</v>
      </c>
      <c r="F44" s="1519"/>
      <c r="G44" s="1519"/>
      <c r="H44" s="1519"/>
      <c r="I44" s="1519"/>
      <c r="J44" s="1519"/>
      <c r="K44" s="1519"/>
      <c r="L44" s="1520" t="s">
        <v>171</v>
      </c>
    </row>
    <row r="45" spans="1:12" ht="32.25" thickBot="1">
      <c r="A45" s="1511"/>
      <c r="B45" s="1517"/>
      <c r="C45" s="386" t="s">
        <v>172</v>
      </c>
      <c r="D45" s="386" t="s">
        <v>173</v>
      </c>
      <c r="E45" s="386" t="s">
        <v>174</v>
      </c>
      <c r="F45" s="387" t="s">
        <v>175</v>
      </c>
      <c r="G45" s="387" t="s">
        <v>176</v>
      </c>
      <c r="H45" s="387" t="s">
        <v>178</v>
      </c>
      <c r="I45" s="387" t="s">
        <v>177</v>
      </c>
      <c r="J45" s="387" t="s">
        <v>775</v>
      </c>
      <c r="K45" s="387" t="s">
        <v>774</v>
      </c>
      <c r="L45" s="1520"/>
    </row>
    <row r="46" spans="1:12" ht="13.5" thickBot="1">
      <c r="A46" s="585" t="s">
        <v>534</v>
      </c>
      <c r="B46" s="585" t="s">
        <v>535</v>
      </c>
      <c r="C46" s="585" t="s">
        <v>451</v>
      </c>
      <c r="D46" s="585" t="s">
        <v>452</v>
      </c>
      <c r="E46" s="585" t="s">
        <v>472</v>
      </c>
      <c r="F46" s="585" t="s">
        <v>497</v>
      </c>
      <c r="G46" s="585" t="s">
        <v>498</v>
      </c>
      <c r="H46" s="585" t="s">
        <v>536</v>
      </c>
      <c r="I46" s="585" t="s">
        <v>532</v>
      </c>
      <c r="J46" s="585" t="s">
        <v>533</v>
      </c>
      <c r="K46" s="585" t="s">
        <v>536</v>
      </c>
      <c r="L46" s="585" t="s">
        <v>537</v>
      </c>
    </row>
    <row r="47" spans="1:12" ht="38.25">
      <c r="A47" s="600" t="s">
        <v>453</v>
      </c>
      <c r="B47" s="690" t="s">
        <v>772</v>
      </c>
      <c r="C47" s="77"/>
      <c r="D47" s="78">
        <v>289428</v>
      </c>
      <c r="E47" s="1305">
        <v>24949</v>
      </c>
      <c r="F47" s="1302">
        <v>38240</v>
      </c>
      <c r="G47" s="1006">
        <v>30625</v>
      </c>
      <c r="H47" s="1007">
        <v>103909</v>
      </c>
      <c r="I47" s="1007">
        <v>3005480</v>
      </c>
      <c r="J47" s="1007">
        <v>92365</v>
      </c>
      <c r="K47" s="1007"/>
      <c r="L47" s="1374">
        <f>SUM(C47:K47)</f>
        <v>3584996</v>
      </c>
    </row>
    <row r="48" spans="1:12" ht="25.5">
      <c r="A48" s="454" t="s">
        <v>454</v>
      </c>
      <c r="B48" s="691" t="s">
        <v>773</v>
      </c>
      <c r="C48" s="80">
        <v>0</v>
      </c>
      <c r="D48" s="80">
        <v>0</v>
      </c>
      <c r="E48" s="1306"/>
      <c r="F48" s="1303"/>
      <c r="G48" s="81">
        <v>0</v>
      </c>
      <c r="H48" s="82"/>
      <c r="I48" s="82"/>
      <c r="J48" s="82">
        <v>37657</v>
      </c>
      <c r="K48" s="82">
        <v>3892</v>
      </c>
      <c r="L48" s="1375">
        <f>SUM(C48:K48)</f>
        <v>41549</v>
      </c>
    </row>
    <row r="49" spans="1:12" ht="25.5">
      <c r="A49" s="453" t="s">
        <v>455</v>
      </c>
      <c r="B49" s="691" t="s">
        <v>179</v>
      </c>
      <c r="C49" s="84"/>
      <c r="D49" s="80"/>
      <c r="E49" s="1306"/>
      <c r="F49" s="1303"/>
      <c r="G49" s="81"/>
      <c r="H49" s="82"/>
      <c r="I49" s="82"/>
      <c r="J49" s="82"/>
      <c r="K49" s="82"/>
      <c r="L49" s="1375"/>
    </row>
    <row r="50" spans="1:12" ht="12.75">
      <c r="A50" s="453" t="s">
        <v>456</v>
      </c>
      <c r="B50" s="692">
        <v>2013</v>
      </c>
      <c r="C50" s="85"/>
      <c r="D50" s="88">
        <f>D47*0.4</f>
        <v>115771.20000000001</v>
      </c>
      <c r="E50" s="1111">
        <v>554</v>
      </c>
      <c r="F50" s="1303">
        <v>2058</v>
      </c>
      <c r="G50" s="86">
        <v>1750</v>
      </c>
      <c r="H50" s="87">
        <v>6088</v>
      </c>
      <c r="I50" s="27">
        <v>27645</v>
      </c>
      <c r="J50" s="27"/>
      <c r="K50" s="87"/>
      <c r="L50" s="304">
        <f aca="true" t="shared" si="2" ref="L50:L70">SUM(C50:K50)</f>
        <v>153866.2</v>
      </c>
    </row>
    <row r="51" spans="1:12" ht="12.75">
      <c r="A51" s="453" t="s">
        <v>457</v>
      </c>
      <c r="B51" s="692">
        <v>2014</v>
      </c>
      <c r="C51" s="85">
        <v>0</v>
      </c>
      <c r="D51" s="88">
        <v>0</v>
      </c>
      <c r="E51" s="210">
        <f>E13*0.4</f>
        <v>492.8</v>
      </c>
      <c r="F51" s="1303">
        <f>F13*0.4</f>
        <v>1176</v>
      </c>
      <c r="G51" s="86">
        <f>G13*0.4</f>
        <v>1000</v>
      </c>
      <c r="H51" s="87">
        <f>H13*0.4</f>
        <v>3478.4</v>
      </c>
      <c r="I51" s="27">
        <f>I13*0.4</f>
        <v>30716.800000000003</v>
      </c>
      <c r="J51" s="27"/>
      <c r="K51" s="87">
        <v>3892</v>
      </c>
      <c r="L51" s="304">
        <f t="shared" si="2"/>
        <v>40756</v>
      </c>
    </row>
    <row r="52" spans="1:12" ht="12.75">
      <c r="A52" s="453" t="s">
        <v>458</v>
      </c>
      <c r="B52" s="692">
        <v>2015</v>
      </c>
      <c r="C52" s="85">
        <v>0</v>
      </c>
      <c r="D52" s="88">
        <v>0</v>
      </c>
      <c r="E52" s="210">
        <f aca="true" t="shared" si="3" ref="E52:J70">E14*0.4</f>
        <v>492.8</v>
      </c>
      <c r="F52" s="1303">
        <f t="shared" si="3"/>
        <v>1176</v>
      </c>
      <c r="G52" s="86">
        <f t="shared" si="3"/>
        <v>1000</v>
      </c>
      <c r="H52" s="87">
        <f t="shared" si="3"/>
        <v>3478.4</v>
      </c>
      <c r="I52" s="27">
        <f t="shared" si="3"/>
        <v>34318.4</v>
      </c>
      <c r="J52" s="27"/>
      <c r="K52" s="87"/>
      <c r="L52" s="304">
        <f t="shared" si="2"/>
        <v>40465.600000000006</v>
      </c>
    </row>
    <row r="53" spans="1:12" ht="12.75">
      <c r="A53" s="453" t="s">
        <v>459</v>
      </c>
      <c r="B53" s="692">
        <v>2016</v>
      </c>
      <c r="C53" s="85">
        <v>0</v>
      </c>
      <c r="D53" s="88">
        <v>0</v>
      </c>
      <c r="E53" s="210">
        <f t="shared" si="3"/>
        <v>492.8</v>
      </c>
      <c r="F53" s="1303">
        <f t="shared" si="3"/>
        <v>1176</v>
      </c>
      <c r="G53" s="86">
        <f t="shared" si="3"/>
        <v>1000</v>
      </c>
      <c r="H53" s="87">
        <f t="shared" si="3"/>
        <v>3478.4</v>
      </c>
      <c r="I53" s="27">
        <f t="shared" si="3"/>
        <v>34318.4</v>
      </c>
      <c r="J53" s="27">
        <f>J15*0.4</f>
        <v>3059.2000000000003</v>
      </c>
      <c r="K53" s="87"/>
      <c r="L53" s="304">
        <f t="shared" si="2"/>
        <v>43524.8</v>
      </c>
    </row>
    <row r="54" spans="1:12" ht="12.75">
      <c r="A54" s="453" t="s">
        <v>460</v>
      </c>
      <c r="B54" s="692">
        <v>2017</v>
      </c>
      <c r="C54" s="85">
        <v>0</v>
      </c>
      <c r="D54" s="88">
        <v>0</v>
      </c>
      <c r="E54" s="210">
        <f t="shared" si="3"/>
        <v>492.8</v>
      </c>
      <c r="F54" s="1303">
        <f t="shared" si="3"/>
        <v>1176</v>
      </c>
      <c r="G54" s="86">
        <f t="shared" si="3"/>
        <v>1000</v>
      </c>
      <c r="H54" s="87">
        <f t="shared" si="3"/>
        <v>3478.4</v>
      </c>
      <c r="I54" s="27">
        <f t="shared" si="3"/>
        <v>35377.200000000004</v>
      </c>
      <c r="J54" s="27">
        <f t="shared" si="3"/>
        <v>3059.2000000000003</v>
      </c>
      <c r="K54" s="87"/>
      <c r="L54" s="304">
        <f t="shared" si="2"/>
        <v>44583.600000000006</v>
      </c>
    </row>
    <row r="55" spans="1:12" ht="12.75">
      <c r="A55" s="453" t="s">
        <v>461</v>
      </c>
      <c r="B55" s="692">
        <v>2018</v>
      </c>
      <c r="C55" s="85">
        <v>0</v>
      </c>
      <c r="D55" s="88">
        <v>0</v>
      </c>
      <c r="E55" s="210">
        <f t="shared" si="3"/>
        <v>492.8</v>
      </c>
      <c r="F55" s="1303">
        <f t="shared" si="3"/>
        <v>1176</v>
      </c>
      <c r="G55" s="86">
        <f t="shared" si="3"/>
        <v>1000</v>
      </c>
      <c r="H55" s="87">
        <f t="shared" si="3"/>
        <v>3478.4</v>
      </c>
      <c r="I55" s="27">
        <f t="shared" si="3"/>
        <v>37919.200000000004</v>
      </c>
      <c r="J55" s="27">
        <f t="shared" si="3"/>
        <v>3059.2000000000003</v>
      </c>
      <c r="K55" s="87"/>
      <c r="L55" s="304">
        <f t="shared" si="2"/>
        <v>47125.600000000006</v>
      </c>
    </row>
    <row r="56" spans="1:12" ht="12.75">
      <c r="A56" s="453" t="s">
        <v>462</v>
      </c>
      <c r="B56" s="692">
        <v>2019</v>
      </c>
      <c r="C56" s="85">
        <v>0</v>
      </c>
      <c r="D56" s="88">
        <v>0</v>
      </c>
      <c r="E56" s="210">
        <f t="shared" si="3"/>
        <v>492.8</v>
      </c>
      <c r="F56" s="1303">
        <f t="shared" si="3"/>
        <v>1176</v>
      </c>
      <c r="G56" s="86">
        <f t="shared" si="3"/>
        <v>1000</v>
      </c>
      <c r="H56" s="87">
        <f t="shared" si="3"/>
        <v>3478.4</v>
      </c>
      <c r="I56" s="27">
        <f t="shared" si="3"/>
        <v>38554.8</v>
      </c>
      <c r="J56" s="27">
        <f t="shared" si="3"/>
        <v>3059.2000000000003</v>
      </c>
      <c r="K56" s="87"/>
      <c r="L56" s="304">
        <f t="shared" si="2"/>
        <v>47761.2</v>
      </c>
    </row>
    <row r="57" spans="1:12" ht="12.75">
      <c r="A57" s="453" t="s">
        <v>463</v>
      </c>
      <c r="B57" s="692">
        <v>2020</v>
      </c>
      <c r="C57" s="85">
        <v>0</v>
      </c>
      <c r="D57" s="88">
        <v>0</v>
      </c>
      <c r="E57" s="210">
        <f t="shared" si="3"/>
        <v>492.8</v>
      </c>
      <c r="F57" s="1303">
        <f t="shared" si="3"/>
        <v>1176</v>
      </c>
      <c r="G57" s="86">
        <f t="shared" si="3"/>
        <v>1000</v>
      </c>
      <c r="H57" s="87">
        <f t="shared" si="3"/>
        <v>3478.4</v>
      </c>
      <c r="I57" s="27">
        <f t="shared" si="3"/>
        <v>38978.4</v>
      </c>
      <c r="J57" s="27">
        <f t="shared" si="3"/>
        <v>3059.2000000000003</v>
      </c>
      <c r="K57" s="87"/>
      <c r="L57" s="304">
        <f t="shared" si="2"/>
        <v>48184.8</v>
      </c>
    </row>
    <row r="58" spans="1:12" ht="12.75">
      <c r="A58" s="453" t="s">
        <v>464</v>
      </c>
      <c r="B58" s="692">
        <v>2021</v>
      </c>
      <c r="C58" s="85">
        <v>0</v>
      </c>
      <c r="D58" s="88">
        <v>0</v>
      </c>
      <c r="E58" s="210">
        <f t="shared" si="3"/>
        <v>492.8</v>
      </c>
      <c r="F58" s="1303">
        <f t="shared" si="3"/>
        <v>1176</v>
      </c>
      <c r="G58" s="86">
        <f t="shared" si="3"/>
        <v>1000</v>
      </c>
      <c r="H58" s="87">
        <f t="shared" si="3"/>
        <v>3478.4</v>
      </c>
      <c r="I58" s="27">
        <f t="shared" si="3"/>
        <v>40885.200000000004</v>
      </c>
      <c r="J58" s="27">
        <f t="shared" si="3"/>
        <v>3059.2000000000003</v>
      </c>
      <c r="K58" s="87"/>
      <c r="L58" s="304">
        <f t="shared" si="2"/>
        <v>50091.600000000006</v>
      </c>
    </row>
    <row r="59" spans="1:12" ht="12.75">
      <c r="A59" s="453" t="s">
        <v>465</v>
      </c>
      <c r="B59" s="692">
        <v>2022</v>
      </c>
      <c r="C59" s="85">
        <v>0</v>
      </c>
      <c r="D59" s="88">
        <v>0</v>
      </c>
      <c r="E59" s="210">
        <f t="shared" si="3"/>
        <v>492.8</v>
      </c>
      <c r="F59" s="1303">
        <f t="shared" si="3"/>
        <v>1176</v>
      </c>
      <c r="G59" s="86">
        <f t="shared" si="3"/>
        <v>1000</v>
      </c>
      <c r="H59" s="87">
        <f t="shared" si="3"/>
        <v>3478.4</v>
      </c>
      <c r="I59" s="27">
        <f t="shared" si="3"/>
        <v>42156</v>
      </c>
      <c r="J59" s="27">
        <f t="shared" si="3"/>
        <v>3059.2000000000003</v>
      </c>
      <c r="K59" s="87"/>
      <c r="L59" s="304">
        <f t="shared" si="2"/>
        <v>51362.399999999994</v>
      </c>
    </row>
    <row r="60" spans="1:12" ht="12.75">
      <c r="A60" s="453" t="s">
        <v>466</v>
      </c>
      <c r="B60" s="692">
        <v>2023</v>
      </c>
      <c r="C60" s="85">
        <v>0</v>
      </c>
      <c r="D60" s="88">
        <v>0</v>
      </c>
      <c r="E60" s="210">
        <f t="shared" si="3"/>
        <v>492.8</v>
      </c>
      <c r="F60" s="1303">
        <f t="shared" si="3"/>
        <v>1176</v>
      </c>
      <c r="G60" s="86">
        <f t="shared" si="3"/>
        <v>1000</v>
      </c>
      <c r="H60" s="87">
        <f t="shared" si="3"/>
        <v>3478.4</v>
      </c>
      <c r="I60" s="27">
        <f t="shared" si="3"/>
        <v>43215.200000000004</v>
      </c>
      <c r="J60" s="27">
        <f t="shared" si="3"/>
        <v>3059.2000000000003</v>
      </c>
      <c r="K60" s="87"/>
      <c r="L60" s="304">
        <f t="shared" si="2"/>
        <v>52421.600000000006</v>
      </c>
    </row>
    <row r="61" spans="1:12" ht="12.75">
      <c r="A61" s="453" t="s">
        <v>467</v>
      </c>
      <c r="B61" s="692">
        <v>2024</v>
      </c>
      <c r="C61" s="85">
        <v>0</v>
      </c>
      <c r="D61" s="88">
        <v>0</v>
      </c>
      <c r="E61" s="210">
        <f t="shared" si="3"/>
        <v>492.8</v>
      </c>
      <c r="F61" s="1303">
        <f t="shared" si="3"/>
        <v>1176</v>
      </c>
      <c r="G61" s="86">
        <f t="shared" si="3"/>
        <v>1000</v>
      </c>
      <c r="H61" s="87">
        <f t="shared" si="3"/>
        <v>3301.2000000000003</v>
      </c>
      <c r="I61" s="27">
        <f t="shared" si="3"/>
        <v>45121.600000000006</v>
      </c>
      <c r="J61" s="27">
        <f t="shared" si="3"/>
        <v>3059.2000000000003</v>
      </c>
      <c r="K61" s="87"/>
      <c r="L61" s="304">
        <f t="shared" si="2"/>
        <v>54150.8</v>
      </c>
    </row>
    <row r="62" spans="1:12" ht="12.75">
      <c r="A62" s="453" t="s">
        <v>468</v>
      </c>
      <c r="B62" s="693">
        <v>2025</v>
      </c>
      <c r="C62" s="89">
        <v>0</v>
      </c>
      <c r="D62" s="88">
        <v>0</v>
      </c>
      <c r="E62" s="210">
        <f t="shared" si="3"/>
        <v>492.8</v>
      </c>
      <c r="F62" s="1303">
        <f t="shared" si="3"/>
        <v>1184</v>
      </c>
      <c r="G62" s="86">
        <f t="shared" si="3"/>
        <v>250</v>
      </c>
      <c r="H62" s="87">
        <f>H24*0.6</f>
        <v>0</v>
      </c>
      <c r="I62" s="27">
        <f aca="true" t="shared" si="4" ref="I62:J65">I24*0.4</f>
        <v>47452</v>
      </c>
      <c r="J62" s="27">
        <f t="shared" si="4"/>
        <v>3059.2000000000003</v>
      </c>
      <c r="K62" s="33"/>
      <c r="L62" s="313">
        <f t="shared" si="2"/>
        <v>52438</v>
      </c>
    </row>
    <row r="63" spans="1:12" ht="12.75">
      <c r="A63" s="453" t="s">
        <v>469</v>
      </c>
      <c r="B63" s="692">
        <v>2026</v>
      </c>
      <c r="C63" s="85"/>
      <c r="D63" s="79"/>
      <c r="E63" s="210">
        <f t="shared" si="3"/>
        <v>492.8</v>
      </c>
      <c r="F63" s="1303">
        <f aca="true" t="shared" si="5" ref="F63:G66">F25*0.6</f>
        <v>0</v>
      </c>
      <c r="G63" s="86">
        <f t="shared" si="5"/>
        <v>0</v>
      </c>
      <c r="H63" s="87">
        <f>H25*0.6</f>
        <v>0</v>
      </c>
      <c r="I63" s="27">
        <f t="shared" si="4"/>
        <v>50418</v>
      </c>
      <c r="J63" s="27">
        <f t="shared" si="4"/>
        <v>3059.2000000000003</v>
      </c>
      <c r="K63" s="27"/>
      <c r="L63" s="313">
        <f t="shared" si="2"/>
        <v>53970</v>
      </c>
    </row>
    <row r="64" spans="1:12" ht="12.75">
      <c r="A64" s="453" t="s">
        <v>470</v>
      </c>
      <c r="B64" s="692">
        <v>2027</v>
      </c>
      <c r="C64" s="85"/>
      <c r="D64" s="79"/>
      <c r="E64" s="210">
        <f t="shared" si="3"/>
        <v>492.8</v>
      </c>
      <c r="F64" s="1303">
        <f t="shared" si="5"/>
        <v>0</v>
      </c>
      <c r="G64" s="86">
        <f t="shared" si="5"/>
        <v>0</v>
      </c>
      <c r="H64" s="87">
        <f>H26*0.6</f>
        <v>0</v>
      </c>
      <c r="I64" s="27">
        <f t="shared" si="4"/>
        <v>27115.600000000002</v>
      </c>
      <c r="J64" s="27">
        <f t="shared" si="4"/>
        <v>3059.2000000000003</v>
      </c>
      <c r="K64" s="27"/>
      <c r="L64" s="313">
        <f t="shared" si="2"/>
        <v>30667.600000000002</v>
      </c>
    </row>
    <row r="65" spans="1:12" ht="12.75">
      <c r="A65" s="453" t="s">
        <v>471</v>
      </c>
      <c r="B65" s="692">
        <v>2028</v>
      </c>
      <c r="C65" s="85"/>
      <c r="D65" s="79"/>
      <c r="E65" s="210">
        <f t="shared" si="3"/>
        <v>492.8</v>
      </c>
      <c r="F65" s="1303">
        <f t="shared" si="5"/>
        <v>0</v>
      </c>
      <c r="G65" s="86">
        <f t="shared" si="5"/>
        <v>0</v>
      </c>
      <c r="H65" s="87">
        <f>H27*0.6</f>
        <v>0</v>
      </c>
      <c r="I65" s="27">
        <f t="shared" si="4"/>
        <v>628000</v>
      </c>
      <c r="J65" s="27">
        <f t="shared" si="4"/>
        <v>3059.2000000000003</v>
      </c>
      <c r="K65" s="27"/>
      <c r="L65" s="313">
        <f t="shared" si="2"/>
        <v>631552</v>
      </c>
    </row>
    <row r="66" spans="1:12" ht="12.75">
      <c r="A66" s="453" t="s">
        <v>473</v>
      </c>
      <c r="B66" s="692">
        <v>2029</v>
      </c>
      <c r="C66" s="85"/>
      <c r="D66" s="79"/>
      <c r="E66" s="210">
        <f t="shared" si="3"/>
        <v>492.8</v>
      </c>
      <c r="F66" s="1303">
        <f t="shared" si="5"/>
        <v>0</v>
      </c>
      <c r="G66" s="86">
        <f t="shared" si="5"/>
        <v>0</v>
      </c>
      <c r="H66" s="87">
        <f>H28*0.6</f>
        <v>0</v>
      </c>
      <c r="I66" s="27">
        <v>0</v>
      </c>
      <c r="J66" s="27">
        <f>J28*0.4</f>
        <v>3059.2000000000003</v>
      </c>
      <c r="K66" s="27"/>
      <c r="L66" s="313">
        <f t="shared" si="2"/>
        <v>3552.0000000000005</v>
      </c>
    </row>
    <row r="67" spans="1:12" ht="12.75">
      <c r="A67" s="453" t="s">
        <v>474</v>
      </c>
      <c r="B67" s="692">
        <v>2030</v>
      </c>
      <c r="C67" s="85"/>
      <c r="D67" s="79"/>
      <c r="E67" s="210">
        <f t="shared" si="3"/>
        <v>492.8</v>
      </c>
      <c r="F67" s="1304"/>
      <c r="G67" s="9"/>
      <c r="H67" s="27"/>
      <c r="I67" s="27">
        <v>0</v>
      </c>
      <c r="J67" s="27">
        <f>J29*0.4</f>
        <v>3059.2000000000003</v>
      </c>
      <c r="K67" s="27"/>
      <c r="L67" s="313">
        <f t="shared" si="2"/>
        <v>3552.0000000000005</v>
      </c>
    </row>
    <row r="68" spans="1:12" ht="12.75">
      <c r="A68" s="453" t="s">
        <v>475</v>
      </c>
      <c r="B68" s="692">
        <v>2031</v>
      </c>
      <c r="C68" s="85"/>
      <c r="D68" s="79"/>
      <c r="E68" s="210">
        <f t="shared" si="3"/>
        <v>492.8</v>
      </c>
      <c r="F68" s="1304"/>
      <c r="G68" s="9"/>
      <c r="H68" s="27"/>
      <c r="I68" s="27">
        <v>0</v>
      </c>
      <c r="J68" s="27">
        <f>J30*0.4</f>
        <v>3059.2000000000003</v>
      </c>
      <c r="K68" s="27"/>
      <c r="L68" s="313">
        <f t="shared" si="2"/>
        <v>3552.0000000000005</v>
      </c>
    </row>
    <row r="69" spans="1:12" ht="12.75">
      <c r="A69" s="453" t="s">
        <v>476</v>
      </c>
      <c r="B69" s="692">
        <v>2032</v>
      </c>
      <c r="C69" s="85"/>
      <c r="D69" s="79"/>
      <c r="E69" s="210">
        <f t="shared" si="3"/>
        <v>492.8</v>
      </c>
      <c r="F69" s="1304"/>
      <c r="G69" s="9"/>
      <c r="H69" s="27"/>
      <c r="I69" s="27">
        <v>0</v>
      </c>
      <c r="J69" s="27">
        <f>J31*0.4</f>
        <v>3061.6000000000004</v>
      </c>
      <c r="K69" s="27"/>
      <c r="L69" s="304">
        <f t="shared" si="2"/>
        <v>3554.4000000000005</v>
      </c>
    </row>
    <row r="70" spans="1:12" ht="13.5" thickBot="1">
      <c r="A70" s="465" t="s">
        <v>477</v>
      </c>
      <c r="B70" s="1376">
        <v>2033</v>
      </c>
      <c r="C70" s="1377"/>
      <c r="D70" s="1377"/>
      <c r="E70" s="933">
        <f t="shared" si="3"/>
        <v>246.8</v>
      </c>
      <c r="F70" s="1378"/>
      <c r="G70" s="1379"/>
      <c r="H70" s="1380"/>
      <c r="I70" s="1381">
        <v>0</v>
      </c>
      <c r="J70" s="1380"/>
      <c r="K70" s="1380"/>
      <c r="L70" s="1269">
        <f t="shared" si="2"/>
        <v>246.8</v>
      </c>
    </row>
    <row r="71" spans="2:12" ht="12.75">
      <c r="B71" s="91"/>
      <c r="C71" s="16"/>
      <c r="D71" s="16"/>
      <c r="E71" s="1008"/>
      <c r="F71" s="1008"/>
      <c r="G71" s="1008"/>
      <c r="H71" s="1008"/>
      <c r="I71" s="1008"/>
      <c r="J71" s="1008"/>
      <c r="K71" s="1008"/>
      <c r="L71" s="31"/>
    </row>
    <row r="72" spans="2:12" ht="12.75">
      <c r="B72" s="91"/>
      <c r="C72" s="16"/>
      <c r="D72" s="16"/>
      <c r="E72" s="16"/>
      <c r="F72" s="16"/>
      <c r="G72" s="16"/>
      <c r="H72" s="16"/>
      <c r="I72" s="16"/>
      <c r="J72" s="16"/>
      <c r="K72" s="16"/>
      <c r="L72" s="31"/>
    </row>
    <row r="73" spans="2:12" ht="12.75">
      <c r="B73" s="91"/>
      <c r="C73" s="16"/>
      <c r="D73" s="16"/>
      <c r="E73" s="16"/>
      <c r="F73" s="16"/>
      <c r="G73" s="16"/>
      <c r="H73" s="16"/>
      <c r="I73" s="16"/>
      <c r="J73" s="16"/>
      <c r="K73" s="16"/>
      <c r="L73" s="31"/>
    </row>
    <row r="74" spans="2:12" ht="12.75">
      <c r="B74" s="91"/>
      <c r="C74" s="16"/>
      <c r="D74" s="16"/>
      <c r="E74" s="16"/>
      <c r="F74" s="16"/>
      <c r="G74" s="16"/>
      <c r="H74" s="16"/>
      <c r="I74" s="16"/>
      <c r="J74" s="16"/>
      <c r="K74" s="16"/>
      <c r="L74" s="31"/>
    </row>
    <row r="75" spans="2:12" ht="12.75">
      <c r="B75" s="91"/>
      <c r="C75" s="16"/>
      <c r="D75" s="16"/>
      <c r="E75" s="16"/>
      <c r="F75" s="16"/>
      <c r="G75" s="16"/>
      <c r="H75" s="16"/>
      <c r="I75" s="16"/>
      <c r="J75" s="16"/>
      <c r="K75" s="16"/>
      <c r="L75" s="31"/>
    </row>
    <row r="76" spans="2:12" ht="12.75">
      <c r="B76" s="91"/>
      <c r="C76" s="16"/>
      <c r="D76" s="16"/>
      <c r="E76" s="16"/>
      <c r="F76" s="16"/>
      <c r="G76" s="16"/>
      <c r="H76" s="16"/>
      <c r="I76" s="16"/>
      <c r="J76" s="16"/>
      <c r="K76" s="16"/>
      <c r="L76" s="31"/>
    </row>
    <row r="77" spans="2:12" ht="12.75">
      <c r="B77" s="91"/>
      <c r="C77" s="16"/>
      <c r="D77" s="16"/>
      <c r="E77" s="16"/>
      <c r="F77" s="16"/>
      <c r="G77" s="16"/>
      <c r="H77" s="16"/>
      <c r="I77" s="16"/>
      <c r="J77" s="16"/>
      <c r="K77" s="16"/>
      <c r="L77" s="31"/>
    </row>
    <row r="78" spans="2:12" ht="12.75">
      <c r="B78" s="91"/>
      <c r="C78" s="16"/>
      <c r="D78" s="16"/>
      <c r="E78" s="16"/>
      <c r="F78" s="16"/>
      <c r="G78" s="16"/>
      <c r="H78" s="16"/>
      <c r="I78" s="16"/>
      <c r="J78" s="16"/>
      <c r="K78" s="16"/>
      <c r="L78" s="31"/>
    </row>
    <row r="79" spans="2:12" ht="12.75">
      <c r="B79" s="91"/>
      <c r="C79" s="16"/>
      <c r="D79" s="16"/>
      <c r="E79" s="16"/>
      <c r="F79" s="16"/>
      <c r="G79" s="16"/>
      <c r="H79" s="16"/>
      <c r="I79" s="16"/>
      <c r="J79" s="16"/>
      <c r="K79" s="16"/>
      <c r="L79" s="31"/>
    </row>
    <row r="80" spans="2:12" ht="12.75">
      <c r="B80" s="91"/>
      <c r="C80" s="16"/>
      <c r="D80" s="16"/>
      <c r="E80" s="16"/>
      <c r="F80" s="16"/>
      <c r="G80" s="16"/>
      <c r="H80" s="16"/>
      <c r="I80" s="16"/>
      <c r="J80" s="16"/>
      <c r="K80" s="16"/>
      <c r="L80" s="31"/>
    </row>
    <row r="81" spans="2:12" ht="12.75">
      <c r="B81" s="91"/>
      <c r="C81" s="16"/>
      <c r="D81" s="16"/>
      <c r="E81" s="16"/>
      <c r="F81" s="16"/>
      <c r="G81" s="16"/>
      <c r="H81" s="16"/>
      <c r="I81" s="16"/>
      <c r="J81" s="16"/>
      <c r="K81" s="16"/>
      <c r="L81" s="31"/>
    </row>
    <row r="82" spans="2:12" ht="12.75">
      <c r="B82" s="91"/>
      <c r="C82" s="16"/>
      <c r="D82" s="16"/>
      <c r="E82" s="16"/>
      <c r="F82" s="16"/>
      <c r="G82" s="16"/>
      <c r="H82" s="16"/>
      <c r="I82" s="16"/>
      <c r="J82" s="16"/>
      <c r="K82" s="16"/>
      <c r="L82" s="31"/>
    </row>
    <row r="83" spans="2:12" ht="12.75">
      <c r="B83" s="91"/>
      <c r="C83" s="16"/>
      <c r="D83" s="16"/>
      <c r="E83" s="16"/>
      <c r="F83" s="16"/>
      <c r="G83" s="16"/>
      <c r="H83" s="16"/>
      <c r="I83" s="16"/>
      <c r="J83" s="16"/>
      <c r="K83" s="16"/>
      <c r="L83" s="31"/>
    </row>
    <row r="84" spans="2:12" ht="12.75">
      <c r="B84" s="91"/>
      <c r="C84" s="16"/>
      <c r="D84" s="16"/>
      <c r="E84" s="16"/>
      <c r="F84" s="16"/>
      <c r="G84" s="16"/>
      <c r="H84" s="16"/>
      <c r="I84" s="16"/>
      <c r="J84" s="16"/>
      <c r="K84" s="16"/>
      <c r="L84" s="31"/>
    </row>
    <row r="85" spans="2:12" ht="12.75">
      <c r="B85" s="91"/>
      <c r="C85" s="16"/>
      <c r="D85" s="16"/>
      <c r="E85" s="16"/>
      <c r="F85" s="16"/>
      <c r="G85" s="16"/>
      <c r="H85" s="16"/>
      <c r="I85" s="16"/>
      <c r="J85" s="16"/>
      <c r="K85" s="16"/>
      <c r="L85" s="31"/>
    </row>
    <row r="86" spans="2:12" ht="12.75">
      <c r="B86" s="17" t="s">
        <v>180</v>
      </c>
      <c r="C86" s="92">
        <f aca="true" t="shared" si="6" ref="C86:L86">SUM(C12:C32)</f>
        <v>0</v>
      </c>
      <c r="D86" s="92">
        <f t="shared" si="6"/>
        <v>289428</v>
      </c>
      <c r="E86" s="92">
        <f t="shared" si="6"/>
        <v>24949</v>
      </c>
      <c r="F86" s="92">
        <f t="shared" si="6"/>
        <v>38240</v>
      </c>
      <c r="G86" s="92">
        <f t="shared" si="6"/>
        <v>30625</v>
      </c>
      <c r="H86" s="92">
        <f t="shared" si="6"/>
        <v>103909</v>
      </c>
      <c r="I86" s="92">
        <f t="shared" si="6"/>
        <v>3005480</v>
      </c>
      <c r="J86" s="92">
        <f t="shared" si="6"/>
        <v>130022</v>
      </c>
      <c r="K86" s="92">
        <f t="shared" si="6"/>
        <v>3892</v>
      </c>
      <c r="L86" s="92">
        <f t="shared" si="6"/>
        <v>3626545</v>
      </c>
    </row>
  </sheetData>
  <sheetProtection/>
  <mergeCells count="19">
    <mergeCell ref="A6:A7"/>
    <mergeCell ref="A1:F1"/>
    <mergeCell ref="G1:L1"/>
    <mergeCell ref="B3:L3"/>
    <mergeCell ref="B4:L4"/>
    <mergeCell ref="B6:B7"/>
    <mergeCell ref="C6:D6"/>
    <mergeCell ref="E6:K6"/>
    <mergeCell ref="L6:L7"/>
    <mergeCell ref="A38:L38"/>
    <mergeCell ref="A39:F39"/>
    <mergeCell ref="G39:L39"/>
    <mergeCell ref="B41:L41"/>
    <mergeCell ref="B42:L42"/>
    <mergeCell ref="A44:A45"/>
    <mergeCell ref="B44:B45"/>
    <mergeCell ref="C44:D44"/>
    <mergeCell ref="E44:K44"/>
    <mergeCell ref="L44:L4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9">
      <selection activeCell="A39" sqref="A1:D39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76"/>
    </row>
    <row r="2" spans="1:6" ht="12.75">
      <c r="A2" s="466" t="s">
        <v>996</v>
      </c>
      <c r="B2" s="192"/>
      <c r="C2" s="192"/>
      <c r="D2" s="192"/>
      <c r="E2" s="192"/>
      <c r="F2" s="192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466" t="s">
        <v>181</v>
      </c>
      <c r="C5" s="1466"/>
      <c r="D5" s="1466"/>
    </row>
    <row r="6" spans="2:4" ht="15.75">
      <c r="B6" s="1439" t="s">
        <v>997</v>
      </c>
      <c r="C6" s="1439"/>
      <c r="D6" s="1439"/>
    </row>
    <row r="7" spans="2:4" ht="15.75">
      <c r="B7" s="1439" t="s">
        <v>182</v>
      </c>
      <c r="C7" s="1439"/>
      <c r="D7" s="1439"/>
    </row>
    <row r="8" spans="2:4" ht="15.75">
      <c r="B8" s="43"/>
      <c r="C8" s="43"/>
      <c r="D8" s="43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4" t="s">
        <v>4</v>
      </c>
    </row>
    <row r="13" spans="1:4" ht="26.25" thickBot="1">
      <c r="A13" s="651" t="s">
        <v>448</v>
      </c>
      <c r="B13" s="588" t="s">
        <v>3</v>
      </c>
      <c r="C13" s="703" t="s">
        <v>183</v>
      </c>
      <c r="D13" s="704" t="s">
        <v>184</v>
      </c>
    </row>
    <row r="14" spans="1:4" ht="13.5" thickBot="1">
      <c r="A14" s="585" t="s">
        <v>449</v>
      </c>
      <c r="B14" s="686" t="s">
        <v>450</v>
      </c>
      <c r="C14" s="687" t="s">
        <v>451</v>
      </c>
      <c r="D14" s="688" t="s">
        <v>452</v>
      </c>
    </row>
    <row r="15" spans="1:4" ht="15.75">
      <c r="A15" s="601" t="s">
        <v>453</v>
      </c>
      <c r="B15" s="76" t="s">
        <v>185</v>
      </c>
      <c r="C15" s="277">
        <v>5000</v>
      </c>
      <c r="D15" s="705" t="s">
        <v>186</v>
      </c>
    </row>
    <row r="16" spans="1:4" ht="15.75">
      <c r="A16" s="541" t="s">
        <v>454</v>
      </c>
      <c r="B16" s="49" t="s">
        <v>187</v>
      </c>
      <c r="C16" s="278">
        <v>0</v>
      </c>
      <c r="D16" s="706" t="s">
        <v>186</v>
      </c>
    </row>
    <row r="17" spans="1:4" ht="15.75">
      <c r="A17" s="498" t="s">
        <v>455</v>
      </c>
      <c r="B17" s="49" t="s">
        <v>188</v>
      </c>
      <c r="C17" s="278"/>
      <c r="D17" s="706" t="s">
        <v>186</v>
      </c>
    </row>
    <row r="18" spans="1:4" ht="15.75">
      <c r="A18" s="498" t="s">
        <v>456</v>
      </c>
      <c r="B18" s="231"/>
      <c r="C18" s="279"/>
      <c r="D18" s="707"/>
    </row>
    <row r="19" spans="1:4" ht="13.5" thickBot="1">
      <c r="A19" s="500" t="s">
        <v>457</v>
      </c>
      <c r="B19" s="10"/>
      <c r="C19" s="12"/>
      <c r="D19" s="708"/>
    </row>
    <row r="20" spans="1:4" ht="16.5" thickBot="1">
      <c r="A20" s="477" t="s">
        <v>458</v>
      </c>
      <c r="B20" s="711" t="s">
        <v>54</v>
      </c>
      <c r="C20" s="709">
        <f>SUM(C15:C18)</f>
        <v>5000</v>
      </c>
      <c r="D20" s="710"/>
    </row>
    <row r="26" spans="1:6" ht="12.75">
      <c r="A26" s="466" t="s">
        <v>998</v>
      </c>
      <c r="B26" s="192"/>
      <c r="C26" s="192"/>
      <c r="D26" s="192"/>
      <c r="E26" s="192"/>
      <c r="F26" s="192"/>
    </row>
    <row r="27" spans="2:3" ht="14.25">
      <c r="B27" s="93"/>
      <c r="C27" s="94"/>
    </row>
    <row r="28" spans="2:3" ht="14.25">
      <c r="B28" s="93"/>
      <c r="C28" s="99"/>
    </row>
    <row r="29" spans="2:3" ht="15.75">
      <c r="B29" s="1524" t="s">
        <v>181</v>
      </c>
      <c r="C29" s="1524"/>
    </row>
    <row r="30" spans="2:3" ht="15.75">
      <c r="B30" s="1522" t="s">
        <v>999</v>
      </c>
      <c r="C30" s="1522"/>
    </row>
    <row r="31" spans="2:3" ht="12.75">
      <c r="B31" s="1523"/>
      <c r="C31" s="1523"/>
    </row>
    <row r="32" spans="2:3" ht="13.5" thickBot="1">
      <c r="B32" s="93"/>
      <c r="C32" s="96" t="s">
        <v>4</v>
      </c>
    </row>
    <row r="33" spans="1:4" ht="26.25" thickBot="1">
      <c r="A33" s="651" t="s">
        <v>448</v>
      </c>
      <c r="B33" s="695" t="s">
        <v>205</v>
      </c>
      <c r="C33" s="696" t="s">
        <v>206</v>
      </c>
      <c r="D33" s="16"/>
    </row>
    <row r="34" spans="1:4" ht="13.5" thickBot="1">
      <c r="A34" s="585" t="s">
        <v>449</v>
      </c>
      <c r="B34" s="686" t="s">
        <v>450</v>
      </c>
      <c r="C34" s="697" t="s">
        <v>451</v>
      </c>
      <c r="D34" s="38"/>
    </row>
    <row r="35" spans="1:3" ht="12.75">
      <c r="A35" s="601" t="s">
        <v>453</v>
      </c>
      <c r="B35" s="100" t="s">
        <v>1000</v>
      </c>
      <c r="C35" s="698">
        <v>3425162</v>
      </c>
    </row>
    <row r="36" spans="1:3" ht="12.75">
      <c r="A36" s="541" t="s">
        <v>454</v>
      </c>
      <c r="B36" s="100" t="s">
        <v>207</v>
      </c>
      <c r="C36" s="699">
        <f>'1_sz_ melléklet'!E31</f>
        <v>8377518</v>
      </c>
    </row>
    <row r="37" spans="1:3" ht="12.75">
      <c r="A37" s="498" t="s">
        <v>455</v>
      </c>
      <c r="B37" s="100" t="s">
        <v>208</v>
      </c>
      <c r="C37" s="700">
        <f>'1_sz_ melléklet'!I31</f>
        <v>8377518.2</v>
      </c>
    </row>
    <row r="38" spans="1:3" ht="13.5" thickBot="1">
      <c r="A38" s="518" t="s">
        <v>456</v>
      </c>
      <c r="B38" s="701" t="s">
        <v>1001</v>
      </c>
      <c r="C38" s="702">
        <f>C35+C36-C37</f>
        <v>3425161.8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1">
      <selection activeCell="A52" sqref="A1:F52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419" t="s">
        <v>676</v>
      </c>
      <c r="B1" s="1419"/>
      <c r="C1" s="1419"/>
      <c r="D1" s="1419"/>
      <c r="E1" s="1419"/>
    </row>
    <row r="2" spans="1:5" ht="12.75">
      <c r="A2" s="466"/>
      <c r="B2" s="466"/>
      <c r="C2" s="466"/>
      <c r="D2" s="466"/>
      <c r="E2" s="466"/>
    </row>
    <row r="3" spans="2:5" ht="15.75">
      <c r="B3" s="1439" t="s">
        <v>677</v>
      </c>
      <c r="C3" s="1439"/>
      <c r="D3" s="1439"/>
      <c r="E3" s="1439"/>
    </row>
    <row r="4" spans="2:5" ht="15.75">
      <c r="B4" s="22"/>
      <c r="C4" s="22"/>
      <c r="D4" s="22"/>
      <c r="E4" s="22"/>
    </row>
    <row r="5" spans="2:5" ht="13.5" thickBot="1">
      <c r="B5" s="1"/>
      <c r="C5" s="1"/>
      <c r="D5" s="1"/>
      <c r="E5" s="23" t="s">
        <v>11</v>
      </c>
    </row>
    <row r="6" spans="1:6" ht="35.25" customHeight="1" thickBot="1">
      <c r="A6" s="481" t="s">
        <v>448</v>
      </c>
      <c r="B6" s="792" t="s">
        <v>16</v>
      </c>
      <c r="C6" s="469" t="s">
        <v>678</v>
      </c>
      <c r="D6" s="470" t="s">
        <v>679</v>
      </c>
      <c r="E6" s="469" t="s">
        <v>12</v>
      </c>
      <c r="F6" s="470" t="s">
        <v>598</v>
      </c>
    </row>
    <row r="7" spans="1:6" ht="11.25" customHeight="1">
      <c r="A7" s="793" t="s">
        <v>449</v>
      </c>
      <c r="B7" s="794" t="s">
        <v>450</v>
      </c>
      <c r="C7" s="803" t="s">
        <v>451</v>
      </c>
      <c r="D7" s="804" t="s">
        <v>452</v>
      </c>
      <c r="E7" s="1047" t="s">
        <v>472</v>
      </c>
      <c r="F7" s="1048" t="s">
        <v>497</v>
      </c>
    </row>
    <row r="8" spans="1:6" ht="12.75">
      <c r="A8" s="454" t="s">
        <v>453</v>
      </c>
      <c r="B8" s="461" t="s">
        <v>322</v>
      </c>
      <c r="C8" s="407"/>
      <c r="D8" s="177"/>
      <c r="E8" s="407"/>
      <c r="F8" s="160"/>
    </row>
    <row r="9" spans="1:9" ht="12.75">
      <c r="A9" s="453" t="s">
        <v>454</v>
      </c>
      <c r="B9" s="232" t="s">
        <v>6</v>
      </c>
      <c r="C9" s="407">
        <f>148753+1371+3633</f>
        <v>153757</v>
      </c>
      <c r="D9" s="177">
        <f>178476+643+3253</f>
        <v>182372</v>
      </c>
      <c r="E9" s="407">
        <f>168883+2861+5606</f>
        <v>177350</v>
      </c>
      <c r="F9" s="177">
        <f>SUM(C9:E9)</f>
        <v>513479</v>
      </c>
      <c r="I9" s="16"/>
    </row>
    <row r="10" spans="1:9" ht="12.75">
      <c r="A10" s="453" t="s">
        <v>455</v>
      </c>
      <c r="B10" s="267" t="s">
        <v>7</v>
      </c>
      <c r="C10" s="407">
        <f>39554+185+981</f>
        <v>40720</v>
      </c>
      <c r="D10" s="177">
        <f>47322+87+878</f>
        <v>48287</v>
      </c>
      <c r="E10" s="407">
        <f>46831+773+1504</f>
        <v>49108</v>
      </c>
      <c r="F10" s="177">
        <f>SUM(C10:E10)</f>
        <v>138115</v>
      </c>
      <c r="I10" s="16"/>
    </row>
    <row r="11" spans="1:6" ht="12.75">
      <c r="A11" s="453" t="s">
        <v>456</v>
      </c>
      <c r="B11" s="267" t="s">
        <v>8</v>
      </c>
      <c r="C11" s="407">
        <f>368563+4730</f>
        <v>373293</v>
      </c>
      <c r="D11" s="177">
        <v>16281</v>
      </c>
      <c r="E11" s="407">
        <f>123789+10149</f>
        <v>133938</v>
      </c>
      <c r="F11" s="177">
        <f>SUM(C11:E11)</f>
        <v>523512</v>
      </c>
    </row>
    <row r="12" spans="1:9" ht="12.75">
      <c r="A12" s="453" t="s">
        <v>457</v>
      </c>
      <c r="B12" s="267" t="s">
        <v>561</v>
      </c>
      <c r="C12" s="407"/>
      <c r="D12" s="177"/>
      <c r="E12" s="407"/>
      <c r="F12" s="177">
        <f>SUM(C12:E12)</f>
        <v>0</v>
      </c>
      <c r="I12" s="16"/>
    </row>
    <row r="13" spans="1:6" ht="12.75">
      <c r="A13" s="453" t="s">
        <v>458</v>
      </c>
      <c r="B13" s="267" t="s">
        <v>560</v>
      </c>
      <c r="C13" s="407"/>
      <c r="D13" s="177"/>
      <c r="E13" s="407"/>
      <c r="F13" s="177">
        <f>SUM(C13:E13)</f>
        <v>0</v>
      </c>
    </row>
    <row r="14" spans="1:6" ht="12.75">
      <c r="A14" s="453" t="s">
        <v>459</v>
      </c>
      <c r="B14" s="267" t="s">
        <v>836</v>
      </c>
      <c r="C14" s="407">
        <f>C15+C16+C17+C18+C19+C20</f>
        <v>0</v>
      </c>
      <c r="D14" s="407">
        <f>D15+D16+D17+D18+D19+D20</f>
        <v>0</v>
      </c>
      <c r="E14" s="407">
        <f>E15+E16+E17+E18+E19+E20</f>
        <v>0</v>
      </c>
      <c r="F14" s="177">
        <f>F15+F16+F17+F18+F19+F20</f>
        <v>0</v>
      </c>
    </row>
    <row r="15" spans="1:6" ht="12.75">
      <c r="A15" s="453" t="s">
        <v>460</v>
      </c>
      <c r="B15" s="267" t="s">
        <v>837</v>
      </c>
      <c r="C15" s="407">
        <v>0</v>
      </c>
      <c r="D15" s="177">
        <v>0</v>
      </c>
      <c r="E15" s="407">
        <v>0</v>
      </c>
      <c r="F15" s="177">
        <f>E15+D15+C15</f>
        <v>0</v>
      </c>
    </row>
    <row r="16" spans="1:6" s="18" customFormat="1" ht="12.75">
      <c r="A16" s="453" t="s">
        <v>461</v>
      </c>
      <c r="B16" s="267" t="s">
        <v>838</v>
      </c>
      <c r="C16" s="407"/>
      <c r="D16" s="177"/>
      <c r="E16" s="407"/>
      <c r="F16" s="177">
        <f aca="true" t="shared" si="0" ref="F16:F21">E16+D16+C16</f>
        <v>0</v>
      </c>
    </row>
    <row r="17" spans="1:6" ht="12.75">
      <c r="A17" s="453" t="s">
        <v>462</v>
      </c>
      <c r="B17" s="267" t="s">
        <v>839</v>
      </c>
      <c r="C17" s="407"/>
      <c r="D17" s="177"/>
      <c r="E17" s="407"/>
      <c r="F17" s="177">
        <f t="shared" si="0"/>
        <v>0</v>
      </c>
    </row>
    <row r="18" spans="1:6" ht="12.75">
      <c r="A18" s="453" t="s">
        <v>463</v>
      </c>
      <c r="B18" s="462" t="s">
        <v>840</v>
      </c>
      <c r="C18" s="306"/>
      <c r="D18" s="181"/>
      <c r="E18" s="407"/>
      <c r="F18" s="177">
        <f t="shared" si="0"/>
        <v>0</v>
      </c>
    </row>
    <row r="19" spans="1:6" ht="12.75">
      <c r="A19" s="453" t="s">
        <v>464</v>
      </c>
      <c r="B19" s="1134" t="s">
        <v>855</v>
      </c>
      <c r="C19" s="410"/>
      <c r="D19" s="178"/>
      <c r="E19" s="407"/>
      <c r="F19" s="177">
        <f t="shared" si="0"/>
        <v>0</v>
      </c>
    </row>
    <row r="20" spans="1:6" ht="12.75">
      <c r="A20" s="453" t="s">
        <v>465</v>
      </c>
      <c r="B20" s="1135" t="s">
        <v>848</v>
      </c>
      <c r="C20" s="410"/>
      <c r="D20" s="178"/>
      <c r="E20" s="407"/>
      <c r="F20" s="177">
        <f t="shared" si="0"/>
        <v>0</v>
      </c>
    </row>
    <row r="21" spans="1:6" ht="13.5" customHeight="1" thickBot="1">
      <c r="A21" s="453" t="s">
        <v>466</v>
      </c>
      <c r="B21" s="269" t="s">
        <v>318</v>
      </c>
      <c r="C21" s="408"/>
      <c r="D21" s="182"/>
      <c r="E21" s="407"/>
      <c r="F21" s="405">
        <f t="shared" si="0"/>
        <v>0</v>
      </c>
    </row>
    <row r="22" spans="1:6" ht="13.5" thickBot="1">
      <c r="A22" s="797" t="s">
        <v>467</v>
      </c>
      <c r="B22" s="798" t="s">
        <v>9</v>
      </c>
      <c r="C22" s="806">
        <f>C9+C10+C11+C12+C14+C21</f>
        <v>567770</v>
      </c>
      <c r="D22" s="806">
        <f>D9+D10+D11+D12+D14+D21</f>
        <v>246940</v>
      </c>
      <c r="E22" s="806">
        <f>E9+E10+E11+E12+E14+E21</f>
        <v>360396</v>
      </c>
      <c r="F22" s="807">
        <f>F9+F10+F11+F12+F14+F21</f>
        <v>1175106</v>
      </c>
    </row>
    <row r="23" spans="1:6" ht="13.5" thickTop="1">
      <c r="A23" s="786"/>
      <c r="B23" s="461"/>
      <c r="C23" s="305"/>
      <c r="D23" s="305"/>
      <c r="E23" s="305"/>
      <c r="F23" s="185"/>
    </row>
    <row r="24" spans="1:6" s="18" customFormat="1" ht="12.75">
      <c r="A24" s="454" t="s">
        <v>468</v>
      </c>
      <c r="B24" s="463" t="s">
        <v>323</v>
      </c>
      <c r="C24" s="409"/>
      <c r="D24" s="180"/>
      <c r="E24" s="409"/>
      <c r="F24" s="239"/>
    </row>
    <row r="25" spans="1:6" ht="12.75">
      <c r="A25" s="453" t="s">
        <v>469</v>
      </c>
      <c r="B25" s="267" t="s">
        <v>562</v>
      </c>
      <c r="C25" s="407">
        <f>'33_sz_ melléklet'!C19</f>
        <v>3730</v>
      </c>
      <c r="D25" s="177"/>
      <c r="E25" s="407">
        <f>'33_sz_ melléklet'!C13</f>
        <v>790</v>
      </c>
      <c r="F25" s="177">
        <f>SUM(C25:E25)</f>
        <v>4520</v>
      </c>
    </row>
    <row r="26" spans="1:6" ht="12.75">
      <c r="A26" s="453" t="s">
        <v>468</v>
      </c>
      <c r="B26" s="267" t="s">
        <v>563</v>
      </c>
      <c r="C26" s="407"/>
      <c r="D26" s="177"/>
      <c r="E26" s="407"/>
      <c r="F26" s="160"/>
    </row>
    <row r="27" spans="1:6" ht="12.75">
      <c r="A27" s="453" t="s">
        <v>469</v>
      </c>
      <c r="B27" s="267" t="s">
        <v>319</v>
      </c>
      <c r="C27" s="306">
        <f>C28+C29+C30</f>
        <v>0</v>
      </c>
      <c r="D27" s="306">
        <f>D28+D29+D30</f>
        <v>0</v>
      </c>
      <c r="E27" s="306">
        <f>E28+E29+E30</f>
        <v>0</v>
      </c>
      <c r="F27" s="181">
        <f>F28+F29+F30</f>
        <v>0</v>
      </c>
    </row>
    <row r="28" spans="1:6" ht="12.75">
      <c r="A28" s="453" t="s">
        <v>470</v>
      </c>
      <c r="B28" s="462" t="s">
        <v>841</v>
      </c>
      <c r="C28" s="407"/>
      <c r="D28" s="177"/>
      <c r="E28" s="407"/>
      <c r="F28" s="160"/>
    </row>
    <row r="29" spans="1:6" s="18" customFormat="1" ht="12.75">
      <c r="A29" s="453" t="s">
        <v>471</v>
      </c>
      <c r="B29" s="462" t="s">
        <v>843</v>
      </c>
      <c r="C29" s="407"/>
      <c r="D29" s="177"/>
      <c r="E29" s="407"/>
      <c r="F29" s="160"/>
    </row>
    <row r="30" spans="1:6" s="18" customFormat="1" ht="12.75">
      <c r="A30" s="453" t="s">
        <v>473</v>
      </c>
      <c r="B30" s="462" t="s">
        <v>842</v>
      </c>
      <c r="C30" s="407"/>
      <c r="D30" s="177"/>
      <c r="E30" s="407"/>
      <c r="F30" s="525"/>
    </row>
    <row r="31" spans="1:6" s="18" customFormat="1" ht="12.75">
      <c r="A31" s="453" t="s">
        <v>474</v>
      </c>
      <c r="B31" s="462" t="s">
        <v>844</v>
      </c>
      <c r="C31" s="407"/>
      <c r="D31" s="177"/>
      <c r="E31" s="407"/>
      <c r="F31" s="525"/>
    </row>
    <row r="32" spans="1:6" s="18" customFormat="1" ht="12.75">
      <c r="A32" s="453" t="s">
        <v>475</v>
      </c>
      <c r="B32" s="1134" t="s">
        <v>845</v>
      </c>
      <c r="C32" s="407"/>
      <c r="D32" s="177"/>
      <c r="E32" s="407"/>
      <c r="F32" s="525"/>
    </row>
    <row r="33" spans="1:6" s="18" customFormat="1" ht="12.75">
      <c r="A33" s="453" t="s">
        <v>476</v>
      </c>
      <c r="B33" s="372" t="s">
        <v>846</v>
      </c>
      <c r="C33" s="407"/>
      <c r="D33" s="177"/>
      <c r="E33" s="407"/>
      <c r="F33" s="525"/>
    </row>
    <row r="34" spans="1:6" ht="12.75">
      <c r="A34" s="453" t="s">
        <v>477</v>
      </c>
      <c r="B34" s="1135" t="s">
        <v>863</v>
      </c>
      <c r="C34" s="407"/>
      <c r="D34" s="177"/>
      <c r="E34" s="407"/>
      <c r="F34" s="525"/>
    </row>
    <row r="35" spans="1:6" ht="13.5" customHeight="1">
      <c r="A35" s="453" t="s">
        <v>478</v>
      </c>
      <c r="B35" s="267" t="s">
        <v>849</v>
      </c>
      <c r="C35" s="407"/>
      <c r="D35" s="177"/>
      <c r="E35" s="407"/>
      <c r="F35" s="160"/>
    </row>
    <row r="36" spans="1:6" ht="13.5" thickBot="1">
      <c r="A36" s="453" t="s">
        <v>479</v>
      </c>
      <c r="B36" s="269" t="s">
        <v>321</v>
      </c>
      <c r="C36" s="410">
        <f>-C12</f>
        <v>0</v>
      </c>
      <c r="D36" s="410">
        <f>-D12</f>
        <v>0</v>
      </c>
      <c r="E36" s="410">
        <f>-E12</f>
        <v>0</v>
      </c>
      <c r="F36" s="178">
        <f>-F12</f>
        <v>0</v>
      </c>
    </row>
    <row r="37" spans="1:6" ht="27.75" customHeight="1" thickBot="1">
      <c r="A37" s="797" t="s">
        <v>480</v>
      </c>
      <c r="B37" s="798" t="s">
        <v>10</v>
      </c>
      <c r="C37" s="806">
        <f>C25+C26+C27+C35+C36</f>
        <v>3730</v>
      </c>
      <c r="D37" s="806">
        <f>D25+D26+D27+D35+D36</f>
        <v>0</v>
      </c>
      <c r="E37" s="806">
        <f>E25+E26+E27+E35+E36</f>
        <v>790</v>
      </c>
      <c r="F37" s="807">
        <f>F25+F26+F27+F35+F36</f>
        <v>4520</v>
      </c>
    </row>
    <row r="38" spans="1:6" s="17" customFormat="1" ht="27" thickBot="1" thickTop="1">
      <c r="A38" s="797" t="s">
        <v>481</v>
      </c>
      <c r="B38" s="802" t="s">
        <v>850</v>
      </c>
      <c r="C38" s="809">
        <f>C22+C37</f>
        <v>571500</v>
      </c>
      <c r="D38" s="809">
        <f>D22+D37</f>
        <v>246940</v>
      </c>
      <c r="E38" s="809">
        <f>E22+E37</f>
        <v>361186</v>
      </c>
      <c r="F38" s="810">
        <f>F22+F37</f>
        <v>1179626</v>
      </c>
    </row>
    <row r="39" spans="1:6" s="17" customFormat="1" ht="13.5" thickTop="1">
      <c r="A39" s="786"/>
      <c r="B39" s="1150"/>
      <c r="C39" s="316"/>
      <c r="D39" s="316"/>
      <c r="E39" s="316"/>
      <c r="F39" s="323"/>
    </row>
    <row r="40" spans="1:6" s="17" customFormat="1" ht="12.75">
      <c r="A40" s="454" t="s">
        <v>557</v>
      </c>
      <c r="B40" s="584" t="s">
        <v>852</v>
      </c>
      <c r="C40" s="808"/>
      <c r="D40" s="180"/>
      <c r="E40" s="409"/>
      <c r="F40" s="239"/>
    </row>
    <row r="41" spans="1:6" s="17" customFormat="1" ht="12.75">
      <c r="A41" s="453" t="s">
        <v>483</v>
      </c>
      <c r="B41" s="268" t="s">
        <v>851</v>
      </c>
      <c r="C41" s="412"/>
      <c r="D41" s="177"/>
      <c r="E41" s="407"/>
      <c r="F41" s="160"/>
    </row>
    <row r="42" spans="1:6" s="17" customFormat="1" ht="12.75">
      <c r="A42" s="453" t="s">
        <v>484</v>
      </c>
      <c r="B42" s="889" t="s">
        <v>856</v>
      </c>
      <c r="C42" s="1141"/>
      <c r="D42" s="182"/>
      <c r="E42" s="408"/>
      <c r="F42" s="404"/>
    </row>
    <row r="43" spans="1:6" s="17" customFormat="1" ht="12.75">
      <c r="A43" s="453" t="s">
        <v>485</v>
      </c>
      <c r="B43" s="889" t="s">
        <v>857</v>
      </c>
      <c r="C43" s="1141"/>
      <c r="D43" s="182"/>
      <c r="E43" s="408"/>
      <c r="F43" s="404"/>
    </row>
    <row r="44" spans="1:6" s="17" customFormat="1" ht="12.75">
      <c r="A44" s="453" t="s">
        <v>486</v>
      </c>
      <c r="B44" s="889" t="s">
        <v>858</v>
      </c>
      <c r="C44" s="1141"/>
      <c r="D44" s="182"/>
      <c r="E44" s="408"/>
      <c r="F44" s="404"/>
    </row>
    <row r="45" spans="1:6" s="17" customFormat="1" ht="12.75">
      <c r="A45" s="453" t="s">
        <v>487</v>
      </c>
      <c r="B45" s="1136" t="s">
        <v>859</v>
      </c>
      <c r="C45" s="1141"/>
      <c r="D45" s="182"/>
      <c r="E45" s="408"/>
      <c r="F45" s="404"/>
    </row>
    <row r="46" spans="1:6" s="17" customFormat="1" ht="12.75">
      <c r="A46" s="453" t="s">
        <v>488</v>
      </c>
      <c r="B46" s="1137" t="s">
        <v>860</v>
      </c>
      <c r="C46" s="1141"/>
      <c r="D46" s="182"/>
      <c r="E46" s="408"/>
      <c r="F46" s="404"/>
    </row>
    <row r="47" spans="1:6" s="17" customFormat="1" ht="12.75">
      <c r="A47" s="453" t="s">
        <v>489</v>
      </c>
      <c r="B47" s="1138" t="s">
        <v>861</v>
      </c>
      <c r="C47" s="1141"/>
      <c r="D47" s="182"/>
      <c r="E47" s="408"/>
      <c r="F47" s="404"/>
    </row>
    <row r="48" spans="1:6" ht="15.75" customHeight="1" thickBot="1">
      <c r="A48" s="453" t="s">
        <v>490</v>
      </c>
      <c r="B48" s="464" t="s">
        <v>862</v>
      </c>
      <c r="C48" s="1141"/>
      <c r="D48" s="182"/>
      <c r="E48" s="408"/>
      <c r="F48" s="404"/>
    </row>
    <row r="49" spans="1:6" ht="13.5" thickBot="1">
      <c r="A49" s="477" t="s">
        <v>491</v>
      </c>
      <c r="B49" s="382" t="s">
        <v>853</v>
      </c>
      <c r="C49" s="1142"/>
      <c r="D49" s="314"/>
      <c r="E49" s="179"/>
      <c r="F49" s="853"/>
    </row>
    <row r="50" spans="1:6" ht="12.75">
      <c r="A50" s="786"/>
      <c r="B50" s="45"/>
      <c r="C50" s="1156"/>
      <c r="D50" s="1158"/>
      <c r="E50" s="1094"/>
      <c r="F50" s="885"/>
    </row>
    <row r="51" spans="1:6" ht="13.5" thickBot="1">
      <c r="A51" s="814" t="s">
        <v>492</v>
      </c>
      <c r="B51" s="1148" t="s">
        <v>854</v>
      </c>
      <c r="C51" s="1155">
        <f>C38+C49</f>
        <v>571500</v>
      </c>
      <c r="D51" s="1157">
        <f>D38+D49</f>
        <v>246940</v>
      </c>
      <c r="E51" s="1155">
        <f>E38+E49</f>
        <v>361186</v>
      </c>
      <c r="F51" s="1155">
        <f>F38+F49</f>
        <v>1179626</v>
      </c>
    </row>
    <row r="52" ht="13.5" thickTop="1"/>
    <row r="53" ht="14.25" customHeight="1"/>
    <row r="54" ht="25.5" customHeight="1"/>
    <row r="56" ht="15.75" customHeight="1"/>
    <row r="57" ht="13.5" customHeight="1"/>
    <row r="58" ht="22.5" customHeight="1"/>
    <row r="99" ht="17.25" customHeight="1"/>
    <row r="103" ht="16.5" customHeight="1"/>
    <row r="104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6" sqref="A1:C36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466" t="s">
        <v>1002</v>
      </c>
      <c r="B1" s="192"/>
      <c r="C1" s="192"/>
      <c r="D1" s="192"/>
      <c r="E1" s="192"/>
      <c r="F1" s="192"/>
    </row>
    <row r="2" spans="2:3" ht="12" customHeight="1">
      <c r="B2" s="93"/>
      <c r="C2" s="94"/>
    </row>
    <row r="3" spans="2:6" ht="15.75">
      <c r="B3" s="1524" t="s">
        <v>181</v>
      </c>
      <c r="C3" s="1524"/>
      <c r="D3" s="48"/>
      <c r="E3" s="48"/>
      <c r="F3" s="48"/>
    </row>
    <row r="4" spans="2:6" ht="15.75">
      <c r="B4" s="1522" t="s">
        <v>1003</v>
      </c>
      <c r="C4" s="1522"/>
      <c r="D4" s="13"/>
      <c r="E4" s="13"/>
      <c r="F4" s="13"/>
    </row>
    <row r="5" spans="2:3" ht="12.75">
      <c r="B5" s="95"/>
      <c r="C5" s="96"/>
    </row>
    <row r="6" spans="2:3" ht="13.5" thickBot="1">
      <c r="B6" s="95"/>
      <c r="C6" s="97" t="s">
        <v>4</v>
      </c>
    </row>
    <row r="7" spans="1:3" ht="12.75" customHeight="1">
      <c r="A7" s="1448" t="s">
        <v>448</v>
      </c>
      <c r="B7" s="1526" t="s">
        <v>189</v>
      </c>
      <c r="C7" s="1528" t="s">
        <v>190</v>
      </c>
    </row>
    <row r="8" spans="1:3" ht="13.5" customHeight="1" thickBot="1">
      <c r="A8" s="1511"/>
      <c r="B8" s="1527"/>
      <c r="C8" s="1529"/>
    </row>
    <row r="9" spans="1:3" ht="13.5" thickBot="1">
      <c r="A9" s="585" t="s">
        <v>534</v>
      </c>
      <c r="B9" s="686" t="s">
        <v>450</v>
      </c>
      <c r="C9" s="697" t="s">
        <v>451</v>
      </c>
    </row>
    <row r="10" spans="1:3" ht="15.75">
      <c r="A10" s="600" t="s">
        <v>453</v>
      </c>
      <c r="B10" s="730" t="s">
        <v>191</v>
      </c>
      <c r="C10" s="280"/>
    </row>
    <row r="11" spans="1:3" ht="15.75">
      <c r="A11" s="454" t="s">
        <v>454</v>
      </c>
      <c r="B11" s="730" t="s">
        <v>386</v>
      </c>
      <c r="C11" s="280"/>
    </row>
    <row r="12" spans="1:3" ht="15.75">
      <c r="A12" s="453" t="s">
        <v>455</v>
      </c>
      <c r="B12" s="730" t="s">
        <v>387</v>
      </c>
      <c r="C12" s="280"/>
    </row>
    <row r="13" spans="1:3" ht="15.75">
      <c r="A13" s="453" t="s">
        <v>456</v>
      </c>
      <c r="B13" s="730" t="s">
        <v>388</v>
      </c>
      <c r="C13" s="280"/>
    </row>
    <row r="14" spans="1:3" ht="15.75">
      <c r="A14" s="453" t="s">
        <v>457</v>
      </c>
      <c r="B14" s="731" t="s">
        <v>192</v>
      </c>
      <c r="C14" s="281"/>
    </row>
    <row r="15" spans="1:3" ht="15.75">
      <c r="A15" s="453" t="s">
        <v>458</v>
      </c>
      <c r="B15" s="732" t="s">
        <v>193</v>
      </c>
      <c r="C15" s="282">
        <v>1000</v>
      </c>
    </row>
    <row r="16" spans="1:3" ht="15.75">
      <c r="A16" s="453" t="s">
        <v>459</v>
      </c>
      <c r="B16" s="731" t="s">
        <v>389</v>
      </c>
      <c r="C16" s="282"/>
    </row>
    <row r="17" spans="1:3" ht="15.75">
      <c r="A17" s="453" t="s">
        <v>460</v>
      </c>
      <c r="B17" s="733" t="s">
        <v>390</v>
      </c>
      <c r="C17" s="282">
        <v>6000</v>
      </c>
    </row>
    <row r="18" spans="1:3" ht="15.75">
      <c r="A18" s="453" t="s">
        <v>461</v>
      </c>
      <c r="B18" s="733" t="s">
        <v>391</v>
      </c>
      <c r="C18" s="282">
        <v>5000</v>
      </c>
    </row>
    <row r="19" spans="1:3" ht="15.75">
      <c r="A19" s="453" t="s">
        <v>462</v>
      </c>
      <c r="B19" s="733" t="s">
        <v>392</v>
      </c>
      <c r="C19" s="282">
        <v>2000</v>
      </c>
    </row>
    <row r="20" spans="1:3" ht="15.75">
      <c r="A20" s="453" t="s">
        <v>463</v>
      </c>
      <c r="B20" s="733" t="s">
        <v>194</v>
      </c>
      <c r="C20" s="282"/>
    </row>
    <row r="21" spans="1:3" ht="17.25" customHeight="1">
      <c r="A21" s="453" t="s">
        <v>464</v>
      </c>
      <c r="B21" s="734" t="s">
        <v>195</v>
      </c>
      <c r="C21" s="282"/>
    </row>
    <row r="22" spans="1:3" ht="16.5" customHeight="1">
      <c r="A22" s="453" t="s">
        <v>465</v>
      </c>
      <c r="B22" s="734" t="s">
        <v>196</v>
      </c>
      <c r="C22" s="282"/>
    </row>
    <row r="23" spans="1:3" ht="26.25">
      <c r="A23" s="453" t="s">
        <v>466</v>
      </c>
      <c r="B23" s="734" t="s">
        <v>197</v>
      </c>
      <c r="C23" s="282"/>
    </row>
    <row r="24" spans="1:3" ht="15.75">
      <c r="A24" s="453" t="s">
        <v>467</v>
      </c>
      <c r="B24" s="734" t="s">
        <v>198</v>
      </c>
      <c r="C24" s="282"/>
    </row>
    <row r="25" spans="1:3" ht="16.5" thickBot="1">
      <c r="A25" s="465" t="s">
        <v>468</v>
      </c>
      <c r="B25" s="735" t="s">
        <v>199</v>
      </c>
      <c r="C25" s="283">
        <f>SUM(C10:C24)</f>
        <v>14000</v>
      </c>
    </row>
    <row r="26" spans="2:3" ht="12.75">
      <c r="B26" s="93"/>
      <c r="C26" s="93"/>
    </row>
    <row r="27" spans="2:3" ht="12.75" customHeight="1">
      <c r="B27" s="1525" t="s">
        <v>200</v>
      </c>
      <c r="C27" s="1525"/>
    </row>
    <row r="28" spans="2:3" ht="12.75" customHeight="1">
      <c r="B28" s="1525" t="s">
        <v>201</v>
      </c>
      <c r="C28" s="1525"/>
    </row>
    <row r="29" spans="2:3" ht="13.5" customHeight="1">
      <c r="B29" s="1525" t="s">
        <v>202</v>
      </c>
      <c r="C29" s="1525"/>
    </row>
    <row r="30" spans="2:3" ht="13.5" customHeight="1">
      <c r="B30" s="98"/>
      <c r="C30" s="98"/>
    </row>
    <row r="31" spans="2:3" ht="12.75">
      <c r="B31" s="93"/>
      <c r="C31" s="93"/>
    </row>
    <row r="32" spans="2:3" ht="12.75">
      <c r="B32" s="93" t="s">
        <v>203</v>
      </c>
      <c r="C32" s="93"/>
    </row>
    <row r="33" spans="2:3" ht="12.75">
      <c r="B33" s="93" t="s">
        <v>204</v>
      </c>
      <c r="C33" s="93"/>
    </row>
    <row r="34" spans="2:3" ht="12.75">
      <c r="B34" s="93"/>
      <c r="C34" s="93"/>
    </row>
    <row r="35" spans="2:3" ht="12.75">
      <c r="B35" s="93"/>
      <c r="C35" s="93"/>
    </row>
    <row r="36" spans="2:3" ht="12.75">
      <c r="B36" s="93"/>
      <c r="C36" s="93"/>
    </row>
  </sheetData>
  <sheetProtection/>
  <mergeCells count="8">
    <mergeCell ref="A7:A8"/>
    <mergeCell ref="B29:C29"/>
    <mergeCell ref="B3:C3"/>
    <mergeCell ref="B4:C4"/>
    <mergeCell ref="B7:B8"/>
    <mergeCell ref="C7:C8"/>
    <mergeCell ref="B27:C27"/>
    <mergeCell ref="B28:C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A39" sqref="A1:G39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419" t="s">
        <v>777</v>
      </c>
      <c r="C1" s="1443"/>
      <c r="D1" s="1443"/>
      <c r="E1" s="1443"/>
      <c r="F1" s="1443"/>
      <c r="G1" s="1443"/>
    </row>
    <row r="2" spans="1:7" ht="15.75">
      <c r="A2" s="1450" t="s">
        <v>209</v>
      </c>
      <c r="B2" s="1440"/>
      <c r="C2" s="1440"/>
      <c r="D2" s="1440"/>
      <c r="E2" s="1440"/>
      <c r="F2" s="1440"/>
      <c r="G2" s="1440"/>
    </row>
    <row r="3" spans="1:7" ht="12.75">
      <c r="A3" s="1442" t="s">
        <v>210</v>
      </c>
      <c r="B3" s="1443"/>
      <c r="C3" s="1443"/>
      <c r="D3" s="1443"/>
      <c r="E3" s="1443"/>
      <c r="F3" s="1443"/>
      <c r="G3" s="1443"/>
    </row>
    <row r="4" spans="1:7" ht="12.75">
      <c r="A4" s="1497" t="s">
        <v>779</v>
      </c>
      <c r="B4" s="1440"/>
      <c r="C4" s="1440"/>
      <c r="D4" s="1440"/>
      <c r="E4" s="1440"/>
      <c r="F4" s="1440"/>
      <c r="G4" s="1440"/>
    </row>
    <row r="5" spans="2:7" ht="13.5" thickBot="1">
      <c r="B5" s="1"/>
      <c r="C5" s="1"/>
      <c r="D5" s="1"/>
      <c r="E5" s="1"/>
      <c r="F5" s="1"/>
      <c r="G5" s="23" t="s">
        <v>4</v>
      </c>
    </row>
    <row r="6" spans="1:7" ht="13.5" thickBot="1">
      <c r="A6" s="1468" t="s">
        <v>448</v>
      </c>
      <c r="B6" s="1534" t="s">
        <v>211</v>
      </c>
      <c r="C6" s="1536" t="s">
        <v>212</v>
      </c>
      <c r="D6" s="713" t="s">
        <v>213</v>
      </c>
      <c r="E6" s="714" t="s">
        <v>114</v>
      </c>
      <c r="F6" s="713" t="s">
        <v>214</v>
      </c>
      <c r="G6" s="715" t="s">
        <v>215</v>
      </c>
    </row>
    <row r="7" spans="1:7" ht="13.5" thickBot="1">
      <c r="A7" s="1469"/>
      <c r="B7" s="1535"/>
      <c r="C7" s="1535"/>
      <c r="D7" s="262" t="s">
        <v>216</v>
      </c>
      <c r="E7" s="190" t="s">
        <v>217</v>
      </c>
      <c r="F7" s="262" t="s">
        <v>218</v>
      </c>
      <c r="G7" s="716" t="s">
        <v>219</v>
      </c>
    </row>
    <row r="8" spans="1:7" ht="13.5" thickBot="1">
      <c r="A8" s="1469"/>
      <c r="B8" s="1535"/>
      <c r="C8" s="1535"/>
      <c r="D8" s="262" t="s">
        <v>220</v>
      </c>
      <c r="E8" s="190" t="s">
        <v>221</v>
      </c>
      <c r="F8" s="262" t="s">
        <v>221</v>
      </c>
      <c r="G8" s="716" t="s">
        <v>222</v>
      </c>
    </row>
    <row r="9" spans="1:7" ht="13.5" thickBot="1">
      <c r="A9" s="538" t="s">
        <v>534</v>
      </c>
      <c r="B9" s="686" t="s">
        <v>450</v>
      </c>
      <c r="C9" s="697" t="s">
        <v>451</v>
      </c>
      <c r="D9" s="712" t="s">
        <v>452</v>
      </c>
      <c r="E9" s="482" t="s">
        <v>472</v>
      </c>
      <c r="F9" s="712" t="s">
        <v>497</v>
      </c>
      <c r="G9" s="483" t="s">
        <v>498</v>
      </c>
    </row>
    <row r="10" spans="1:7" ht="12.75">
      <c r="A10" s="514" t="s">
        <v>453</v>
      </c>
      <c r="B10" s="35" t="s">
        <v>223</v>
      </c>
      <c r="C10" s="24" t="s">
        <v>618</v>
      </c>
      <c r="D10" s="1059">
        <v>24949</v>
      </c>
      <c r="E10" s="30"/>
      <c r="F10" s="25"/>
      <c r="G10" s="302"/>
    </row>
    <row r="11" spans="1:7" ht="12.75">
      <c r="A11" s="541" t="s">
        <v>454</v>
      </c>
      <c r="B11" s="7" t="s">
        <v>223</v>
      </c>
      <c r="C11" s="265" t="s">
        <v>224</v>
      </c>
      <c r="D11" s="1060">
        <v>103909</v>
      </c>
      <c r="E11" s="32"/>
      <c r="F11" s="9"/>
      <c r="G11" s="304"/>
    </row>
    <row r="12" spans="1:7" ht="12.75">
      <c r="A12" s="498" t="s">
        <v>455</v>
      </c>
      <c r="B12" s="7" t="s">
        <v>223</v>
      </c>
      <c r="C12" s="24" t="s">
        <v>225</v>
      </c>
      <c r="D12" s="1059">
        <v>30625</v>
      </c>
      <c r="E12" s="30"/>
      <c r="F12" s="25"/>
      <c r="G12" s="302"/>
    </row>
    <row r="13" spans="1:7" ht="12.75">
      <c r="A13" s="498" t="s">
        <v>456</v>
      </c>
      <c r="B13" s="7" t="s">
        <v>223</v>
      </c>
      <c r="C13" s="265" t="s">
        <v>226</v>
      </c>
      <c r="D13" s="1060">
        <v>38240</v>
      </c>
      <c r="E13" s="32"/>
      <c r="F13" s="11"/>
      <c r="G13" s="313"/>
    </row>
    <row r="14" spans="1:7" ht="12.75">
      <c r="A14" s="498" t="s">
        <v>457</v>
      </c>
      <c r="B14" s="7" t="s">
        <v>223</v>
      </c>
      <c r="C14" s="265" t="s">
        <v>787</v>
      </c>
      <c r="D14" s="1060">
        <v>92365</v>
      </c>
      <c r="E14" s="32"/>
      <c r="F14" s="9"/>
      <c r="G14" s="304"/>
    </row>
    <row r="15" spans="1:7" ht="12.75">
      <c r="A15" s="498" t="s">
        <v>458</v>
      </c>
      <c r="B15" s="7" t="s">
        <v>223</v>
      </c>
      <c r="C15" s="26" t="s">
        <v>788</v>
      </c>
      <c r="D15" s="1060">
        <v>289428</v>
      </c>
      <c r="E15" s="5"/>
      <c r="F15" s="26"/>
      <c r="G15" s="689"/>
    </row>
    <row r="16" spans="1:7" ht="12.75">
      <c r="A16" s="498" t="s">
        <v>459</v>
      </c>
      <c r="B16" s="7" t="s">
        <v>223</v>
      </c>
      <c r="C16" s="265"/>
      <c r="D16" s="1060"/>
      <c r="E16" s="32"/>
      <c r="F16" s="9"/>
      <c r="G16" s="304"/>
    </row>
    <row r="17" spans="1:7" ht="12.75">
      <c r="A17" s="498" t="s">
        <v>460</v>
      </c>
      <c r="B17" s="7" t="s">
        <v>223</v>
      </c>
      <c r="C17" s="265"/>
      <c r="D17" s="1060"/>
      <c r="E17" s="32"/>
      <c r="F17" s="9"/>
      <c r="G17" s="304"/>
    </row>
    <row r="18" spans="1:7" ht="12.75">
      <c r="A18" s="498" t="s">
        <v>461</v>
      </c>
      <c r="B18" s="7" t="s">
        <v>223</v>
      </c>
      <c r="C18" s="265"/>
      <c r="D18" s="1060"/>
      <c r="E18" s="32"/>
      <c r="F18" s="9"/>
      <c r="G18" s="304"/>
    </row>
    <row r="19" spans="1:7" ht="12.75">
      <c r="A19" s="498" t="s">
        <v>462</v>
      </c>
      <c r="B19" s="7" t="s">
        <v>223</v>
      </c>
      <c r="C19" s="26"/>
      <c r="D19" s="265"/>
      <c r="E19" s="5"/>
      <c r="F19" s="26"/>
      <c r="G19" s="689"/>
    </row>
    <row r="20" spans="1:7" ht="12.75">
      <c r="A20" s="498" t="s">
        <v>463</v>
      </c>
      <c r="B20" s="10" t="s">
        <v>665</v>
      </c>
      <c r="C20" s="265" t="s">
        <v>666</v>
      </c>
      <c r="D20" s="1060">
        <f>'42_sz_ melléklet'!I9</f>
        <v>3005480</v>
      </c>
      <c r="E20" s="32"/>
      <c r="F20" s="9"/>
      <c r="G20" s="304"/>
    </row>
    <row r="21" spans="1:7" ht="13.5" thickBot="1">
      <c r="A21" s="500" t="s">
        <v>464</v>
      </c>
      <c r="B21" s="10"/>
      <c r="C21" s="717"/>
      <c r="D21" s="11"/>
      <c r="E21" s="136"/>
      <c r="F21" s="11"/>
      <c r="G21" s="313"/>
    </row>
    <row r="22" spans="1:7" ht="13.5" thickBot="1">
      <c r="A22" s="603" t="s">
        <v>465</v>
      </c>
      <c r="B22" s="718" t="s">
        <v>31</v>
      </c>
      <c r="C22" s="712" t="s">
        <v>227</v>
      </c>
      <c r="D22" s="138">
        <f>SUM(D10:D21)</f>
        <v>3584996</v>
      </c>
      <c r="E22" s="317">
        <f>SUM(E10:E21)</f>
        <v>0</v>
      </c>
      <c r="F22" s="138">
        <f>SUM(F10:F21)</f>
        <v>0</v>
      </c>
      <c r="G22" s="298">
        <f>SUM(G10:G21)</f>
        <v>0</v>
      </c>
    </row>
    <row r="23" spans="2:7" ht="12.75">
      <c r="B23" s="37"/>
      <c r="C23" s="190"/>
      <c r="D23" s="31"/>
      <c r="E23" s="31"/>
      <c r="F23" s="31"/>
      <c r="G23" s="31"/>
    </row>
    <row r="24" spans="2:7" ht="12.75">
      <c r="B24" s="1419" t="s">
        <v>778</v>
      </c>
      <c r="C24" s="1443"/>
      <c r="D24" s="1443"/>
      <c r="E24" s="1443"/>
      <c r="F24" s="1443"/>
      <c r="G24" s="1443"/>
    </row>
    <row r="25" spans="1:7" ht="15.75">
      <c r="A25" s="1439" t="s">
        <v>228</v>
      </c>
      <c r="B25" s="1440"/>
      <c r="C25" s="1440"/>
      <c r="D25" s="1440"/>
      <c r="E25" s="1440"/>
      <c r="F25" s="1440"/>
      <c r="G25" s="1440"/>
    </row>
    <row r="26" spans="1:7" ht="12.75">
      <c r="A26" s="1442" t="s">
        <v>229</v>
      </c>
      <c r="B26" s="1440"/>
      <c r="C26" s="1440"/>
      <c r="D26" s="1440"/>
      <c r="E26" s="1440"/>
      <c r="F26" s="1440"/>
      <c r="G26" s="1440"/>
    </row>
    <row r="27" spans="1:7" ht="12.75">
      <c r="A27" s="1442" t="s">
        <v>780</v>
      </c>
      <c r="B27" s="1443"/>
      <c r="C27" s="1443"/>
      <c r="D27" s="1443"/>
      <c r="E27" s="1443"/>
      <c r="F27" s="1443"/>
      <c r="G27" s="1443"/>
    </row>
    <row r="28" spans="2:7" ht="13.5" thickBot="1">
      <c r="B28" s="1"/>
      <c r="C28" s="42"/>
      <c r="D28" s="42"/>
      <c r="E28" s="42"/>
      <c r="F28" s="1"/>
      <c r="G28" s="23" t="s">
        <v>4</v>
      </c>
    </row>
    <row r="29" spans="1:7" ht="13.5" thickBot="1">
      <c r="A29" s="1468" t="s">
        <v>448</v>
      </c>
      <c r="B29" s="1532" t="s">
        <v>230</v>
      </c>
      <c r="C29" s="1532"/>
      <c r="D29" s="713" t="s">
        <v>231</v>
      </c>
      <c r="E29" s="714" t="s">
        <v>232</v>
      </c>
      <c r="F29" s="713" t="s">
        <v>233</v>
      </c>
      <c r="G29" s="715" t="s">
        <v>234</v>
      </c>
    </row>
    <row r="30" spans="1:7" ht="13.5" thickBot="1">
      <c r="A30" s="1469"/>
      <c r="B30" s="1533"/>
      <c r="C30" s="1533"/>
      <c r="D30" s="262" t="s">
        <v>216</v>
      </c>
      <c r="E30" s="190" t="s">
        <v>235</v>
      </c>
      <c r="F30" s="262" t="s">
        <v>236</v>
      </c>
      <c r="G30" s="716" t="s">
        <v>237</v>
      </c>
    </row>
    <row r="31" spans="1:7" ht="13.5" thickBot="1">
      <c r="A31" s="1469"/>
      <c r="B31" s="1533"/>
      <c r="C31" s="1533"/>
      <c r="D31" s="263" t="s">
        <v>238</v>
      </c>
      <c r="E31" s="264" t="s">
        <v>239</v>
      </c>
      <c r="F31" s="263" t="s">
        <v>221</v>
      </c>
      <c r="G31" s="719" t="s">
        <v>240</v>
      </c>
    </row>
    <row r="32" spans="1:7" ht="13.5" thickBot="1">
      <c r="A32" s="538" t="s">
        <v>534</v>
      </c>
      <c r="B32" s="1530" t="s">
        <v>450</v>
      </c>
      <c r="C32" s="1531"/>
      <c r="D32" s="712" t="s">
        <v>451</v>
      </c>
      <c r="E32" s="482" t="s">
        <v>452</v>
      </c>
      <c r="F32" s="712" t="s">
        <v>472</v>
      </c>
      <c r="G32" s="483" t="s">
        <v>497</v>
      </c>
    </row>
    <row r="33" spans="1:7" ht="12.75">
      <c r="A33" s="514" t="s">
        <v>453</v>
      </c>
      <c r="B33" s="35" t="s">
        <v>614</v>
      </c>
      <c r="C33" s="267"/>
      <c r="D33" s="1059">
        <v>636</v>
      </c>
      <c r="E33" s="30"/>
      <c r="F33" s="25"/>
      <c r="G33" s="302"/>
    </row>
    <row r="34" spans="1:7" ht="12.75">
      <c r="A34" s="541" t="s">
        <v>454</v>
      </c>
      <c r="B34" s="35" t="s">
        <v>615</v>
      </c>
      <c r="C34" s="267"/>
      <c r="D34" s="1059">
        <v>334</v>
      </c>
      <c r="E34" s="30"/>
      <c r="F34" s="25"/>
      <c r="G34" s="302"/>
    </row>
    <row r="35" spans="1:7" ht="12.75">
      <c r="A35" s="498" t="s">
        <v>455</v>
      </c>
      <c r="B35" s="35" t="s">
        <v>616</v>
      </c>
      <c r="C35" s="267"/>
      <c r="D35" s="1059">
        <v>18037</v>
      </c>
      <c r="E35" s="30"/>
      <c r="F35" s="25"/>
      <c r="G35" s="302"/>
    </row>
    <row r="36" spans="1:7" ht="12.75">
      <c r="A36" s="498" t="s">
        <v>456</v>
      </c>
      <c r="B36" s="951" t="s">
        <v>617</v>
      </c>
      <c r="C36" s="952"/>
      <c r="D36" s="1115">
        <v>1813</v>
      </c>
      <c r="E36" s="879"/>
      <c r="F36" s="139"/>
      <c r="G36" s="519"/>
    </row>
    <row r="37" spans="1:7" ht="13.5" thickBot="1">
      <c r="A37" s="500" t="s">
        <v>457</v>
      </c>
      <c r="B37" s="151" t="s">
        <v>781</v>
      </c>
      <c r="C37" s="269"/>
      <c r="D37" s="29">
        <v>57200</v>
      </c>
      <c r="E37" s="31"/>
      <c r="F37" s="29"/>
      <c r="G37" s="176"/>
    </row>
    <row r="38" spans="1:7" ht="13.5" thickBot="1">
      <c r="A38" s="477" t="s">
        <v>458</v>
      </c>
      <c r="B38" s="501" t="s">
        <v>31</v>
      </c>
      <c r="C38" s="720"/>
      <c r="D38" s="953">
        <f>SUM(D33:D37)</f>
        <v>78020</v>
      </c>
      <c r="E38" s="954"/>
      <c r="F38" s="953"/>
      <c r="G38" s="955"/>
    </row>
  </sheetData>
  <sheetProtection/>
  <mergeCells count="14">
    <mergeCell ref="A2:G2"/>
    <mergeCell ref="A4:G4"/>
    <mergeCell ref="A6:A8"/>
    <mergeCell ref="A29:A31"/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73"/>
  <sheetViews>
    <sheetView zoomScalePageLayoutView="0" workbookViewId="0" topLeftCell="A58">
      <selection activeCell="H12" sqref="H12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6.57421875" style="0" customWidth="1"/>
    <col min="4" max="4" width="9.57421875" style="0" customWidth="1"/>
    <col min="11" max="11" width="9.57421875" style="0" customWidth="1"/>
  </cols>
  <sheetData>
    <row r="2" spans="1:13" ht="12.75">
      <c r="A2" s="1419" t="s">
        <v>782</v>
      </c>
      <c r="B2" s="1443"/>
      <c r="C2" s="1443"/>
      <c r="D2" s="1443"/>
      <c r="E2" s="1443"/>
      <c r="F2" s="1443"/>
      <c r="G2" s="1"/>
      <c r="H2" s="1"/>
      <c r="I2" s="1"/>
      <c r="J2" s="1"/>
      <c r="K2" s="10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537" t="s">
        <v>181</v>
      </c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</row>
    <row r="5" spans="2:13" ht="18.75">
      <c r="B5" s="1538" t="s">
        <v>241</v>
      </c>
      <c r="C5" s="1538"/>
      <c r="D5" s="1538"/>
      <c r="E5" s="1538"/>
      <c r="F5" s="1538"/>
      <c r="G5" s="1538"/>
      <c r="H5" s="1538"/>
      <c r="I5" s="1538"/>
      <c r="J5" s="1538"/>
      <c r="K5" s="1538"/>
      <c r="L5" s="1538"/>
      <c r="M5" s="1538"/>
    </row>
    <row r="6" spans="2:6" ht="18">
      <c r="B6" s="102"/>
      <c r="C6" s="102"/>
      <c r="D6" s="102"/>
      <c r="E6" s="102"/>
      <c r="F6" s="102"/>
    </row>
    <row r="7" spans="2:6" ht="18">
      <c r="B7" s="102"/>
      <c r="C7" s="102"/>
      <c r="D7" s="102"/>
      <c r="E7" s="102"/>
      <c r="F7" s="102"/>
    </row>
    <row r="8" spans="8:12" ht="13.5" thickBot="1">
      <c r="H8" s="1539"/>
      <c r="I8" s="1539"/>
      <c r="J8" s="1539"/>
      <c r="K8" s="1539"/>
      <c r="L8" s="47" t="s">
        <v>69</v>
      </c>
    </row>
    <row r="9" spans="1:14" ht="15" thickBot="1">
      <c r="A9" s="1448" t="s">
        <v>448</v>
      </c>
      <c r="B9" s="1549" t="s">
        <v>242</v>
      </c>
      <c r="C9" s="1551" t="s">
        <v>212</v>
      </c>
      <c r="D9" s="1544" t="s">
        <v>783</v>
      </c>
      <c r="E9" s="1547" t="s">
        <v>243</v>
      </c>
      <c r="F9" s="1547"/>
      <c r="G9" s="1547"/>
      <c r="H9" s="1547"/>
      <c r="I9" s="1547"/>
      <c r="J9" s="1547"/>
      <c r="K9" s="1547"/>
      <c r="L9" s="1547"/>
      <c r="M9" s="1547"/>
      <c r="N9" s="1548"/>
    </row>
    <row r="10" spans="1:14" ht="32.25" customHeight="1" thickBot="1">
      <c r="A10" s="1511"/>
      <c r="B10" s="1550"/>
      <c r="C10" s="1552"/>
      <c r="D10" s="1553"/>
      <c r="E10" s="721" t="s">
        <v>267</v>
      </c>
      <c r="F10" s="721" t="s">
        <v>268</v>
      </c>
      <c r="G10" s="721" t="s">
        <v>269</v>
      </c>
      <c r="H10" s="721" t="s">
        <v>270</v>
      </c>
      <c r="I10" s="721" t="s">
        <v>271</v>
      </c>
      <c r="J10" s="721" t="s">
        <v>272</v>
      </c>
      <c r="K10" s="721" t="s">
        <v>273</v>
      </c>
      <c r="L10" s="721" t="s">
        <v>274</v>
      </c>
      <c r="M10" s="1056" t="s">
        <v>275</v>
      </c>
      <c r="N10" s="1057" t="s">
        <v>280</v>
      </c>
    </row>
    <row r="11" spans="1:14" ht="18" customHeight="1" thickBot="1">
      <c r="A11" s="585" t="s">
        <v>449</v>
      </c>
      <c r="B11" s="538" t="s">
        <v>535</v>
      </c>
      <c r="C11" s="538" t="s">
        <v>451</v>
      </c>
      <c r="D11" s="538" t="s">
        <v>452</v>
      </c>
      <c r="E11" s="538" t="s">
        <v>472</v>
      </c>
      <c r="F11" s="538" t="s">
        <v>497</v>
      </c>
      <c r="G11" s="538" t="s">
        <v>498</v>
      </c>
      <c r="H11" s="538" t="s">
        <v>531</v>
      </c>
      <c r="I11" s="538" t="s">
        <v>532</v>
      </c>
      <c r="J11" s="538" t="s">
        <v>533</v>
      </c>
      <c r="K11" s="538" t="s">
        <v>536</v>
      </c>
      <c r="L11" s="538" t="s">
        <v>537</v>
      </c>
      <c r="M11" s="538" t="s">
        <v>538</v>
      </c>
      <c r="N11" s="538" t="s">
        <v>539</v>
      </c>
    </row>
    <row r="12" spans="1:14" ht="31.5" customHeight="1">
      <c r="A12" s="601" t="s">
        <v>453</v>
      </c>
      <c r="B12" s="206" t="s">
        <v>244</v>
      </c>
      <c r="C12" s="722" t="s">
        <v>245</v>
      </c>
      <c r="D12" s="105">
        <f>'  46 47_sz_ melléklet'!D10</f>
        <v>24949</v>
      </c>
      <c r="E12" s="723">
        <v>924</v>
      </c>
      <c r="F12" s="723">
        <v>1232</v>
      </c>
      <c r="G12" s="723">
        <v>1232</v>
      </c>
      <c r="H12" s="723">
        <v>1232</v>
      </c>
      <c r="I12" s="723">
        <v>1232</v>
      </c>
      <c r="J12" s="723">
        <v>1232</v>
      </c>
      <c r="K12" s="723">
        <v>1232</v>
      </c>
      <c r="L12" s="724">
        <v>1232</v>
      </c>
      <c r="M12" s="1030">
        <v>1232</v>
      </c>
      <c r="N12" s="725">
        <v>1232</v>
      </c>
    </row>
    <row r="13" spans="1:14" ht="31.5" customHeight="1">
      <c r="A13" s="498" t="s">
        <v>454</v>
      </c>
      <c r="B13" s="103" t="s">
        <v>244</v>
      </c>
      <c r="C13" s="104" t="s">
        <v>246</v>
      </c>
      <c r="D13" s="109">
        <f>'  46 47_sz_ melléklet'!D12</f>
        <v>30625</v>
      </c>
      <c r="E13" s="106">
        <v>2500</v>
      </c>
      <c r="F13" s="106">
        <v>2500</v>
      </c>
      <c r="G13" s="107">
        <v>2500</v>
      </c>
      <c r="H13" s="106">
        <v>2500</v>
      </c>
      <c r="I13" s="108">
        <v>2500</v>
      </c>
      <c r="J13" s="114">
        <v>2500</v>
      </c>
      <c r="K13" s="258">
        <v>2500</v>
      </c>
      <c r="L13" s="1063">
        <v>2500</v>
      </c>
      <c r="M13" s="254">
        <v>2500</v>
      </c>
      <c r="N13" s="725">
        <v>2500</v>
      </c>
    </row>
    <row r="14" spans="1:14" ht="26.25" customHeight="1">
      <c r="A14" s="498" t="s">
        <v>455</v>
      </c>
      <c r="B14" s="103" t="s">
        <v>244</v>
      </c>
      <c r="C14" s="104" t="s">
        <v>247</v>
      </c>
      <c r="D14" s="109">
        <f>'  46 47_sz_ melléklet'!D11</f>
        <v>103909</v>
      </c>
      <c r="E14" s="106">
        <v>8696</v>
      </c>
      <c r="F14" s="106">
        <v>8696</v>
      </c>
      <c r="G14" s="107">
        <v>8696</v>
      </c>
      <c r="H14" s="106">
        <v>8696</v>
      </c>
      <c r="I14" s="108">
        <v>8696</v>
      </c>
      <c r="J14" s="114">
        <v>8696</v>
      </c>
      <c r="K14" s="259">
        <v>8696</v>
      </c>
      <c r="L14" s="108">
        <v>8696</v>
      </c>
      <c r="M14" s="255">
        <v>8696</v>
      </c>
      <c r="N14" s="726">
        <v>8696</v>
      </c>
    </row>
    <row r="15" spans="1:14" ht="24.75" customHeight="1">
      <c r="A15" s="498" t="s">
        <v>456</v>
      </c>
      <c r="B15" s="110" t="s">
        <v>244</v>
      </c>
      <c r="C15" s="104" t="s">
        <v>784</v>
      </c>
      <c r="D15" s="109">
        <f>'  46 47_sz_ melléklet'!D14</f>
        <v>92365</v>
      </c>
      <c r="E15" s="1061"/>
      <c r="F15" s="1061">
        <v>0</v>
      </c>
      <c r="G15" s="1062">
        <v>0</v>
      </c>
      <c r="H15" s="1061">
        <v>7648</v>
      </c>
      <c r="I15" s="1061">
        <v>7648</v>
      </c>
      <c r="J15" s="1061">
        <v>7648</v>
      </c>
      <c r="K15" s="1061">
        <v>7648</v>
      </c>
      <c r="L15" s="1062">
        <v>7648</v>
      </c>
      <c r="M15" s="1064">
        <v>7648</v>
      </c>
      <c r="N15" s="1065">
        <v>7648</v>
      </c>
    </row>
    <row r="16" spans="1:14" ht="18.75" customHeight="1">
      <c r="A16" s="498" t="s">
        <v>457</v>
      </c>
      <c r="B16" s="103" t="s">
        <v>244</v>
      </c>
      <c r="C16" s="104" t="s">
        <v>248</v>
      </c>
      <c r="D16" s="109">
        <f>'  46 47_sz_ melléklet'!D13</f>
        <v>38240</v>
      </c>
      <c r="E16" s="106">
        <v>2940</v>
      </c>
      <c r="F16" s="106">
        <v>2940</v>
      </c>
      <c r="G16" s="106">
        <v>2940</v>
      </c>
      <c r="H16" s="106">
        <v>2940</v>
      </c>
      <c r="I16" s="106">
        <v>2940</v>
      </c>
      <c r="J16" s="107">
        <v>2940</v>
      </c>
      <c r="K16" s="259">
        <v>2940</v>
      </c>
      <c r="L16" s="108">
        <v>2940</v>
      </c>
      <c r="M16" s="255">
        <v>2940</v>
      </c>
      <c r="N16" s="726">
        <v>2940</v>
      </c>
    </row>
    <row r="17" spans="1:14" ht="19.5" customHeight="1" thickBot="1">
      <c r="A17" s="500" t="s">
        <v>458</v>
      </c>
      <c r="B17" s="1066" t="s">
        <v>249</v>
      </c>
      <c r="C17" s="1067" t="s">
        <v>250</v>
      </c>
      <c r="D17" s="1068">
        <v>3005480</v>
      </c>
      <c r="E17" s="136">
        <v>69113</v>
      </c>
      <c r="F17" s="1069">
        <v>76792</v>
      </c>
      <c r="G17" s="136">
        <v>85796</v>
      </c>
      <c r="H17" s="1069">
        <v>85796</v>
      </c>
      <c r="I17" s="1069">
        <v>88443</v>
      </c>
      <c r="J17" s="136">
        <v>94798</v>
      </c>
      <c r="K17" s="1070">
        <v>96387</v>
      </c>
      <c r="L17" s="136">
        <v>97446</v>
      </c>
      <c r="M17" s="155">
        <v>102213</v>
      </c>
      <c r="N17" s="313">
        <v>105390</v>
      </c>
    </row>
    <row r="18" spans="1:14" ht="24.75" customHeight="1" thickBot="1">
      <c r="A18" s="477" t="s">
        <v>459</v>
      </c>
      <c r="B18" s="1071" t="s">
        <v>54</v>
      </c>
      <c r="C18" s="1072" t="s">
        <v>251</v>
      </c>
      <c r="D18" s="1073">
        <f>SUM(D12:D17)</f>
        <v>3295568</v>
      </c>
      <c r="E18" s="1074">
        <f>SUM(E12:E17)</f>
        <v>84173</v>
      </c>
      <c r="F18" s="1074">
        <f aca="true" t="shared" si="0" ref="F18:K18">SUM(F12:F17)</f>
        <v>92160</v>
      </c>
      <c r="G18" s="1074">
        <f t="shared" si="0"/>
        <v>101164</v>
      </c>
      <c r="H18" s="1074">
        <f t="shared" si="0"/>
        <v>108812</v>
      </c>
      <c r="I18" s="1074">
        <f t="shared" si="0"/>
        <v>111459</v>
      </c>
      <c r="J18" s="1074">
        <f t="shared" si="0"/>
        <v>117814</v>
      </c>
      <c r="K18" s="1075">
        <f t="shared" si="0"/>
        <v>119403</v>
      </c>
      <c r="L18" s="1076">
        <f>SUM(L12:L17)</f>
        <v>120462</v>
      </c>
      <c r="M18" s="1076">
        <f>SUM(M12:M17)</f>
        <v>125229</v>
      </c>
      <c r="N18" s="1077">
        <f>SUM(N12:N17)</f>
        <v>128406</v>
      </c>
    </row>
    <row r="19" spans="2:13" ht="14.25">
      <c r="B19" s="45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2:13" ht="14.25">
      <c r="B20" s="45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2:13" ht="14.25">
      <c r="B21" s="45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2:13" ht="14.25">
      <c r="B22" s="45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2:13" ht="14.25">
      <c r="B23" s="45"/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2:13" ht="14.25">
      <c r="B24" s="45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2:13" ht="14.25">
      <c r="B25" s="45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2:13" ht="14.25">
      <c r="B26" s="45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</row>
    <row r="27" spans="2:13" ht="14.25">
      <c r="B27" s="45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2:13" ht="14.25">
      <c r="B28" s="45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14.25">
      <c r="A29" s="1419" t="s">
        <v>785</v>
      </c>
      <c r="B29" s="1443"/>
      <c r="C29" s="1443"/>
      <c r="D29" s="1443"/>
      <c r="E29" s="1443"/>
      <c r="F29" s="1443"/>
      <c r="G29" s="112"/>
      <c r="H29" s="112"/>
      <c r="I29" s="112"/>
      <c r="J29" s="112"/>
      <c r="K29" s="112"/>
      <c r="L29" s="112"/>
      <c r="M29" s="112"/>
    </row>
    <row r="30" spans="2:14" ht="12.75">
      <c r="B30" s="1441">
        <v>2</v>
      </c>
      <c r="C30" s="1441"/>
      <c r="D30" s="1441"/>
      <c r="E30" s="1441"/>
      <c r="F30" s="1441"/>
      <c r="G30" s="1441"/>
      <c r="H30" s="1441"/>
      <c r="I30" s="1441"/>
      <c r="J30" s="1441"/>
      <c r="K30" s="1441"/>
      <c r="L30" s="1441"/>
      <c r="M30" s="1441"/>
      <c r="N30" s="1441"/>
    </row>
    <row r="31" spans="2:13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537" t="s">
        <v>181</v>
      </c>
      <c r="C34" s="1537"/>
      <c r="D34" s="1537"/>
      <c r="E34" s="1537"/>
      <c r="F34" s="1537"/>
      <c r="G34" s="1537"/>
      <c r="H34" s="1537"/>
      <c r="I34" s="1537"/>
      <c r="J34" s="1537"/>
      <c r="K34" s="1537"/>
      <c r="L34" s="1537"/>
      <c r="M34" s="1537"/>
    </row>
    <row r="35" spans="2:13" ht="18.75">
      <c r="B35" s="1538" t="s">
        <v>241</v>
      </c>
      <c r="C35" s="1538"/>
      <c r="D35" s="1538"/>
      <c r="E35" s="1538"/>
      <c r="F35" s="1538"/>
      <c r="G35" s="1538"/>
      <c r="H35" s="1538"/>
      <c r="I35" s="1538"/>
      <c r="J35" s="1538"/>
      <c r="K35" s="1538"/>
      <c r="L35" s="1538"/>
      <c r="M35" s="1538"/>
    </row>
    <row r="36" spans="2:6" ht="18">
      <c r="B36" s="102"/>
      <c r="C36" s="102"/>
      <c r="D36" s="102"/>
      <c r="E36" s="102"/>
      <c r="F36" s="102"/>
    </row>
    <row r="37" spans="8:14" ht="13.5" thickBot="1">
      <c r="H37" s="1539"/>
      <c r="I37" s="1539"/>
      <c r="J37" s="1539"/>
      <c r="K37" s="1539"/>
      <c r="L37" s="47" t="s">
        <v>69</v>
      </c>
      <c r="N37" s="16"/>
    </row>
    <row r="38" spans="1:14" ht="15" thickBot="1">
      <c r="A38" s="1448" t="s">
        <v>448</v>
      </c>
      <c r="B38" s="1540" t="s">
        <v>242</v>
      </c>
      <c r="C38" s="1542" t="s">
        <v>212</v>
      </c>
      <c r="D38" s="1544" t="s">
        <v>783</v>
      </c>
      <c r="E38" s="1545" t="s">
        <v>243</v>
      </c>
      <c r="F38" s="1545"/>
      <c r="G38" s="1545"/>
      <c r="H38" s="1545"/>
      <c r="I38" s="1545"/>
      <c r="J38" s="1545"/>
      <c r="K38" s="1545"/>
      <c r="L38" s="1545"/>
      <c r="M38" s="1545"/>
      <c r="N38" s="1546"/>
    </row>
    <row r="39" spans="1:14" ht="35.25" customHeight="1" thickBot="1">
      <c r="A39" s="1511"/>
      <c r="B39" s="1541"/>
      <c r="C39" s="1543"/>
      <c r="D39" s="1543"/>
      <c r="E39" s="113" t="s">
        <v>281</v>
      </c>
      <c r="F39" s="113" t="s">
        <v>282</v>
      </c>
      <c r="G39" s="113" t="s">
        <v>283</v>
      </c>
      <c r="H39" s="113" t="s">
        <v>284</v>
      </c>
      <c r="I39" s="113" t="s">
        <v>285</v>
      </c>
      <c r="J39" s="113" t="s">
        <v>286</v>
      </c>
      <c r="K39" s="113" t="s">
        <v>252</v>
      </c>
      <c r="L39" s="113" t="s">
        <v>253</v>
      </c>
      <c r="M39" s="113" t="s">
        <v>254</v>
      </c>
      <c r="N39" s="1080" t="s">
        <v>255</v>
      </c>
    </row>
    <row r="40" spans="1:14" ht="18" customHeight="1" thickBot="1">
      <c r="A40" s="585" t="s">
        <v>449</v>
      </c>
      <c r="B40" s="538" t="s">
        <v>535</v>
      </c>
      <c r="C40" s="538" t="s">
        <v>451</v>
      </c>
      <c r="D40" s="538" t="s">
        <v>452</v>
      </c>
      <c r="E40" s="538" t="s">
        <v>472</v>
      </c>
      <c r="F40" s="538" t="s">
        <v>497</v>
      </c>
      <c r="G40" s="538" t="s">
        <v>498</v>
      </c>
      <c r="H40" s="538" t="s">
        <v>531</v>
      </c>
      <c r="I40" s="538" t="s">
        <v>532</v>
      </c>
      <c r="J40" s="538" t="s">
        <v>533</v>
      </c>
      <c r="K40" s="538" t="s">
        <v>536</v>
      </c>
      <c r="L40" s="538" t="s">
        <v>537</v>
      </c>
      <c r="M40" s="688" t="s">
        <v>538</v>
      </c>
      <c r="N40" s="688" t="s">
        <v>539</v>
      </c>
    </row>
    <row r="41" spans="1:14" ht="39" customHeight="1">
      <c r="A41" s="601" t="s">
        <v>453</v>
      </c>
      <c r="B41" s="256" t="s">
        <v>244</v>
      </c>
      <c r="C41" s="104" t="s">
        <v>245</v>
      </c>
      <c r="D41" s="109">
        <f aca="true" t="shared" si="1" ref="D41:D46">D12</f>
        <v>24949</v>
      </c>
      <c r="E41" s="106">
        <v>1232</v>
      </c>
      <c r="F41" s="106">
        <v>1232</v>
      </c>
      <c r="G41" s="106">
        <v>1232</v>
      </c>
      <c r="H41" s="106">
        <v>1232</v>
      </c>
      <c r="I41" s="106">
        <v>1232</v>
      </c>
      <c r="J41" s="106">
        <v>1232</v>
      </c>
      <c r="K41" s="106">
        <v>1232</v>
      </c>
      <c r="L41" s="107">
        <v>1232</v>
      </c>
      <c r="M41" s="1030">
        <v>1232</v>
      </c>
      <c r="N41" s="725">
        <v>1232</v>
      </c>
    </row>
    <row r="42" spans="1:14" ht="33" customHeight="1">
      <c r="A42" s="498" t="s">
        <v>454</v>
      </c>
      <c r="B42" s="256" t="s">
        <v>244</v>
      </c>
      <c r="C42" s="104" t="s">
        <v>246</v>
      </c>
      <c r="D42" s="109">
        <f t="shared" si="1"/>
        <v>30625</v>
      </c>
      <c r="E42" s="106">
        <v>2500</v>
      </c>
      <c r="F42" s="106">
        <v>2500</v>
      </c>
      <c r="G42" s="107">
        <v>625</v>
      </c>
      <c r="H42" s="106">
        <v>0</v>
      </c>
      <c r="I42" s="106">
        <v>0</v>
      </c>
      <c r="J42" s="107">
        <v>0</v>
      </c>
      <c r="K42" s="255">
        <v>0</v>
      </c>
      <c r="L42" s="114">
        <v>0</v>
      </c>
      <c r="M42" s="255"/>
      <c r="N42" s="1078"/>
    </row>
    <row r="43" spans="1:14" ht="32.25" customHeight="1">
      <c r="A43" s="498" t="s">
        <v>455</v>
      </c>
      <c r="B43" s="256" t="s">
        <v>244</v>
      </c>
      <c r="C43" s="104" t="s">
        <v>247</v>
      </c>
      <c r="D43" s="109">
        <f t="shared" si="1"/>
        <v>103909</v>
      </c>
      <c r="E43" s="109">
        <v>8696</v>
      </c>
      <c r="F43" s="109">
        <v>8253</v>
      </c>
      <c r="G43" s="114">
        <v>0</v>
      </c>
      <c r="H43" s="109">
        <v>0</v>
      </c>
      <c r="I43" s="109">
        <v>0</v>
      </c>
      <c r="J43" s="114">
        <v>0</v>
      </c>
      <c r="K43" s="255">
        <v>0</v>
      </c>
      <c r="L43" s="114">
        <v>0</v>
      </c>
      <c r="M43" s="255"/>
      <c r="N43" s="1078"/>
    </row>
    <row r="44" spans="1:14" ht="30.75" customHeight="1">
      <c r="A44" s="498" t="s">
        <v>456</v>
      </c>
      <c r="B44" s="257" t="s">
        <v>244</v>
      </c>
      <c r="C44" s="104" t="s">
        <v>786</v>
      </c>
      <c r="D44" s="109">
        <f t="shared" si="1"/>
        <v>92365</v>
      </c>
      <c r="E44" s="114">
        <v>7648</v>
      </c>
      <c r="F44" s="114">
        <v>7648</v>
      </c>
      <c r="G44" s="114">
        <v>7648</v>
      </c>
      <c r="H44" s="114">
        <v>7648</v>
      </c>
      <c r="I44" s="114">
        <v>7648</v>
      </c>
      <c r="J44" s="114">
        <v>589</v>
      </c>
      <c r="K44" s="114"/>
      <c r="L44" s="114"/>
      <c r="M44" s="255"/>
      <c r="N44" s="1079"/>
    </row>
    <row r="45" spans="1:14" ht="21" customHeight="1">
      <c r="A45" s="498" t="s">
        <v>457</v>
      </c>
      <c r="B45" s="256" t="s">
        <v>244</v>
      </c>
      <c r="C45" s="104" t="s">
        <v>248</v>
      </c>
      <c r="D45" s="109">
        <f t="shared" si="1"/>
        <v>38240</v>
      </c>
      <c r="E45" s="109">
        <v>2940</v>
      </c>
      <c r="F45" s="109">
        <v>2940</v>
      </c>
      <c r="G45" s="114">
        <v>2960</v>
      </c>
      <c r="H45" s="109">
        <v>0</v>
      </c>
      <c r="I45" s="109">
        <v>0</v>
      </c>
      <c r="J45" s="114">
        <v>0</v>
      </c>
      <c r="K45" s="255">
        <v>0</v>
      </c>
      <c r="L45" s="114">
        <v>0</v>
      </c>
      <c r="M45" s="255"/>
      <c r="N45" s="1078"/>
    </row>
    <row r="46" spans="1:14" ht="21.75" customHeight="1" thickBot="1">
      <c r="A46" s="500" t="s">
        <v>458</v>
      </c>
      <c r="B46" s="1081" t="s">
        <v>249</v>
      </c>
      <c r="C46" s="1067" t="s">
        <v>250</v>
      </c>
      <c r="D46" s="1068">
        <f t="shared" si="1"/>
        <v>3005480</v>
      </c>
      <c r="E46" s="1069">
        <v>108038</v>
      </c>
      <c r="F46" s="136">
        <v>112804</v>
      </c>
      <c r="G46" s="1069">
        <v>118630</v>
      </c>
      <c r="H46" s="1069">
        <v>126045</v>
      </c>
      <c r="I46" s="1069">
        <v>67789</v>
      </c>
      <c r="J46" s="136">
        <v>1570000</v>
      </c>
      <c r="K46" s="1082">
        <v>0</v>
      </c>
      <c r="L46" s="1083">
        <v>0</v>
      </c>
      <c r="M46" s="1082"/>
      <c r="N46" s="1084"/>
    </row>
    <row r="47" spans="1:14" ht="23.25" customHeight="1" thickBot="1">
      <c r="A47" s="477" t="s">
        <v>459</v>
      </c>
      <c r="B47" s="1085" t="s">
        <v>54</v>
      </c>
      <c r="C47" s="1072" t="s">
        <v>251</v>
      </c>
      <c r="D47" s="1073">
        <f>SUM(D41:D46)</f>
        <v>3295568</v>
      </c>
      <c r="E47" s="1074">
        <f>SUM(E41:E46)</f>
        <v>131054</v>
      </c>
      <c r="F47" s="1074">
        <f aca="true" t="shared" si="2" ref="F47:N47">SUM(F41:F46)</f>
        <v>135377</v>
      </c>
      <c r="G47" s="1074">
        <f t="shared" si="2"/>
        <v>131095</v>
      </c>
      <c r="H47" s="1074">
        <f t="shared" si="2"/>
        <v>134925</v>
      </c>
      <c r="I47" s="1074">
        <f t="shared" si="2"/>
        <v>76669</v>
      </c>
      <c r="J47" s="1073">
        <f t="shared" si="2"/>
        <v>1571821</v>
      </c>
      <c r="K47" s="1074">
        <f t="shared" si="2"/>
        <v>1232</v>
      </c>
      <c r="L47" s="1074">
        <f t="shared" si="2"/>
        <v>1232</v>
      </c>
      <c r="M47" s="1074">
        <f t="shared" si="2"/>
        <v>1232</v>
      </c>
      <c r="N47" s="1086">
        <f t="shared" si="2"/>
        <v>1232</v>
      </c>
    </row>
    <row r="48" ht="12.75">
      <c r="N48" s="16"/>
    </row>
    <row r="49" ht="12.75">
      <c r="N49" s="16"/>
    </row>
    <row r="50" ht="12.75">
      <c r="N50" s="16"/>
    </row>
    <row r="51" ht="12.75">
      <c r="N51" s="16"/>
    </row>
    <row r="52" ht="12.75">
      <c r="N52" s="16"/>
    </row>
    <row r="53" ht="12.75">
      <c r="N53" s="16"/>
    </row>
    <row r="54" spans="2:13" ht="14.25">
      <c r="B54" s="45"/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ht="14.25">
      <c r="A55" s="1419" t="s">
        <v>785</v>
      </c>
      <c r="B55" s="1443"/>
      <c r="C55" s="1443"/>
      <c r="D55" s="1443"/>
      <c r="E55" s="1443"/>
      <c r="F55" s="1443"/>
      <c r="G55" s="112"/>
      <c r="H55" s="112"/>
      <c r="I55" s="112"/>
      <c r="J55" s="112"/>
      <c r="K55" s="112"/>
      <c r="L55" s="112"/>
      <c r="M55" s="112"/>
    </row>
    <row r="56" spans="2:14" ht="12.75">
      <c r="B56" s="1441">
        <v>3</v>
      </c>
      <c r="C56" s="1441"/>
      <c r="D56" s="1441"/>
      <c r="E56" s="1441"/>
      <c r="F56" s="1441"/>
      <c r="G56" s="1441"/>
      <c r="H56" s="1441"/>
      <c r="I56" s="1441"/>
      <c r="J56" s="1441"/>
      <c r="K56" s="1441"/>
      <c r="L56" s="1441"/>
      <c r="M56" s="1441"/>
      <c r="N56" s="1441"/>
    </row>
    <row r="57" spans="2:13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8.75">
      <c r="B60" s="1537" t="s">
        <v>181</v>
      </c>
      <c r="C60" s="1537"/>
      <c r="D60" s="1537"/>
      <c r="E60" s="1537"/>
      <c r="F60" s="1537"/>
      <c r="G60" s="1537"/>
      <c r="H60" s="1537"/>
      <c r="I60" s="1537"/>
      <c r="J60" s="1537"/>
      <c r="K60" s="1537"/>
      <c r="L60" s="1537"/>
      <c r="M60" s="1537"/>
    </row>
    <row r="61" spans="2:13" ht="18.75">
      <c r="B61" s="1538" t="s">
        <v>241</v>
      </c>
      <c r="C61" s="1538"/>
      <c r="D61" s="1538"/>
      <c r="E61" s="1538"/>
      <c r="F61" s="1538"/>
      <c r="G61" s="1538"/>
      <c r="H61" s="1538"/>
      <c r="I61" s="1538"/>
      <c r="J61" s="1538"/>
      <c r="K61" s="1538"/>
      <c r="L61" s="1538"/>
      <c r="M61" s="1538"/>
    </row>
    <row r="62" spans="2:6" ht="18">
      <c r="B62" s="102"/>
      <c r="C62" s="102"/>
      <c r="D62" s="102"/>
      <c r="E62" s="102"/>
      <c r="F62" s="102"/>
    </row>
    <row r="63" spans="8:14" ht="13.5" thickBot="1">
      <c r="H63" s="1539"/>
      <c r="I63" s="1539"/>
      <c r="J63" s="1539"/>
      <c r="K63" s="1539"/>
      <c r="L63" s="47" t="s">
        <v>69</v>
      </c>
      <c r="N63" s="16"/>
    </row>
    <row r="64" spans="1:14" ht="15" thickBot="1">
      <c r="A64" s="1448" t="s">
        <v>448</v>
      </c>
      <c r="B64" s="1540" t="s">
        <v>242</v>
      </c>
      <c r="C64" s="1542" t="s">
        <v>212</v>
      </c>
      <c r="D64" s="1544" t="s">
        <v>783</v>
      </c>
      <c r="E64" s="1545" t="s">
        <v>243</v>
      </c>
      <c r="F64" s="1545"/>
      <c r="G64" s="1545"/>
      <c r="H64" s="1545"/>
      <c r="I64" s="1545"/>
      <c r="J64" s="1545"/>
      <c r="K64" s="1545"/>
      <c r="L64" s="1545"/>
      <c r="M64" s="1545"/>
      <c r="N64" s="1546"/>
    </row>
    <row r="65" spans="1:14" ht="24" customHeight="1" thickBot="1">
      <c r="A65" s="1511"/>
      <c r="B65" s="1541"/>
      <c r="C65" s="1543"/>
      <c r="D65" s="1543"/>
      <c r="E65" s="113" t="s">
        <v>256</v>
      </c>
      <c r="F65" s="113" t="s">
        <v>257</v>
      </c>
      <c r="G65" s="113" t="s">
        <v>789</v>
      </c>
      <c r="H65" s="113" t="s">
        <v>790</v>
      </c>
      <c r="I65" s="113" t="s">
        <v>791</v>
      </c>
      <c r="J65" s="113" t="s">
        <v>792</v>
      </c>
      <c r="K65" s="113" t="s">
        <v>793</v>
      </c>
      <c r="L65" s="113" t="s">
        <v>794</v>
      </c>
      <c r="M65" s="113" t="s">
        <v>795</v>
      </c>
      <c r="N65" s="1080" t="s">
        <v>796</v>
      </c>
    </row>
    <row r="66" spans="1:14" ht="16.5" customHeight="1" thickBot="1">
      <c r="A66" s="585" t="s">
        <v>449</v>
      </c>
      <c r="B66" s="538" t="s">
        <v>535</v>
      </c>
      <c r="C66" s="538" t="s">
        <v>451</v>
      </c>
      <c r="D66" s="538" t="s">
        <v>452</v>
      </c>
      <c r="E66" s="538" t="s">
        <v>472</v>
      </c>
      <c r="F66" s="538" t="s">
        <v>497</v>
      </c>
      <c r="G66" s="538" t="s">
        <v>498</v>
      </c>
      <c r="H66" s="538" t="s">
        <v>531</v>
      </c>
      <c r="I66" s="538" t="s">
        <v>532</v>
      </c>
      <c r="J66" s="538" t="s">
        <v>533</v>
      </c>
      <c r="K66" s="538" t="s">
        <v>536</v>
      </c>
      <c r="L66" s="538" t="s">
        <v>537</v>
      </c>
      <c r="M66" s="688" t="s">
        <v>538</v>
      </c>
      <c r="N66" s="688" t="s">
        <v>539</v>
      </c>
    </row>
    <row r="67" spans="1:14" ht="27.75" customHeight="1">
      <c r="A67" s="601" t="s">
        <v>453</v>
      </c>
      <c r="B67" s="256" t="s">
        <v>244</v>
      </c>
      <c r="C67" s="104" t="s">
        <v>245</v>
      </c>
      <c r="D67" s="109">
        <f aca="true" t="shared" si="3" ref="D67:D72">D41</f>
        <v>24949</v>
      </c>
      <c r="E67" s="106">
        <v>617</v>
      </c>
      <c r="F67" s="106"/>
      <c r="G67" s="106"/>
      <c r="H67" s="106"/>
      <c r="I67" s="106"/>
      <c r="J67" s="106"/>
      <c r="K67" s="106"/>
      <c r="L67" s="107"/>
      <c r="M67" s="1030"/>
      <c r="N67" s="725"/>
    </row>
    <row r="68" spans="1:14" ht="29.25" customHeight="1">
      <c r="A68" s="498" t="s">
        <v>454</v>
      </c>
      <c r="B68" s="256" t="s">
        <v>244</v>
      </c>
      <c r="C68" s="104" t="s">
        <v>246</v>
      </c>
      <c r="D68" s="109">
        <f t="shared" si="3"/>
        <v>30625</v>
      </c>
      <c r="E68" s="106"/>
      <c r="F68" s="106"/>
      <c r="G68" s="107"/>
      <c r="H68" s="106"/>
      <c r="I68" s="106"/>
      <c r="J68" s="107"/>
      <c r="K68" s="255"/>
      <c r="L68" s="114"/>
      <c r="M68" s="255"/>
      <c r="N68" s="1078"/>
    </row>
    <row r="69" spans="1:14" ht="34.5" customHeight="1">
      <c r="A69" s="498" t="s">
        <v>455</v>
      </c>
      <c r="B69" s="256" t="s">
        <v>244</v>
      </c>
      <c r="C69" s="104" t="s">
        <v>247</v>
      </c>
      <c r="D69" s="109">
        <f t="shared" si="3"/>
        <v>103909</v>
      </c>
      <c r="E69" s="109"/>
      <c r="F69" s="109"/>
      <c r="G69" s="114"/>
      <c r="H69" s="109"/>
      <c r="I69" s="109"/>
      <c r="J69" s="114"/>
      <c r="K69" s="255"/>
      <c r="L69" s="114"/>
      <c r="M69" s="255"/>
      <c r="N69" s="1078"/>
    </row>
    <row r="70" spans="1:14" ht="29.25" customHeight="1">
      <c r="A70" s="498" t="s">
        <v>456</v>
      </c>
      <c r="B70" s="257" t="s">
        <v>244</v>
      </c>
      <c r="C70" s="104" t="s">
        <v>786</v>
      </c>
      <c r="D70" s="109">
        <f t="shared" si="3"/>
        <v>92365</v>
      </c>
      <c r="E70" s="114"/>
      <c r="F70" s="114"/>
      <c r="G70" s="114"/>
      <c r="H70" s="114"/>
      <c r="I70" s="114"/>
      <c r="J70" s="114"/>
      <c r="K70" s="114"/>
      <c r="L70" s="114"/>
      <c r="M70" s="255"/>
      <c r="N70" s="1079"/>
    </row>
    <row r="71" spans="1:14" ht="29.25" customHeight="1">
      <c r="A71" s="498" t="s">
        <v>457</v>
      </c>
      <c r="B71" s="256" t="s">
        <v>244</v>
      </c>
      <c r="C71" s="104" t="s">
        <v>248</v>
      </c>
      <c r="D71" s="109">
        <f t="shared" si="3"/>
        <v>38240</v>
      </c>
      <c r="E71" s="109"/>
      <c r="F71" s="109"/>
      <c r="G71" s="114"/>
      <c r="H71" s="109"/>
      <c r="I71" s="109"/>
      <c r="J71" s="114"/>
      <c r="K71" s="255"/>
      <c r="L71" s="114"/>
      <c r="M71" s="255"/>
      <c r="N71" s="1078"/>
    </row>
    <row r="72" spans="1:14" ht="21.75" customHeight="1" thickBot="1">
      <c r="A72" s="500" t="s">
        <v>458</v>
      </c>
      <c r="B72" s="1081" t="s">
        <v>249</v>
      </c>
      <c r="C72" s="1067" t="s">
        <v>250</v>
      </c>
      <c r="D72" s="1068">
        <f t="shared" si="3"/>
        <v>3005480</v>
      </c>
      <c r="E72" s="1069"/>
      <c r="F72" s="136"/>
      <c r="G72" s="1069"/>
      <c r="H72" s="1069"/>
      <c r="I72" s="1069"/>
      <c r="J72" s="136"/>
      <c r="K72" s="1082"/>
      <c r="L72" s="1083"/>
      <c r="M72" s="1082"/>
      <c r="N72" s="1084"/>
    </row>
    <row r="73" spans="1:14" ht="24" customHeight="1" thickBot="1">
      <c r="A73" s="477" t="s">
        <v>459</v>
      </c>
      <c r="B73" s="1085" t="s">
        <v>54</v>
      </c>
      <c r="C73" s="1072" t="s">
        <v>251</v>
      </c>
      <c r="D73" s="1073">
        <f>SUM(D67:D72)</f>
        <v>3295568</v>
      </c>
      <c r="E73" s="1074">
        <f>SUM(E67:E72)</f>
        <v>617</v>
      </c>
      <c r="F73" s="1074">
        <f aca="true" t="shared" si="4" ref="F73:N73">SUM(F67:F72)</f>
        <v>0</v>
      </c>
      <c r="G73" s="1074">
        <f t="shared" si="4"/>
        <v>0</v>
      </c>
      <c r="H73" s="1074">
        <f t="shared" si="4"/>
        <v>0</v>
      </c>
      <c r="I73" s="1074">
        <f t="shared" si="4"/>
        <v>0</v>
      </c>
      <c r="J73" s="1073">
        <f t="shared" si="4"/>
        <v>0</v>
      </c>
      <c r="K73" s="1074">
        <f t="shared" si="4"/>
        <v>0</v>
      </c>
      <c r="L73" s="1074">
        <f t="shared" si="4"/>
        <v>0</v>
      </c>
      <c r="M73" s="1074">
        <f t="shared" si="4"/>
        <v>0</v>
      </c>
      <c r="N73" s="1086">
        <f t="shared" si="4"/>
        <v>0</v>
      </c>
    </row>
    <row r="74" ht="24" customHeight="1"/>
  </sheetData>
  <sheetProtection/>
  <mergeCells count="29">
    <mergeCell ref="A2:F2"/>
    <mergeCell ref="A29:F29"/>
    <mergeCell ref="A38:A39"/>
    <mergeCell ref="A9:A10"/>
    <mergeCell ref="B4:M4"/>
    <mergeCell ref="B5:M5"/>
    <mergeCell ref="H8:K8"/>
    <mergeCell ref="B9:B10"/>
    <mergeCell ref="C9:C10"/>
    <mergeCell ref="D9:D10"/>
    <mergeCell ref="E9:N9"/>
    <mergeCell ref="B30:N30"/>
    <mergeCell ref="B34:M34"/>
    <mergeCell ref="B35:M35"/>
    <mergeCell ref="H37:K37"/>
    <mergeCell ref="B38:B39"/>
    <mergeCell ref="C38:C39"/>
    <mergeCell ref="D38:D39"/>
    <mergeCell ref="E38:N38"/>
    <mergeCell ref="A55:F55"/>
    <mergeCell ref="B56:N56"/>
    <mergeCell ref="B60:M60"/>
    <mergeCell ref="B61:M61"/>
    <mergeCell ref="H63:K63"/>
    <mergeCell ref="A64:A65"/>
    <mergeCell ref="B64:B65"/>
    <mergeCell ref="C64:C65"/>
    <mergeCell ref="D64:D65"/>
    <mergeCell ref="E64:N64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:E33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466" t="s">
        <v>1004</v>
      </c>
      <c r="B1" s="192"/>
      <c r="C1" s="192"/>
      <c r="D1" s="192"/>
      <c r="E1" s="192"/>
      <c r="F1" s="192"/>
    </row>
    <row r="2" spans="2:4" ht="15">
      <c r="B2" s="1"/>
      <c r="C2" s="1"/>
      <c r="D2" s="233"/>
    </row>
    <row r="3" spans="2:4" ht="15.75">
      <c r="B3" s="1466" t="s">
        <v>181</v>
      </c>
      <c r="C3" s="1466"/>
      <c r="D3" s="1466"/>
    </row>
    <row r="4" spans="2:4" ht="15.75">
      <c r="B4" s="1439" t="s">
        <v>258</v>
      </c>
      <c r="C4" s="1439"/>
      <c r="D4" s="1439"/>
    </row>
    <row r="5" spans="2:4" ht="15.75">
      <c r="B5" s="1439" t="s">
        <v>567</v>
      </c>
      <c r="C5" s="1439"/>
      <c r="D5" s="1439"/>
    </row>
    <row r="6" spans="2:4" ht="15.75">
      <c r="B6" s="43"/>
      <c r="C6" s="43"/>
      <c r="D6" s="43"/>
    </row>
    <row r="7" spans="2:4" ht="13.5" thickBot="1">
      <c r="B7" s="1"/>
      <c r="C7" s="1"/>
      <c r="D7" s="73" t="s">
        <v>11</v>
      </c>
    </row>
    <row r="8" spans="1:5" ht="16.5" customHeight="1" thickBot="1">
      <c r="A8" s="1448" t="s">
        <v>448</v>
      </c>
      <c r="B8" s="1556" t="s">
        <v>259</v>
      </c>
      <c r="C8" s="1554" t="s">
        <v>260</v>
      </c>
      <c r="D8" s="1555"/>
      <c r="E8" s="1460"/>
    </row>
    <row r="9" spans="1:5" ht="16.5" thickBot="1">
      <c r="A9" s="1511"/>
      <c r="B9" s="1558"/>
      <c r="C9" s="762" t="s">
        <v>621</v>
      </c>
      <c r="D9" s="956" t="s">
        <v>622</v>
      </c>
      <c r="E9" s="964" t="s">
        <v>302</v>
      </c>
    </row>
    <row r="10" spans="1:5" ht="16.5" thickBot="1">
      <c r="A10" s="538" t="s">
        <v>534</v>
      </c>
      <c r="B10" s="761" t="s">
        <v>450</v>
      </c>
      <c r="C10" s="763" t="s">
        <v>451</v>
      </c>
      <c r="D10" s="482" t="s">
        <v>452</v>
      </c>
      <c r="E10" s="963" t="s">
        <v>472</v>
      </c>
    </row>
    <row r="11" spans="1:5" ht="15.75">
      <c r="A11" s="601" t="s">
        <v>453</v>
      </c>
      <c r="B11" s="76" t="s">
        <v>191</v>
      </c>
      <c r="C11" s="260"/>
      <c r="D11" s="76"/>
      <c r="E11" s="960"/>
    </row>
    <row r="12" spans="1:5" ht="15.75">
      <c r="A12" s="498" t="s">
        <v>454</v>
      </c>
      <c r="B12" s="76" t="s">
        <v>261</v>
      </c>
      <c r="C12" s="260"/>
      <c r="D12" s="76"/>
      <c r="E12" s="958"/>
    </row>
    <row r="13" spans="1:5" ht="15.75">
      <c r="A13" s="498" t="s">
        <v>455</v>
      </c>
      <c r="B13" s="76"/>
      <c r="C13" s="260"/>
      <c r="D13" s="76"/>
      <c r="E13" s="958"/>
    </row>
    <row r="14" spans="1:5" ht="15.75">
      <c r="A14" s="498" t="s">
        <v>456</v>
      </c>
      <c r="B14" s="76"/>
      <c r="C14" s="260"/>
      <c r="D14" s="76"/>
      <c r="E14" s="958"/>
    </row>
    <row r="15" spans="1:5" ht="15.75">
      <c r="A15" s="498" t="s">
        <v>457</v>
      </c>
      <c r="B15" s="76"/>
      <c r="C15" s="260"/>
      <c r="D15" s="76"/>
      <c r="E15" s="958"/>
    </row>
    <row r="16" spans="1:5" ht="16.5" thickBot="1">
      <c r="A16" s="500" t="s">
        <v>458</v>
      </c>
      <c r="B16" s="51"/>
      <c r="C16" s="261"/>
      <c r="D16" s="51"/>
      <c r="E16" s="962"/>
    </row>
    <row r="17" spans="1:5" ht="16.5" thickBot="1">
      <c r="A17" s="477" t="s">
        <v>459</v>
      </c>
      <c r="B17" s="711" t="s">
        <v>31</v>
      </c>
      <c r="C17" s="727"/>
      <c r="D17" s="957"/>
      <c r="E17" s="961"/>
    </row>
    <row r="18" spans="2:4" ht="12.75">
      <c r="B18" s="45"/>
      <c r="C18" s="37"/>
      <c r="D18" s="1"/>
    </row>
    <row r="19" spans="2:4" ht="12.75">
      <c r="B19" s="45"/>
      <c r="C19" s="37"/>
      <c r="D19" s="1"/>
    </row>
    <row r="20" spans="1:6" ht="12.75">
      <c r="A20" s="466" t="s">
        <v>1005</v>
      </c>
      <c r="B20" s="192"/>
      <c r="C20" s="192"/>
      <c r="D20" s="192"/>
      <c r="E20" s="192"/>
      <c r="F20" s="192"/>
    </row>
    <row r="21" spans="2:4" ht="12.75">
      <c r="B21" s="1"/>
      <c r="C21" s="1"/>
      <c r="D21" s="1"/>
    </row>
    <row r="22" spans="2:4" ht="15.75">
      <c r="B22" s="1466" t="s">
        <v>181</v>
      </c>
      <c r="C22" s="1466"/>
      <c r="D22" s="1466"/>
    </row>
    <row r="23" spans="2:4" ht="15.75">
      <c r="B23" s="1439" t="s">
        <v>262</v>
      </c>
      <c r="C23" s="1439"/>
      <c r="D23" s="1439"/>
    </row>
    <row r="24" spans="2:4" ht="15.75">
      <c r="B24" s="1439" t="s">
        <v>567</v>
      </c>
      <c r="C24" s="1439"/>
      <c r="D24" s="1439"/>
    </row>
    <row r="25" spans="2:4" ht="12.75">
      <c r="B25" s="1"/>
      <c r="C25" s="1"/>
      <c r="D25" s="1"/>
    </row>
    <row r="26" spans="2:4" ht="13.5" thickBot="1">
      <c r="B26" s="1"/>
      <c r="C26" s="1"/>
      <c r="D26" s="73" t="s">
        <v>263</v>
      </c>
    </row>
    <row r="27" spans="1:5" ht="16.5" customHeight="1" thickBot="1">
      <c r="A27" s="1448" t="s">
        <v>448</v>
      </c>
      <c r="B27" s="1556" t="s">
        <v>3</v>
      </c>
      <c r="C27" s="1554" t="s">
        <v>260</v>
      </c>
      <c r="D27" s="1555"/>
      <c r="E27" s="1460"/>
    </row>
    <row r="28" spans="1:5" ht="16.5" thickBot="1">
      <c r="A28" s="1511"/>
      <c r="B28" s="1557"/>
      <c r="C28" s="967" t="s">
        <v>621</v>
      </c>
      <c r="D28" s="956" t="s">
        <v>622</v>
      </c>
      <c r="E28" s="964" t="s">
        <v>302</v>
      </c>
    </row>
    <row r="29" spans="1:5" ht="16.5" thickBot="1">
      <c r="A29" s="538" t="s">
        <v>534</v>
      </c>
      <c r="B29" s="761" t="s">
        <v>450</v>
      </c>
      <c r="C29" s="763" t="s">
        <v>451</v>
      </c>
      <c r="D29" s="482" t="s">
        <v>452</v>
      </c>
      <c r="E29" s="963" t="s">
        <v>472</v>
      </c>
    </row>
    <row r="30" spans="1:5" ht="15.75">
      <c r="A30" s="601" t="s">
        <v>453</v>
      </c>
      <c r="B30" s="965" t="s">
        <v>619</v>
      </c>
      <c r="C30" s="968"/>
      <c r="D30" s="76"/>
      <c r="E30" s="960"/>
    </row>
    <row r="31" spans="1:5" ht="15.75">
      <c r="A31" s="498" t="s">
        <v>454</v>
      </c>
      <c r="B31" s="76" t="s">
        <v>264</v>
      </c>
      <c r="C31" s="968"/>
      <c r="D31" s="76"/>
      <c r="E31" s="958"/>
    </row>
    <row r="32" spans="1:5" ht="15.75">
      <c r="A32" s="498" t="s">
        <v>455</v>
      </c>
      <c r="B32" s="76" t="s">
        <v>265</v>
      </c>
      <c r="C32" s="968"/>
      <c r="D32" s="76"/>
      <c r="E32" s="958"/>
    </row>
    <row r="33" spans="1:5" ht="16.5" thickBot="1">
      <c r="A33" s="518" t="s">
        <v>456</v>
      </c>
      <c r="B33" s="966" t="s">
        <v>620</v>
      </c>
      <c r="C33" s="969"/>
      <c r="D33" s="970"/>
      <c r="E33" s="959"/>
    </row>
    <row r="34" ht="12.75">
      <c r="B34" s="1"/>
    </row>
    <row r="35" ht="12.75">
      <c r="B35" s="1"/>
    </row>
    <row r="36" ht="12.75">
      <c r="B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/>
  <mergeCells count="12">
    <mergeCell ref="B3:D3"/>
    <mergeCell ref="B4:D4"/>
    <mergeCell ref="B5:D5"/>
    <mergeCell ref="B8:B9"/>
    <mergeCell ref="B22:D22"/>
    <mergeCell ref="B23:D23"/>
    <mergeCell ref="A27:A28"/>
    <mergeCell ref="C8:E8"/>
    <mergeCell ref="C27:E27"/>
    <mergeCell ref="A8:A9"/>
    <mergeCell ref="B24:D24"/>
    <mergeCell ref="B27:B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C1">
      <selection activeCell="A27" sqref="A1:N27"/>
    </sheetView>
  </sheetViews>
  <sheetFormatPr defaultColWidth="9.140625" defaultRowHeight="12.75"/>
  <cols>
    <col min="1" max="1" width="4.7109375" style="0" customWidth="1"/>
    <col min="2" max="2" width="24.42187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419" t="s">
        <v>1006</v>
      </c>
      <c r="C1" s="1443"/>
      <c r="D1" s="1443"/>
      <c r="E1" s="1443"/>
      <c r="F1" s="1443"/>
      <c r="G1" s="1443"/>
      <c r="H1" s="1419"/>
      <c r="I1" s="1443"/>
      <c r="J1" s="1443"/>
      <c r="K1" s="1443"/>
      <c r="L1" s="1443"/>
      <c r="M1" s="1443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2:14" ht="15.75">
      <c r="B2" s="1466" t="s">
        <v>266</v>
      </c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</row>
    <row r="3" spans="2:14" ht="12" customHeight="1" thickBot="1">
      <c r="B3" s="1"/>
      <c r="C3" s="1506" t="s">
        <v>69</v>
      </c>
      <c r="D3" s="1506"/>
      <c r="E3" s="1506"/>
      <c r="F3" s="1506"/>
      <c r="G3" s="1506"/>
      <c r="H3" s="1506"/>
      <c r="I3" s="1506"/>
      <c r="J3" s="1506"/>
      <c r="K3" s="1506"/>
      <c r="L3" s="1506"/>
      <c r="M3" s="1506"/>
      <c r="N3" s="1506"/>
    </row>
    <row r="4" spans="1:14" ht="26.25" customHeight="1" thickBot="1">
      <c r="A4" s="651" t="s">
        <v>448</v>
      </c>
      <c r="B4" s="755" t="s">
        <v>3</v>
      </c>
      <c r="C4" s="750" t="s">
        <v>267</v>
      </c>
      <c r="D4" s="750" t="s">
        <v>268</v>
      </c>
      <c r="E4" s="750" t="s">
        <v>269</v>
      </c>
      <c r="F4" s="750" t="s">
        <v>270</v>
      </c>
      <c r="G4" s="750" t="s">
        <v>271</v>
      </c>
      <c r="H4" s="750" t="s">
        <v>272</v>
      </c>
      <c r="I4" s="750" t="s">
        <v>273</v>
      </c>
      <c r="J4" s="750" t="s">
        <v>274</v>
      </c>
      <c r="K4" s="750" t="s">
        <v>275</v>
      </c>
      <c r="L4" s="750" t="s">
        <v>280</v>
      </c>
      <c r="M4" s="750" t="s">
        <v>281</v>
      </c>
      <c r="N4" s="751" t="s">
        <v>282</v>
      </c>
    </row>
    <row r="5" spans="1:14" ht="12.75" customHeight="1" thickBot="1">
      <c r="A5" s="585" t="s">
        <v>449</v>
      </c>
      <c r="B5" s="538" t="s">
        <v>535</v>
      </c>
      <c r="C5" s="538" t="s">
        <v>452</v>
      </c>
      <c r="D5" s="538" t="s">
        <v>472</v>
      </c>
      <c r="E5" s="538" t="s">
        <v>497</v>
      </c>
      <c r="F5" s="538" t="s">
        <v>498</v>
      </c>
      <c r="G5" s="538" t="s">
        <v>531</v>
      </c>
      <c r="H5" s="538" t="s">
        <v>532</v>
      </c>
      <c r="I5" s="572" t="s">
        <v>533</v>
      </c>
      <c r="J5" s="572" t="s">
        <v>536</v>
      </c>
      <c r="K5" s="572" t="s">
        <v>537</v>
      </c>
      <c r="L5" s="572" t="s">
        <v>538</v>
      </c>
      <c r="M5" s="1405" t="s">
        <v>539</v>
      </c>
      <c r="N5" s="1409" t="s">
        <v>451</v>
      </c>
    </row>
    <row r="6" spans="1:14" ht="13.5" customHeight="1">
      <c r="A6" s="600" t="s">
        <v>453</v>
      </c>
      <c r="B6" s="756" t="s">
        <v>1126</v>
      </c>
      <c r="C6" s="117">
        <v>2000</v>
      </c>
      <c r="D6" s="117">
        <v>2000</v>
      </c>
      <c r="E6" s="117">
        <v>490000</v>
      </c>
      <c r="F6" s="117"/>
      <c r="G6" s="117"/>
      <c r="H6" s="117"/>
      <c r="I6" s="752"/>
      <c r="J6" s="752"/>
      <c r="K6" s="752"/>
      <c r="L6" s="753"/>
      <c r="M6" s="1406"/>
      <c r="N6" s="1410"/>
    </row>
    <row r="7" spans="1:14" ht="13.5" customHeight="1">
      <c r="A7" s="453" t="s">
        <v>454</v>
      </c>
      <c r="B7" s="756" t="s">
        <v>1127</v>
      </c>
      <c r="C7" s="117">
        <v>11500</v>
      </c>
      <c r="D7" s="117">
        <v>11500</v>
      </c>
      <c r="E7" s="117">
        <v>11500</v>
      </c>
      <c r="F7" s="117">
        <v>11500</v>
      </c>
      <c r="G7" s="117">
        <v>11500</v>
      </c>
      <c r="H7" s="117">
        <v>11500</v>
      </c>
      <c r="I7" s="117">
        <v>11500</v>
      </c>
      <c r="J7" s="117">
        <v>11500</v>
      </c>
      <c r="K7" s="117">
        <v>11500</v>
      </c>
      <c r="L7" s="273">
        <v>11500</v>
      </c>
      <c r="M7" s="273">
        <v>11500</v>
      </c>
      <c r="N7" s="1410">
        <v>3375</v>
      </c>
    </row>
    <row r="8" spans="1:14" ht="37.5" customHeight="1">
      <c r="A8" s="453" t="s">
        <v>455</v>
      </c>
      <c r="B8" s="757" t="s">
        <v>278</v>
      </c>
      <c r="C8" s="118">
        <v>1437</v>
      </c>
      <c r="D8" s="118">
        <v>1437</v>
      </c>
      <c r="E8" s="118">
        <v>1437</v>
      </c>
      <c r="F8" s="118">
        <v>1437</v>
      </c>
      <c r="G8" s="118"/>
      <c r="H8" s="118"/>
      <c r="I8" s="118"/>
      <c r="J8" s="118"/>
      <c r="K8" s="118"/>
      <c r="L8" s="274"/>
      <c r="M8" s="1407"/>
      <c r="N8" s="1411"/>
    </row>
    <row r="9" spans="1:14" ht="13.5" customHeight="1">
      <c r="A9" s="453" t="s">
        <v>456</v>
      </c>
      <c r="B9" s="757" t="s">
        <v>1128</v>
      </c>
      <c r="C9" s="118">
        <v>2638</v>
      </c>
      <c r="D9" s="118"/>
      <c r="E9" s="118"/>
      <c r="F9" s="118"/>
      <c r="G9" s="118"/>
      <c r="H9" s="118"/>
      <c r="I9" s="118"/>
      <c r="J9" s="118"/>
      <c r="K9" s="118"/>
      <c r="L9" s="274"/>
      <c r="M9" s="1407"/>
      <c r="N9" s="1411"/>
    </row>
    <row r="10" spans="1:14" ht="13.5" customHeight="1">
      <c r="A10" s="453" t="s">
        <v>457</v>
      </c>
      <c r="B10" s="758" t="s">
        <v>1129</v>
      </c>
      <c r="C10" s="428">
        <v>9338</v>
      </c>
      <c r="D10" s="428">
        <v>9338</v>
      </c>
      <c r="E10" s="428">
        <v>9338</v>
      </c>
      <c r="F10" s="428">
        <v>9338</v>
      </c>
      <c r="G10" s="428">
        <v>9338</v>
      </c>
      <c r="H10" s="428"/>
      <c r="I10" s="428"/>
      <c r="J10" s="428"/>
      <c r="K10" s="428"/>
      <c r="L10" s="429"/>
      <c r="M10" s="1407"/>
      <c r="N10" s="1412"/>
    </row>
    <row r="11" spans="1:14" ht="13.5" customHeight="1">
      <c r="A11" s="1401" t="s">
        <v>458</v>
      </c>
      <c r="B11" s="1402" t="s">
        <v>1130</v>
      </c>
      <c r="C11" s="1403"/>
      <c r="D11" s="1403"/>
      <c r="E11" s="1403"/>
      <c r="F11" s="1403">
        <v>1000</v>
      </c>
      <c r="G11" s="1403">
        <v>1000</v>
      </c>
      <c r="H11" s="1403">
        <v>51200</v>
      </c>
      <c r="I11" s="1403"/>
      <c r="J11" s="1403"/>
      <c r="K11" s="1403"/>
      <c r="L11" s="1404"/>
      <c r="M11" s="1407"/>
      <c r="N11" s="1413"/>
    </row>
    <row r="12" spans="1:14" ht="13.5" customHeight="1">
      <c r="A12" s="1401" t="s">
        <v>459</v>
      </c>
      <c r="B12" s="1402" t="s">
        <v>1131</v>
      </c>
      <c r="C12" s="1403"/>
      <c r="D12" s="1403"/>
      <c r="E12" s="1403"/>
      <c r="F12" s="1403">
        <v>1000</v>
      </c>
      <c r="G12" s="1403">
        <v>1000</v>
      </c>
      <c r="H12" s="1403">
        <v>351826</v>
      </c>
      <c r="I12" s="1403"/>
      <c r="J12" s="1403"/>
      <c r="K12" s="1403"/>
      <c r="L12" s="1404"/>
      <c r="M12" s="1407"/>
      <c r="N12" s="1413"/>
    </row>
    <row r="13" spans="1:14" ht="30.75" customHeight="1" thickBot="1">
      <c r="A13" s="546" t="s">
        <v>460</v>
      </c>
      <c r="B13" s="759" t="s">
        <v>441</v>
      </c>
      <c r="C13" s="425">
        <v>763</v>
      </c>
      <c r="D13" s="425">
        <v>763</v>
      </c>
      <c r="E13" s="425">
        <v>763</v>
      </c>
      <c r="F13" s="425">
        <v>763</v>
      </c>
      <c r="G13" s="425"/>
      <c r="H13" s="425"/>
      <c r="I13" s="425"/>
      <c r="J13" s="425"/>
      <c r="K13" s="425"/>
      <c r="L13" s="426"/>
      <c r="M13" s="1408"/>
      <c r="N13" s="1414"/>
    </row>
    <row r="14" spans="1:14" ht="13.5" thickBot="1">
      <c r="A14" s="477" t="s">
        <v>461</v>
      </c>
      <c r="B14" s="760" t="s">
        <v>279</v>
      </c>
      <c r="C14" s="275">
        <f>SUM(C6:C13)</f>
        <v>27676</v>
      </c>
      <c r="D14" s="275">
        <f aca="true" t="shared" si="0" ref="D14:N14">SUM(D6:D13)</f>
        <v>25038</v>
      </c>
      <c r="E14" s="275">
        <f t="shared" si="0"/>
        <v>513038</v>
      </c>
      <c r="F14" s="275">
        <f t="shared" si="0"/>
        <v>25038</v>
      </c>
      <c r="G14" s="275">
        <f t="shared" si="0"/>
        <v>22838</v>
      </c>
      <c r="H14" s="275">
        <f t="shared" si="0"/>
        <v>414526</v>
      </c>
      <c r="I14" s="275">
        <f t="shared" si="0"/>
        <v>11500</v>
      </c>
      <c r="J14" s="275">
        <f t="shared" si="0"/>
        <v>11500</v>
      </c>
      <c r="K14" s="275">
        <f t="shared" si="0"/>
        <v>11500</v>
      </c>
      <c r="L14" s="275">
        <f t="shared" si="0"/>
        <v>11500</v>
      </c>
      <c r="M14" s="1252">
        <f t="shared" si="0"/>
        <v>11500</v>
      </c>
      <c r="N14" s="1415">
        <f t="shared" si="0"/>
        <v>3375</v>
      </c>
    </row>
    <row r="15" spans="2:21" ht="20.25" customHeight="1" thickBot="1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"/>
      <c r="Q15" s="1"/>
      <c r="R15" s="1"/>
      <c r="S15" s="1"/>
      <c r="U15" s="1"/>
    </row>
    <row r="16" spans="1:21" ht="24" customHeight="1" thickBot="1">
      <c r="A16" s="651" t="s">
        <v>448</v>
      </c>
      <c r="B16" s="754" t="s">
        <v>3</v>
      </c>
      <c r="C16" s="751" t="s">
        <v>283</v>
      </c>
      <c r="D16" s="751" t="s">
        <v>284</v>
      </c>
      <c r="E16" s="751" t="s">
        <v>285</v>
      </c>
      <c r="F16" s="751" t="s">
        <v>286</v>
      </c>
      <c r="G16" s="751" t="s">
        <v>252</v>
      </c>
      <c r="H16" s="751" t="s">
        <v>253</v>
      </c>
      <c r="I16" s="751" t="s">
        <v>254</v>
      </c>
      <c r="J16" s="751" t="s">
        <v>255</v>
      </c>
      <c r="K16" s="751" t="s">
        <v>256</v>
      </c>
      <c r="L16" s="751" t="s">
        <v>257</v>
      </c>
      <c r="M16" s="116" t="s">
        <v>31</v>
      </c>
      <c r="P16" s="120"/>
      <c r="Q16" s="120"/>
      <c r="R16" s="120"/>
      <c r="S16" s="120"/>
      <c r="U16" s="1"/>
    </row>
    <row r="17" spans="1:21" ht="13.5" thickBot="1">
      <c r="A17" s="585" t="s">
        <v>449</v>
      </c>
      <c r="B17" s="538" t="s">
        <v>535</v>
      </c>
      <c r="C17" s="538" t="s">
        <v>452</v>
      </c>
      <c r="D17" s="538" t="s">
        <v>472</v>
      </c>
      <c r="E17" s="538" t="s">
        <v>497</v>
      </c>
      <c r="F17" s="538" t="s">
        <v>498</v>
      </c>
      <c r="G17" s="538" t="s">
        <v>531</v>
      </c>
      <c r="H17" s="538" t="s">
        <v>532</v>
      </c>
      <c r="I17" s="572" t="s">
        <v>533</v>
      </c>
      <c r="J17" s="572" t="s">
        <v>536</v>
      </c>
      <c r="K17" s="572" t="s">
        <v>537</v>
      </c>
      <c r="L17" s="572" t="s">
        <v>538</v>
      </c>
      <c r="M17" s="688" t="s">
        <v>539</v>
      </c>
      <c r="P17" s="120"/>
      <c r="Q17" s="120"/>
      <c r="R17" s="120"/>
      <c r="S17" s="120"/>
      <c r="U17" s="1"/>
    </row>
    <row r="18" spans="1:21" ht="13.5" customHeight="1">
      <c r="A18" s="600" t="s">
        <v>453</v>
      </c>
      <c r="B18" s="756" t="s">
        <v>276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273"/>
      <c r="M18" s="121">
        <f aca="true" t="shared" si="1" ref="M18:M25">SUM(C6:M6)+SUM(C18:K18)</f>
        <v>494000</v>
      </c>
      <c r="N18" s="122"/>
      <c r="O18" s="122"/>
      <c r="U18" s="1"/>
    </row>
    <row r="19" spans="1:21" ht="13.5" customHeight="1">
      <c r="A19" s="453" t="s">
        <v>454</v>
      </c>
      <c r="B19" s="756" t="s">
        <v>277</v>
      </c>
      <c r="C19" s="117"/>
      <c r="D19" s="117"/>
      <c r="E19" s="117"/>
      <c r="F19" s="117"/>
      <c r="G19" s="117"/>
      <c r="H19" s="117"/>
      <c r="I19" s="117"/>
      <c r="J19" s="117"/>
      <c r="K19" s="117"/>
      <c r="L19" s="273"/>
      <c r="M19" s="121">
        <f t="shared" si="1"/>
        <v>126500</v>
      </c>
      <c r="P19" s="122"/>
      <c r="Q19" s="122"/>
      <c r="R19" s="122"/>
      <c r="S19" s="122"/>
      <c r="U19" s="1"/>
    </row>
    <row r="20" spans="1:21" ht="37.5" customHeight="1">
      <c r="A20" s="453" t="s">
        <v>455</v>
      </c>
      <c r="B20" s="757" t="s">
        <v>278</v>
      </c>
      <c r="C20" s="118"/>
      <c r="D20" s="118"/>
      <c r="E20" s="118"/>
      <c r="F20" s="118"/>
      <c r="G20" s="118"/>
      <c r="H20" s="118"/>
      <c r="I20" s="118"/>
      <c r="J20" s="118"/>
      <c r="K20" s="118"/>
      <c r="L20" s="274"/>
      <c r="M20" s="121">
        <f t="shared" si="1"/>
        <v>5748</v>
      </c>
      <c r="U20" s="1"/>
    </row>
    <row r="21" spans="1:21" ht="13.5" customHeight="1">
      <c r="A21" s="453" t="s">
        <v>456</v>
      </c>
      <c r="B21" s="757" t="s">
        <v>1007</v>
      </c>
      <c r="C21" s="118"/>
      <c r="D21" s="118"/>
      <c r="E21" s="118"/>
      <c r="F21" s="118"/>
      <c r="G21" s="118"/>
      <c r="H21" s="118"/>
      <c r="I21" s="118"/>
      <c r="J21" s="118"/>
      <c r="K21" s="118"/>
      <c r="L21" s="274"/>
      <c r="M21" s="121">
        <f t="shared" si="1"/>
        <v>2638</v>
      </c>
      <c r="U21" s="1"/>
    </row>
    <row r="22" spans="1:21" ht="17.25" customHeight="1">
      <c r="A22" s="453" t="s">
        <v>457</v>
      </c>
      <c r="B22" s="758" t="s">
        <v>1008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121">
        <f t="shared" si="1"/>
        <v>46690</v>
      </c>
      <c r="U22" s="1"/>
    </row>
    <row r="23" spans="1:21" ht="15.75" customHeight="1">
      <c r="A23" s="1401" t="s">
        <v>458</v>
      </c>
      <c r="B23" s="1402" t="s">
        <v>1130</v>
      </c>
      <c r="C23" s="1403"/>
      <c r="D23" s="1403"/>
      <c r="E23" s="1403"/>
      <c r="F23" s="1403"/>
      <c r="G23" s="1403"/>
      <c r="H23" s="1403"/>
      <c r="I23" s="1403"/>
      <c r="J23" s="1403"/>
      <c r="K23" s="1403"/>
      <c r="L23" s="1403"/>
      <c r="M23" s="121">
        <f t="shared" si="1"/>
        <v>53200</v>
      </c>
      <c r="U23" s="1"/>
    </row>
    <row r="24" spans="1:21" ht="15.75" customHeight="1">
      <c r="A24" s="1401" t="s">
        <v>459</v>
      </c>
      <c r="B24" s="1402" t="s">
        <v>1131</v>
      </c>
      <c r="C24" s="1403"/>
      <c r="D24" s="1403"/>
      <c r="E24" s="1403"/>
      <c r="F24" s="1403"/>
      <c r="G24" s="1403"/>
      <c r="H24" s="1403"/>
      <c r="I24" s="1403"/>
      <c r="J24" s="1403"/>
      <c r="K24" s="1403"/>
      <c r="L24" s="1403"/>
      <c r="M24" s="121">
        <f t="shared" si="1"/>
        <v>353826</v>
      </c>
      <c r="U24" s="1"/>
    </row>
    <row r="25" spans="1:21" ht="26.25" customHeight="1" thickBot="1">
      <c r="A25" s="546" t="s">
        <v>460</v>
      </c>
      <c r="B25" s="759" t="s">
        <v>441</v>
      </c>
      <c r="C25" s="425"/>
      <c r="D25" s="425"/>
      <c r="E25" s="425"/>
      <c r="F25" s="425"/>
      <c r="G25" s="425"/>
      <c r="H25" s="425"/>
      <c r="I25" s="425"/>
      <c r="J25" s="425"/>
      <c r="K25" s="425"/>
      <c r="L25" s="427"/>
      <c r="M25" s="121">
        <f t="shared" si="1"/>
        <v>3052</v>
      </c>
      <c r="U25" s="1"/>
    </row>
    <row r="26" spans="1:21" ht="20.25" customHeight="1" thickBot="1">
      <c r="A26" s="477" t="s">
        <v>461</v>
      </c>
      <c r="B26" s="760" t="s">
        <v>279</v>
      </c>
      <c r="C26" s="275">
        <f aca="true" t="shared" si="2" ref="C26:M26">SUM(C18:C25)</f>
        <v>0</v>
      </c>
      <c r="D26" s="275">
        <f t="shared" si="2"/>
        <v>0</v>
      </c>
      <c r="E26" s="275">
        <f t="shared" si="2"/>
        <v>0</v>
      </c>
      <c r="F26" s="275">
        <f t="shared" si="2"/>
        <v>0</v>
      </c>
      <c r="G26" s="275">
        <f t="shared" si="2"/>
        <v>0</v>
      </c>
      <c r="H26" s="275">
        <f t="shared" si="2"/>
        <v>0</v>
      </c>
      <c r="I26" s="275">
        <f t="shared" si="2"/>
        <v>0</v>
      </c>
      <c r="J26" s="275">
        <f t="shared" si="2"/>
        <v>0</v>
      </c>
      <c r="K26" s="275">
        <f t="shared" si="2"/>
        <v>0</v>
      </c>
      <c r="L26" s="1252">
        <f t="shared" si="2"/>
        <v>0</v>
      </c>
      <c r="M26" s="1253">
        <f t="shared" si="2"/>
        <v>1085654</v>
      </c>
      <c r="N26" s="16"/>
      <c r="U26" s="1"/>
    </row>
    <row r="27" spans="2:21" ht="27.75" customHeight="1">
      <c r="B27" s="1559"/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60"/>
      <c r="O27" s="123"/>
      <c r="U27" s="1"/>
    </row>
    <row r="28" ht="12.75">
      <c r="U28" s="1"/>
    </row>
    <row r="29" ht="12.75">
      <c r="U29" s="1"/>
    </row>
    <row r="30" ht="12.75">
      <c r="U30" s="1"/>
    </row>
    <row r="31" ht="12.75">
      <c r="U31" s="124"/>
    </row>
    <row r="33" ht="32.25" customHeight="1">
      <c r="U33" s="122"/>
    </row>
    <row r="35" spans="2:15" ht="12.75">
      <c r="B35" s="1561"/>
      <c r="C35" s="1561"/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</row>
    <row r="38" ht="39.75" customHeight="1"/>
    <row r="40" ht="25.5" customHeight="1"/>
  </sheetData>
  <sheetProtection/>
  <mergeCells count="6">
    <mergeCell ref="B2:N2"/>
    <mergeCell ref="C3:N3"/>
    <mergeCell ref="B27:N27"/>
    <mergeCell ref="B35:O35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67"/>
  <sheetViews>
    <sheetView zoomScalePageLayoutView="0" workbookViewId="0" topLeftCell="A244">
      <selection activeCell="A1" sqref="A1:F267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419" t="s">
        <v>1065</v>
      </c>
      <c r="B1" s="1419"/>
      <c r="C1" s="1419"/>
      <c r="D1" s="1419"/>
      <c r="E1" s="1419"/>
    </row>
    <row r="2" spans="1:5" ht="12.75">
      <c r="A2" s="466"/>
      <c r="B2" s="466"/>
      <c r="C2" s="466"/>
      <c r="D2" s="466"/>
      <c r="E2" s="466"/>
    </row>
    <row r="3" spans="1:6" ht="14.25">
      <c r="A3" s="1562" t="s">
        <v>1056</v>
      </c>
      <c r="B3" s="1563"/>
      <c r="C3" s="1563"/>
      <c r="D3" s="1563"/>
      <c r="E3" s="1563"/>
      <c r="F3" s="1563"/>
    </row>
    <row r="4" spans="2:5" ht="15.75">
      <c r="B4" s="22"/>
      <c r="C4" s="22"/>
      <c r="D4" s="22"/>
      <c r="E4" s="22"/>
    </row>
    <row r="5" spans="2:5" ht="15.75">
      <c r="B5" s="1417" t="s">
        <v>1057</v>
      </c>
      <c r="C5" s="22"/>
      <c r="D5" s="22"/>
      <c r="E5" s="22"/>
    </row>
    <row r="6" spans="2:5" ht="13.5" thickBot="1">
      <c r="B6" s="1"/>
      <c r="C6" s="1"/>
      <c r="D6" s="1"/>
      <c r="E6" s="23" t="s">
        <v>11</v>
      </c>
    </row>
    <row r="7" spans="1:6" ht="60.75" thickBot="1">
      <c r="A7" s="481" t="s">
        <v>448</v>
      </c>
      <c r="B7" s="792" t="s">
        <v>16</v>
      </c>
      <c r="C7" s="469" t="s">
        <v>1058</v>
      </c>
      <c r="D7" s="470" t="s">
        <v>1059</v>
      </c>
      <c r="E7" s="469" t="s">
        <v>1055</v>
      </c>
      <c r="F7" s="470" t="s">
        <v>1054</v>
      </c>
    </row>
    <row r="8" spans="1:6" ht="12.75">
      <c r="A8" s="793" t="s">
        <v>449</v>
      </c>
      <c r="B8" s="794" t="s">
        <v>450</v>
      </c>
      <c r="C8" s="803" t="s">
        <v>451</v>
      </c>
      <c r="D8" s="804" t="s">
        <v>452</v>
      </c>
      <c r="E8" s="1047" t="s">
        <v>472</v>
      </c>
      <c r="F8" s="1048" t="s">
        <v>497</v>
      </c>
    </row>
    <row r="9" spans="1:6" ht="12.75">
      <c r="A9" s="454" t="s">
        <v>453</v>
      </c>
      <c r="B9" s="461" t="s">
        <v>322</v>
      </c>
      <c r="C9" s="407"/>
      <c r="D9" s="177"/>
      <c r="E9" s="407"/>
      <c r="F9" s="160"/>
    </row>
    <row r="10" spans="1:6" ht="12.75">
      <c r="A10" s="453" t="s">
        <v>454</v>
      </c>
      <c r="B10" s="232" t="s">
        <v>6</v>
      </c>
      <c r="C10" s="407">
        <f>21825+669</f>
        <v>22494</v>
      </c>
      <c r="D10" s="177">
        <f>147058+7798</f>
        <v>154856</v>
      </c>
      <c r="E10" s="407">
        <v>0</v>
      </c>
      <c r="F10" s="177">
        <f>SUM(C10:E10)</f>
        <v>177350</v>
      </c>
    </row>
    <row r="11" spans="1:6" ht="12.75">
      <c r="A11" s="453" t="s">
        <v>455</v>
      </c>
      <c r="B11" s="267" t="s">
        <v>7</v>
      </c>
      <c r="C11" s="407">
        <f>5743+178</f>
        <v>5921</v>
      </c>
      <c r="D11" s="177">
        <f>41088+2099</f>
        <v>43187</v>
      </c>
      <c r="E11" s="407">
        <v>0</v>
      </c>
      <c r="F11" s="177">
        <f>SUM(C11:E11)</f>
        <v>49108</v>
      </c>
    </row>
    <row r="12" spans="1:6" ht="12.75">
      <c r="A12" s="453" t="s">
        <v>456</v>
      </c>
      <c r="B12" s="267" t="s">
        <v>8</v>
      </c>
      <c r="C12" s="407">
        <f>2332+46</f>
        <v>2378</v>
      </c>
      <c r="D12" s="177">
        <f>121457+10103</f>
        <v>131560</v>
      </c>
      <c r="E12" s="407">
        <v>0</v>
      </c>
      <c r="F12" s="177">
        <f>SUM(C12:E12)</f>
        <v>133938</v>
      </c>
    </row>
    <row r="13" spans="1:6" ht="12.75">
      <c r="A13" s="453" t="s">
        <v>457</v>
      </c>
      <c r="B13" s="267" t="s">
        <v>561</v>
      </c>
      <c r="C13" s="407"/>
      <c r="D13" s="177"/>
      <c r="E13" s="407"/>
      <c r="F13" s="177">
        <f>SUM(C13:E13)</f>
        <v>0</v>
      </c>
    </row>
    <row r="14" spans="1:6" ht="12.75">
      <c r="A14" s="453" t="s">
        <v>458</v>
      </c>
      <c r="B14" s="267" t="s">
        <v>560</v>
      </c>
      <c r="C14" s="407"/>
      <c r="D14" s="177"/>
      <c r="E14" s="407"/>
      <c r="F14" s="177">
        <f>SUM(C14:E14)</f>
        <v>0</v>
      </c>
    </row>
    <row r="15" spans="1:6" ht="12.75">
      <c r="A15" s="453" t="s">
        <v>459</v>
      </c>
      <c r="B15" s="267" t="s">
        <v>836</v>
      </c>
      <c r="C15" s="407">
        <f>C16+C17+C18+C19+C20+C21</f>
        <v>0</v>
      </c>
      <c r="D15" s="407">
        <f>D16+D17+D18+D19+D20+D21</f>
        <v>0</v>
      </c>
      <c r="E15" s="407">
        <f>E16+E17+E18+E19+E20+E21</f>
        <v>0</v>
      </c>
      <c r="F15" s="177">
        <f>F16+F17+F18+F19+F20+F21</f>
        <v>0</v>
      </c>
    </row>
    <row r="16" spans="1:6" ht="12.75">
      <c r="A16" s="453" t="s">
        <v>460</v>
      </c>
      <c r="B16" s="267" t="s">
        <v>837</v>
      </c>
      <c r="C16" s="407">
        <v>0</v>
      </c>
      <c r="D16" s="177">
        <v>0</v>
      </c>
      <c r="E16" s="407">
        <v>0</v>
      </c>
      <c r="F16" s="177">
        <f>E16+D16+C16</f>
        <v>0</v>
      </c>
    </row>
    <row r="17" spans="1:6" ht="12.75">
      <c r="A17" s="453" t="s">
        <v>461</v>
      </c>
      <c r="B17" s="267" t="s">
        <v>838</v>
      </c>
      <c r="C17" s="407"/>
      <c r="D17" s="177"/>
      <c r="E17" s="407"/>
      <c r="F17" s="177">
        <f aca="true" t="shared" si="0" ref="F17:F22">E17+D17+C17</f>
        <v>0</v>
      </c>
    </row>
    <row r="18" spans="1:6" ht="12.75">
      <c r="A18" s="453" t="s">
        <v>462</v>
      </c>
      <c r="B18" s="267" t="s">
        <v>839</v>
      </c>
      <c r="C18" s="407"/>
      <c r="D18" s="177"/>
      <c r="E18" s="407"/>
      <c r="F18" s="177">
        <f t="shared" si="0"/>
        <v>0</v>
      </c>
    </row>
    <row r="19" spans="1:6" ht="12.75">
      <c r="A19" s="453" t="s">
        <v>463</v>
      </c>
      <c r="B19" s="462" t="s">
        <v>840</v>
      </c>
      <c r="C19" s="306"/>
      <c r="D19" s="181"/>
      <c r="E19" s="407"/>
      <c r="F19" s="177">
        <f t="shared" si="0"/>
        <v>0</v>
      </c>
    </row>
    <row r="20" spans="1:6" ht="12.75">
      <c r="A20" s="453" t="s">
        <v>464</v>
      </c>
      <c r="B20" s="1134" t="s">
        <v>855</v>
      </c>
      <c r="C20" s="410"/>
      <c r="D20" s="178"/>
      <c r="E20" s="407"/>
      <c r="F20" s="177">
        <f t="shared" si="0"/>
        <v>0</v>
      </c>
    </row>
    <row r="21" spans="1:6" ht="12.75">
      <c r="A21" s="453" t="s">
        <v>465</v>
      </c>
      <c r="B21" s="1135" t="s">
        <v>848</v>
      </c>
      <c r="C21" s="410"/>
      <c r="D21" s="178"/>
      <c r="E21" s="407"/>
      <c r="F21" s="177">
        <f t="shared" si="0"/>
        <v>0</v>
      </c>
    </row>
    <row r="22" spans="1:6" ht="13.5" thickBot="1">
      <c r="A22" s="453" t="s">
        <v>466</v>
      </c>
      <c r="B22" s="269" t="s">
        <v>318</v>
      </c>
      <c r="C22" s="408"/>
      <c r="D22" s="182"/>
      <c r="E22" s="407"/>
      <c r="F22" s="405">
        <f t="shared" si="0"/>
        <v>0</v>
      </c>
    </row>
    <row r="23" spans="1:6" ht="13.5" thickBot="1">
      <c r="A23" s="797" t="s">
        <v>467</v>
      </c>
      <c r="B23" s="798" t="s">
        <v>9</v>
      </c>
      <c r="C23" s="806">
        <f>C10+C11+C12+C13+C15+C22</f>
        <v>30793</v>
      </c>
      <c r="D23" s="806">
        <f>D10+D11+D12+D13+D15+D22</f>
        <v>329603</v>
      </c>
      <c r="E23" s="806">
        <f>E10+E11+E12+E13+E15+E22</f>
        <v>0</v>
      </c>
      <c r="F23" s="807">
        <f>F10+F11+F12+F13+F15+F22</f>
        <v>360396</v>
      </c>
    </row>
    <row r="24" spans="1:6" ht="13.5" thickTop="1">
      <c r="A24" s="786"/>
      <c r="B24" s="461"/>
      <c r="C24" s="305"/>
      <c r="D24" s="305"/>
      <c r="E24" s="305"/>
      <c r="F24" s="185"/>
    </row>
    <row r="25" spans="1:6" ht="12.75">
      <c r="A25" s="454" t="s">
        <v>468</v>
      </c>
      <c r="B25" s="463" t="s">
        <v>323</v>
      </c>
      <c r="C25" s="409"/>
      <c r="D25" s="180"/>
      <c r="E25" s="409"/>
      <c r="F25" s="239"/>
    </row>
    <row r="26" spans="1:6" ht="12.75">
      <c r="A26" s="453" t="s">
        <v>469</v>
      </c>
      <c r="B26" s="267" t="s">
        <v>562</v>
      </c>
      <c r="C26" s="407"/>
      <c r="D26" s="177">
        <f>450+340</f>
        <v>790</v>
      </c>
      <c r="E26" s="407"/>
      <c r="F26" s="177">
        <f>SUM(C26:E26)</f>
        <v>790</v>
      </c>
    </row>
    <row r="27" spans="1:6" ht="12.75">
      <c r="A27" s="453" t="s">
        <v>468</v>
      </c>
      <c r="B27" s="267" t="s">
        <v>563</v>
      </c>
      <c r="C27" s="407"/>
      <c r="D27" s="177"/>
      <c r="E27" s="407"/>
      <c r="F27" s="160"/>
    </row>
    <row r="28" spans="1:6" ht="12.75">
      <c r="A28" s="453" t="s">
        <v>469</v>
      </c>
      <c r="B28" s="267" t="s">
        <v>319</v>
      </c>
      <c r="C28" s="306">
        <f>C29+C30+C31</f>
        <v>0</v>
      </c>
      <c r="D28" s="306">
        <f>D29+D30+D31</f>
        <v>0</v>
      </c>
      <c r="E28" s="306">
        <f>E29+E30+E31</f>
        <v>0</v>
      </c>
      <c r="F28" s="181">
        <f>F29+F30+F31</f>
        <v>0</v>
      </c>
    </row>
    <row r="29" spans="1:6" ht="12.75">
      <c r="A29" s="453" t="s">
        <v>470</v>
      </c>
      <c r="B29" s="462" t="s">
        <v>841</v>
      </c>
      <c r="C29" s="407"/>
      <c r="D29" s="177"/>
      <c r="E29" s="407"/>
      <c r="F29" s="160"/>
    </row>
    <row r="30" spans="1:6" ht="12.75">
      <c r="A30" s="453" t="s">
        <v>471</v>
      </c>
      <c r="B30" s="462" t="s">
        <v>843</v>
      </c>
      <c r="C30" s="407"/>
      <c r="D30" s="177"/>
      <c r="E30" s="407"/>
      <c r="F30" s="160"/>
    </row>
    <row r="31" spans="1:6" ht="12.75">
      <c r="A31" s="453" t="s">
        <v>473</v>
      </c>
      <c r="B31" s="462" t="s">
        <v>842</v>
      </c>
      <c r="C31" s="407"/>
      <c r="D31" s="177"/>
      <c r="E31" s="407"/>
      <c r="F31" s="525"/>
    </row>
    <row r="32" spans="1:6" ht="12.75">
      <c r="A32" s="453" t="s">
        <v>474</v>
      </c>
      <c r="B32" s="462" t="s">
        <v>844</v>
      </c>
      <c r="C32" s="407"/>
      <c r="D32" s="177"/>
      <c r="E32" s="407"/>
      <c r="F32" s="525"/>
    </row>
    <row r="33" spans="1:6" ht="12.75">
      <c r="A33" s="453" t="s">
        <v>475</v>
      </c>
      <c r="B33" s="1134" t="s">
        <v>845</v>
      </c>
      <c r="C33" s="407"/>
      <c r="D33" s="177"/>
      <c r="E33" s="407"/>
      <c r="F33" s="525"/>
    </row>
    <row r="34" spans="1:6" ht="12.75">
      <c r="A34" s="453" t="s">
        <v>476</v>
      </c>
      <c r="B34" s="372" t="s">
        <v>846</v>
      </c>
      <c r="C34" s="407"/>
      <c r="D34" s="177"/>
      <c r="E34" s="407"/>
      <c r="F34" s="525"/>
    </row>
    <row r="35" spans="1:6" ht="12.75">
      <c r="A35" s="453" t="s">
        <v>477</v>
      </c>
      <c r="B35" s="1135" t="s">
        <v>863</v>
      </c>
      <c r="C35" s="407"/>
      <c r="D35" s="177"/>
      <c r="E35" s="407"/>
      <c r="F35" s="525"/>
    </row>
    <row r="36" spans="1:6" ht="12.75">
      <c r="A36" s="453" t="s">
        <v>478</v>
      </c>
      <c r="B36" s="267" t="s">
        <v>849</v>
      </c>
      <c r="C36" s="407"/>
      <c r="D36" s="177"/>
      <c r="E36" s="407"/>
      <c r="F36" s="160"/>
    </row>
    <row r="37" spans="1:6" ht="13.5" thickBot="1">
      <c r="A37" s="453" t="s">
        <v>479</v>
      </c>
      <c r="B37" s="269" t="s">
        <v>321</v>
      </c>
      <c r="C37" s="410">
        <f>-C13</f>
        <v>0</v>
      </c>
      <c r="D37" s="410">
        <f>-D13</f>
        <v>0</v>
      </c>
      <c r="E37" s="410">
        <f>-E13</f>
        <v>0</v>
      </c>
      <c r="F37" s="178">
        <f>-F13</f>
        <v>0</v>
      </c>
    </row>
    <row r="38" spans="1:6" ht="13.5" thickBot="1">
      <c r="A38" s="797" t="s">
        <v>480</v>
      </c>
      <c r="B38" s="798" t="s">
        <v>10</v>
      </c>
      <c r="C38" s="806">
        <f>C26+C27+C28+C36+C37</f>
        <v>0</v>
      </c>
      <c r="D38" s="806">
        <f>D26+D27+D28+D36+D37</f>
        <v>790</v>
      </c>
      <c r="E38" s="806">
        <f>E26+E27+E28+E36+E37</f>
        <v>0</v>
      </c>
      <c r="F38" s="807">
        <f>F26+F27+F28+F36+F37</f>
        <v>790</v>
      </c>
    </row>
    <row r="39" spans="1:6" ht="27" thickBot="1" thickTop="1">
      <c r="A39" s="797" t="s">
        <v>481</v>
      </c>
      <c r="B39" s="802" t="s">
        <v>850</v>
      </c>
      <c r="C39" s="809">
        <f>C23+C38</f>
        <v>30793</v>
      </c>
      <c r="D39" s="809">
        <f>D23+D38</f>
        <v>330393</v>
      </c>
      <c r="E39" s="809">
        <f>E23+E38</f>
        <v>0</v>
      </c>
      <c r="F39" s="810">
        <f>F23+F38</f>
        <v>361186</v>
      </c>
    </row>
    <row r="40" spans="1:6" ht="13.5" thickTop="1">
      <c r="A40" s="786"/>
      <c r="B40" s="1150"/>
      <c r="C40" s="316"/>
      <c r="D40" s="316"/>
      <c r="E40" s="316"/>
      <c r="F40" s="323"/>
    </row>
    <row r="41" spans="1:6" ht="12.75">
      <c r="A41" s="454" t="s">
        <v>557</v>
      </c>
      <c r="B41" s="584" t="s">
        <v>852</v>
      </c>
      <c r="C41" s="808"/>
      <c r="D41" s="180"/>
      <c r="E41" s="409"/>
      <c r="F41" s="239"/>
    </row>
    <row r="42" spans="1:6" ht="12.75">
      <c r="A42" s="453" t="s">
        <v>483</v>
      </c>
      <c r="B42" s="268" t="s">
        <v>851</v>
      </c>
      <c r="C42" s="412"/>
      <c r="D42" s="177"/>
      <c r="E42" s="407"/>
      <c r="F42" s="160"/>
    </row>
    <row r="43" spans="1:6" ht="12.75">
      <c r="A43" s="453" t="s">
        <v>484</v>
      </c>
      <c r="B43" s="889" t="s">
        <v>856</v>
      </c>
      <c r="C43" s="1141"/>
      <c r="D43" s="182"/>
      <c r="E43" s="408"/>
      <c r="F43" s="404"/>
    </row>
    <row r="44" spans="1:6" ht="12.75">
      <c r="A44" s="453" t="s">
        <v>485</v>
      </c>
      <c r="B44" s="889" t="s">
        <v>857</v>
      </c>
      <c r="C44" s="1141"/>
      <c r="D44" s="182"/>
      <c r="E44" s="408"/>
      <c r="F44" s="404"/>
    </row>
    <row r="45" spans="1:6" ht="12.75">
      <c r="A45" s="453" t="s">
        <v>486</v>
      </c>
      <c r="B45" s="889" t="s">
        <v>858</v>
      </c>
      <c r="C45" s="1141"/>
      <c r="D45" s="182"/>
      <c r="E45" s="408"/>
      <c r="F45" s="404"/>
    </row>
    <row r="46" spans="1:6" ht="12.75">
      <c r="A46" s="453" t="s">
        <v>487</v>
      </c>
      <c r="B46" s="1136" t="s">
        <v>859</v>
      </c>
      <c r="C46" s="1141"/>
      <c r="D46" s="182"/>
      <c r="E46" s="408"/>
      <c r="F46" s="404"/>
    </row>
    <row r="47" spans="1:6" ht="12.75">
      <c r="A47" s="453" t="s">
        <v>488</v>
      </c>
      <c r="B47" s="1137" t="s">
        <v>860</v>
      </c>
      <c r="C47" s="1141"/>
      <c r="D47" s="182"/>
      <c r="E47" s="408"/>
      <c r="F47" s="404"/>
    </row>
    <row r="48" spans="1:6" ht="12.75">
      <c r="A48" s="453" t="s">
        <v>489</v>
      </c>
      <c r="B48" s="1138" t="s">
        <v>861</v>
      </c>
      <c r="C48" s="1141"/>
      <c r="D48" s="182"/>
      <c r="E48" s="408"/>
      <c r="F48" s="404"/>
    </row>
    <row r="49" spans="1:6" ht="13.5" thickBot="1">
      <c r="A49" s="453" t="s">
        <v>490</v>
      </c>
      <c r="B49" s="464" t="s">
        <v>862</v>
      </c>
      <c r="C49" s="1141"/>
      <c r="D49" s="182"/>
      <c r="E49" s="408"/>
      <c r="F49" s="404"/>
    </row>
    <row r="50" spans="1:6" ht="13.5" thickBot="1">
      <c r="A50" s="477" t="s">
        <v>491</v>
      </c>
      <c r="B50" s="382" t="s">
        <v>853</v>
      </c>
      <c r="C50" s="1142"/>
      <c r="D50" s="314"/>
      <c r="E50" s="179"/>
      <c r="F50" s="853"/>
    </row>
    <row r="51" spans="1:6" ht="12.75">
      <c r="A51" s="786"/>
      <c r="B51" s="45"/>
      <c r="C51" s="1156"/>
      <c r="D51" s="1158"/>
      <c r="E51" s="1094"/>
      <c r="F51" s="885"/>
    </row>
    <row r="52" spans="1:6" ht="13.5" thickBot="1">
      <c r="A52" s="814" t="s">
        <v>492</v>
      </c>
      <c r="B52" s="1148" t="s">
        <v>854</v>
      </c>
      <c r="C52" s="1155">
        <f>C39+C50</f>
        <v>30793</v>
      </c>
      <c r="D52" s="1157">
        <f>D39+D50</f>
        <v>330393</v>
      </c>
      <c r="E52" s="1155">
        <f>E39+E50</f>
        <v>0</v>
      </c>
      <c r="F52" s="1155">
        <f>F39+F50</f>
        <v>361186</v>
      </c>
    </row>
    <row r="53" ht="13.5" thickTop="1"/>
    <row r="54" spans="1:6" ht="12.75">
      <c r="A54" s="1440">
        <v>2</v>
      </c>
      <c r="B54" s="1440"/>
      <c r="C54" s="1440"/>
      <c r="D54" s="1440"/>
      <c r="E54" s="1440"/>
      <c r="F54" s="1440"/>
    </row>
    <row r="55" spans="1:5" ht="12.75">
      <c r="A55" s="1419" t="s">
        <v>1066</v>
      </c>
      <c r="B55" s="1419"/>
      <c r="C55" s="1419"/>
      <c r="D55" s="1419"/>
      <c r="E55" s="1419"/>
    </row>
    <row r="56" spans="1:5" ht="12.75">
      <c r="A56" s="466"/>
      <c r="B56" s="466"/>
      <c r="C56" s="466"/>
      <c r="D56" s="466"/>
      <c r="E56" s="466"/>
    </row>
    <row r="57" spans="1:6" ht="14.25">
      <c r="A57" s="1562" t="s">
        <v>1056</v>
      </c>
      <c r="B57" s="1563"/>
      <c r="C57" s="1563"/>
      <c r="D57" s="1563"/>
      <c r="E57" s="1563"/>
      <c r="F57" s="1563"/>
    </row>
    <row r="58" spans="2:5" ht="15.75">
      <c r="B58" s="22"/>
      <c r="C58" s="22"/>
      <c r="D58" s="22"/>
      <c r="E58" s="22"/>
    </row>
    <row r="59" spans="2:5" ht="15.75">
      <c r="B59" s="22" t="s">
        <v>91</v>
      </c>
      <c r="C59" s="22"/>
      <c r="D59" s="22"/>
      <c r="E59" s="22"/>
    </row>
    <row r="60" spans="2:5" ht="13.5" thickBot="1">
      <c r="B60" s="1"/>
      <c r="C60" s="1"/>
      <c r="D60" s="1"/>
      <c r="E60" s="23" t="s">
        <v>11</v>
      </c>
    </row>
    <row r="61" spans="1:6" ht="48.75" thickBot="1">
      <c r="A61" s="481" t="s">
        <v>448</v>
      </c>
      <c r="B61" s="792" t="s">
        <v>16</v>
      </c>
      <c r="C61" s="469" t="s">
        <v>1060</v>
      </c>
      <c r="D61" s="470" t="s">
        <v>1061</v>
      </c>
      <c r="E61" s="469" t="s">
        <v>1055</v>
      </c>
      <c r="F61" s="470" t="s">
        <v>1054</v>
      </c>
    </row>
    <row r="62" spans="1:6" ht="12.75">
      <c r="A62" s="793" t="s">
        <v>449</v>
      </c>
      <c r="B62" s="794" t="s">
        <v>450</v>
      </c>
      <c r="C62" s="803" t="s">
        <v>451</v>
      </c>
      <c r="D62" s="804" t="s">
        <v>452</v>
      </c>
      <c r="E62" s="1047" t="s">
        <v>472</v>
      </c>
      <c r="F62" s="1048" t="s">
        <v>497</v>
      </c>
    </row>
    <row r="63" spans="1:6" ht="12.75">
      <c r="A63" s="454" t="s">
        <v>453</v>
      </c>
      <c r="B63" s="461" t="s">
        <v>322</v>
      </c>
      <c r="C63" s="407"/>
      <c r="D63" s="177"/>
      <c r="E63" s="407"/>
      <c r="F63" s="160"/>
    </row>
    <row r="64" spans="1:6" ht="12.75">
      <c r="A64" s="453" t="s">
        <v>454</v>
      </c>
      <c r="B64" s="232" t="s">
        <v>6</v>
      </c>
      <c r="C64" s="407">
        <f>148753+3633+1371</f>
        <v>153757</v>
      </c>
      <c r="D64" s="177"/>
      <c r="E64" s="407"/>
      <c r="F64" s="177">
        <f>SUM(C64:E64)</f>
        <v>153757</v>
      </c>
    </row>
    <row r="65" spans="1:6" ht="12.75">
      <c r="A65" s="453" t="s">
        <v>455</v>
      </c>
      <c r="B65" s="267" t="s">
        <v>7</v>
      </c>
      <c r="C65" s="407">
        <f>39554+981+185</f>
        <v>40720</v>
      </c>
      <c r="D65" s="177"/>
      <c r="E65" s="407"/>
      <c r="F65" s="177">
        <f>SUM(C65:E65)</f>
        <v>40720</v>
      </c>
    </row>
    <row r="66" spans="1:6" ht="12.75">
      <c r="A66" s="453" t="s">
        <v>456</v>
      </c>
      <c r="B66" s="267" t="s">
        <v>8</v>
      </c>
      <c r="C66" s="407">
        <f>368563+4730</f>
        <v>373293</v>
      </c>
      <c r="D66" s="177"/>
      <c r="E66" s="407"/>
      <c r="F66" s="177">
        <f>SUM(C66:E66)</f>
        <v>373293</v>
      </c>
    </row>
    <row r="67" spans="1:6" ht="12.75">
      <c r="A67" s="453" t="s">
        <v>457</v>
      </c>
      <c r="B67" s="267" t="s">
        <v>561</v>
      </c>
      <c r="C67" s="407"/>
      <c r="D67" s="177"/>
      <c r="E67" s="407"/>
      <c r="F67" s="177">
        <f>SUM(C67:E67)</f>
        <v>0</v>
      </c>
    </row>
    <row r="68" spans="1:6" ht="12.75">
      <c r="A68" s="453" t="s">
        <v>458</v>
      </c>
      <c r="B68" s="267" t="s">
        <v>560</v>
      </c>
      <c r="C68" s="407"/>
      <c r="D68" s="177"/>
      <c r="E68" s="407"/>
      <c r="F68" s="177">
        <f>SUM(C68:E68)</f>
        <v>0</v>
      </c>
    </row>
    <row r="69" spans="1:6" ht="12.75">
      <c r="A69" s="453" t="s">
        <v>459</v>
      </c>
      <c r="B69" s="267" t="s">
        <v>836</v>
      </c>
      <c r="C69" s="407">
        <f>C70+C71+C72+C73+C74+C75</f>
        <v>0</v>
      </c>
      <c r="D69" s="407">
        <f>D70+D71+D72+D73+D74+D75</f>
        <v>0</v>
      </c>
      <c r="E69" s="407">
        <f>E70+E71+E72+E73+E74+E75</f>
        <v>0</v>
      </c>
      <c r="F69" s="177">
        <f>F70+F71+F72+F73+F74+F75</f>
        <v>0</v>
      </c>
    </row>
    <row r="70" spans="1:6" ht="12.75">
      <c r="A70" s="453" t="s">
        <v>460</v>
      </c>
      <c r="B70" s="267" t="s">
        <v>837</v>
      </c>
      <c r="C70" s="407">
        <v>0</v>
      </c>
      <c r="D70" s="177">
        <v>0</v>
      </c>
      <c r="E70" s="407">
        <v>0</v>
      </c>
      <c r="F70" s="177">
        <f>E70+D70+C70</f>
        <v>0</v>
      </c>
    </row>
    <row r="71" spans="1:6" ht="12.75">
      <c r="A71" s="453" t="s">
        <v>461</v>
      </c>
      <c r="B71" s="267" t="s">
        <v>838</v>
      </c>
      <c r="C71" s="407"/>
      <c r="D71" s="177"/>
      <c r="E71" s="407"/>
      <c r="F71" s="177">
        <f aca="true" t="shared" si="1" ref="F71:F76">E71+D71+C71</f>
        <v>0</v>
      </c>
    </row>
    <row r="72" spans="1:6" ht="12.75">
      <c r="A72" s="453" t="s">
        <v>462</v>
      </c>
      <c r="B72" s="267" t="s">
        <v>839</v>
      </c>
      <c r="C72" s="407"/>
      <c r="D72" s="177"/>
      <c r="E72" s="407"/>
      <c r="F72" s="177">
        <f t="shared" si="1"/>
        <v>0</v>
      </c>
    </row>
    <row r="73" spans="1:6" ht="12.75">
      <c r="A73" s="453" t="s">
        <v>463</v>
      </c>
      <c r="B73" s="462" t="s">
        <v>840</v>
      </c>
      <c r="C73" s="306"/>
      <c r="D73" s="181"/>
      <c r="E73" s="407"/>
      <c r="F73" s="177">
        <f t="shared" si="1"/>
        <v>0</v>
      </c>
    </row>
    <row r="74" spans="1:6" ht="12.75">
      <c r="A74" s="453" t="s">
        <v>464</v>
      </c>
      <c r="B74" s="1134" t="s">
        <v>855</v>
      </c>
      <c r="C74" s="410"/>
      <c r="D74" s="178"/>
      <c r="E74" s="407"/>
      <c r="F74" s="177">
        <f t="shared" si="1"/>
        <v>0</v>
      </c>
    </row>
    <row r="75" spans="1:6" ht="12.75">
      <c r="A75" s="453" t="s">
        <v>465</v>
      </c>
      <c r="B75" s="1135" t="s">
        <v>848</v>
      </c>
      <c r="C75" s="410"/>
      <c r="D75" s="178"/>
      <c r="E75" s="407"/>
      <c r="F75" s="177">
        <f t="shared" si="1"/>
        <v>0</v>
      </c>
    </row>
    <row r="76" spans="1:6" ht="13.5" thickBot="1">
      <c r="A76" s="453" t="s">
        <v>466</v>
      </c>
      <c r="B76" s="269" t="s">
        <v>318</v>
      </c>
      <c r="C76" s="408"/>
      <c r="D76" s="182"/>
      <c r="E76" s="407"/>
      <c r="F76" s="405">
        <f t="shared" si="1"/>
        <v>0</v>
      </c>
    </row>
    <row r="77" spans="1:6" ht="13.5" thickBot="1">
      <c r="A77" s="797" t="s">
        <v>467</v>
      </c>
      <c r="B77" s="798" t="s">
        <v>9</v>
      </c>
      <c r="C77" s="806">
        <f>C64+C65+C66+C67+C69+C76</f>
        <v>567770</v>
      </c>
      <c r="D77" s="806">
        <f>D64+D65+D66+D67+D69+D76</f>
        <v>0</v>
      </c>
      <c r="E77" s="806">
        <f>E64+E65+E66+E67+E69+E76</f>
        <v>0</v>
      </c>
      <c r="F77" s="807">
        <f>F64+F65+F66+F67+F69+F76</f>
        <v>567770</v>
      </c>
    </row>
    <row r="78" spans="1:6" ht="13.5" thickTop="1">
      <c r="A78" s="786"/>
      <c r="B78" s="461"/>
      <c r="C78" s="305"/>
      <c r="D78" s="305"/>
      <c r="E78" s="305"/>
      <c r="F78" s="185"/>
    </row>
    <row r="79" spans="1:6" ht="12.75">
      <c r="A79" s="454" t="s">
        <v>468</v>
      </c>
      <c r="B79" s="463" t="s">
        <v>323</v>
      </c>
      <c r="C79" s="409"/>
      <c r="D79" s="180"/>
      <c r="E79" s="409"/>
      <c r="F79" s="239"/>
    </row>
    <row r="80" spans="1:6" ht="12.75">
      <c r="A80" s="453" t="s">
        <v>469</v>
      </c>
      <c r="B80" s="267" t="s">
        <v>562</v>
      </c>
      <c r="C80" s="407">
        <v>3730</v>
      </c>
      <c r="D80" s="177"/>
      <c r="E80" s="407"/>
      <c r="F80" s="177">
        <f>SUM(C80:E80)</f>
        <v>3730</v>
      </c>
    </row>
    <row r="81" spans="1:6" ht="12.75">
      <c r="A81" s="453" t="s">
        <v>468</v>
      </c>
      <c r="B81" s="267" t="s">
        <v>563</v>
      </c>
      <c r="C81" s="407"/>
      <c r="D81" s="177"/>
      <c r="E81" s="407"/>
      <c r="F81" s="160"/>
    </row>
    <row r="82" spans="1:6" ht="12.75">
      <c r="A82" s="453" t="s">
        <v>469</v>
      </c>
      <c r="B82" s="267" t="s">
        <v>319</v>
      </c>
      <c r="C82" s="306">
        <f>C83+C84+C85</f>
        <v>0</v>
      </c>
      <c r="D82" s="306">
        <f>D83+D84+D85</f>
        <v>0</v>
      </c>
      <c r="E82" s="306">
        <f>E83+E84+E85</f>
        <v>0</v>
      </c>
      <c r="F82" s="181">
        <f>F83+F84+F85</f>
        <v>0</v>
      </c>
    </row>
    <row r="83" spans="1:6" ht="12.75">
      <c r="A83" s="453" t="s">
        <v>470</v>
      </c>
      <c r="B83" s="462" t="s">
        <v>841</v>
      </c>
      <c r="C83" s="407"/>
      <c r="D83" s="177"/>
      <c r="E83" s="407"/>
      <c r="F83" s="160"/>
    </row>
    <row r="84" spans="1:6" ht="12.75">
      <c r="A84" s="453" t="s">
        <v>471</v>
      </c>
      <c r="B84" s="462" t="s">
        <v>843</v>
      </c>
      <c r="C84" s="407"/>
      <c r="D84" s="177"/>
      <c r="E84" s="407"/>
      <c r="F84" s="160"/>
    </row>
    <row r="85" spans="1:6" ht="12.75">
      <c r="A85" s="453" t="s">
        <v>473</v>
      </c>
      <c r="B85" s="462" t="s">
        <v>842</v>
      </c>
      <c r="C85" s="407"/>
      <c r="D85" s="177"/>
      <c r="E85" s="407"/>
      <c r="F85" s="525"/>
    </row>
    <row r="86" spans="1:6" ht="12.75">
      <c r="A86" s="453" t="s">
        <v>474</v>
      </c>
      <c r="B86" s="462" t="s">
        <v>844</v>
      </c>
      <c r="C86" s="407"/>
      <c r="D86" s="177"/>
      <c r="E86" s="407"/>
      <c r="F86" s="525"/>
    </row>
    <row r="87" spans="1:6" ht="12.75">
      <c r="A87" s="453" t="s">
        <v>475</v>
      </c>
      <c r="B87" s="1134" t="s">
        <v>845</v>
      </c>
      <c r="C87" s="407"/>
      <c r="D87" s="177"/>
      <c r="E87" s="407"/>
      <c r="F87" s="525"/>
    </row>
    <row r="88" spans="1:6" ht="12.75">
      <c r="A88" s="453" t="s">
        <v>476</v>
      </c>
      <c r="B88" s="372" t="s">
        <v>846</v>
      </c>
      <c r="C88" s="407"/>
      <c r="D88" s="177"/>
      <c r="E88" s="407"/>
      <c r="F88" s="525"/>
    </row>
    <row r="89" spans="1:6" ht="12.75">
      <c r="A89" s="453" t="s">
        <v>477</v>
      </c>
      <c r="B89" s="1135" t="s">
        <v>863</v>
      </c>
      <c r="C89" s="407"/>
      <c r="D89" s="177"/>
      <c r="E89" s="407"/>
      <c r="F89" s="525"/>
    </row>
    <row r="90" spans="1:6" ht="12.75">
      <c r="A90" s="453" t="s">
        <v>478</v>
      </c>
      <c r="B90" s="267" t="s">
        <v>849</v>
      </c>
      <c r="C90" s="407"/>
      <c r="D90" s="177"/>
      <c r="E90" s="407"/>
      <c r="F90" s="160"/>
    </row>
    <row r="91" spans="1:6" ht="13.5" thickBot="1">
      <c r="A91" s="453" t="s">
        <v>479</v>
      </c>
      <c r="B91" s="269" t="s">
        <v>321</v>
      </c>
      <c r="C91" s="410">
        <f>-C67</f>
        <v>0</v>
      </c>
      <c r="D91" s="410">
        <f>-D67</f>
        <v>0</v>
      </c>
      <c r="E91" s="410">
        <f>-E67</f>
        <v>0</v>
      </c>
      <c r="F91" s="178">
        <f>-F67</f>
        <v>0</v>
      </c>
    </row>
    <row r="92" spans="1:6" ht="13.5" thickBot="1">
      <c r="A92" s="797" t="s">
        <v>480</v>
      </c>
      <c r="B92" s="798" t="s">
        <v>10</v>
      </c>
      <c r="C92" s="806">
        <f>C80+C81+C82+C90+C91</f>
        <v>3730</v>
      </c>
      <c r="D92" s="806">
        <f>D80+D81+D82+D90+D91</f>
        <v>0</v>
      </c>
      <c r="E92" s="806">
        <f>E80+E81+E82+E90+E91</f>
        <v>0</v>
      </c>
      <c r="F92" s="807">
        <f>F80+F81+F82+F90+F91</f>
        <v>3730</v>
      </c>
    </row>
    <row r="93" spans="1:6" ht="27" thickBot="1" thickTop="1">
      <c r="A93" s="797" t="s">
        <v>481</v>
      </c>
      <c r="B93" s="802" t="s">
        <v>850</v>
      </c>
      <c r="C93" s="809">
        <f>C77+C92</f>
        <v>571500</v>
      </c>
      <c r="D93" s="809">
        <f>D77+D92</f>
        <v>0</v>
      </c>
      <c r="E93" s="809">
        <f>E77+E92</f>
        <v>0</v>
      </c>
      <c r="F93" s="810">
        <f>F77+F92</f>
        <v>571500</v>
      </c>
    </row>
    <row r="94" spans="1:6" ht="13.5" thickTop="1">
      <c r="A94" s="786"/>
      <c r="B94" s="1150"/>
      <c r="C94" s="316"/>
      <c r="D94" s="316"/>
      <c r="E94" s="316"/>
      <c r="F94" s="323"/>
    </row>
    <row r="95" spans="1:6" ht="12.75">
      <c r="A95" s="454" t="s">
        <v>557</v>
      </c>
      <c r="B95" s="584" t="s">
        <v>852</v>
      </c>
      <c r="C95" s="808"/>
      <c r="D95" s="180"/>
      <c r="E95" s="409"/>
      <c r="F95" s="239"/>
    </row>
    <row r="96" spans="1:6" ht="12.75">
      <c r="A96" s="453" t="s">
        <v>483</v>
      </c>
      <c r="B96" s="268" t="s">
        <v>851</v>
      </c>
      <c r="C96" s="412"/>
      <c r="D96" s="177"/>
      <c r="E96" s="407"/>
      <c r="F96" s="160"/>
    </row>
    <row r="97" spans="1:6" ht="12.75">
      <c r="A97" s="453" t="s">
        <v>484</v>
      </c>
      <c r="B97" s="889" t="s">
        <v>856</v>
      </c>
      <c r="C97" s="1141"/>
      <c r="D97" s="182"/>
      <c r="E97" s="408"/>
      <c r="F97" s="404"/>
    </row>
    <row r="98" spans="1:6" ht="12.75">
      <c r="A98" s="453" t="s">
        <v>485</v>
      </c>
      <c r="B98" s="889" t="s">
        <v>857</v>
      </c>
      <c r="C98" s="1141"/>
      <c r="D98" s="182"/>
      <c r="E98" s="408"/>
      <c r="F98" s="404"/>
    </row>
    <row r="99" spans="1:6" ht="12.75">
      <c r="A99" s="453" t="s">
        <v>486</v>
      </c>
      <c r="B99" s="889" t="s">
        <v>858</v>
      </c>
      <c r="C99" s="1141"/>
      <c r="D99" s="182"/>
      <c r="E99" s="408"/>
      <c r="F99" s="404"/>
    </row>
    <row r="100" spans="1:6" ht="12.75">
      <c r="A100" s="453" t="s">
        <v>487</v>
      </c>
      <c r="B100" s="1136" t="s">
        <v>859</v>
      </c>
      <c r="C100" s="1141"/>
      <c r="D100" s="182"/>
      <c r="E100" s="408"/>
      <c r="F100" s="404"/>
    </row>
    <row r="101" spans="1:6" ht="12.75">
      <c r="A101" s="453" t="s">
        <v>488</v>
      </c>
      <c r="B101" s="1137" t="s">
        <v>860</v>
      </c>
      <c r="C101" s="1141"/>
      <c r="D101" s="182"/>
      <c r="E101" s="408"/>
      <c r="F101" s="404"/>
    </row>
    <row r="102" spans="1:6" ht="12.75">
      <c r="A102" s="453" t="s">
        <v>489</v>
      </c>
      <c r="B102" s="1138" t="s">
        <v>861</v>
      </c>
      <c r="C102" s="1141"/>
      <c r="D102" s="182"/>
      <c r="E102" s="408"/>
      <c r="F102" s="404"/>
    </row>
    <row r="103" spans="1:6" ht="13.5" thickBot="1">
      <c r="A103" s="453" t="s">
        <v>490</v>
      </c>
      <c r="B103" s="464" t="s">
        <v>862</v>
      </c>
      <c r="C103" s="1141"/>
      <c r="D103" s="182"/>
      <c r="E103" s="408"/>
      <c r="F103" s="404"/>
    </row>
    <row r="104" spans="1:6" ht="13.5" thickBot="1">
      <c r="A104" s="477" t="s">
        <v>491</v>
      </c>
      <c r="B104" s="382" t="s">
        <v>853</v>
      </c>
      <c r="C104" s="1142"/>
      <c r="D104" s="314"/>
      <c r="E104" s="179"/>
      <c r="F104" s="853"/>
    </row>
    <row r="105" spans="1:6" ht="12.75">
      <c r="A105" s="786"/>
      <c r="B105" s="45"/>
      <c r="C105" s="1156"/>
      <c r="D105" s="1158"/>
      <c r="E105" s="1094"/>
      <c r="F105" s="885"/>
    </row>
    <row r="106" spans="1:6" ht="13.5" thickBot="1">
      <c r="A106" s="814" t="s">
        <v>492</v>
      </c>
      <c r="B106" s="1148" t="s">
        <v>854</v>
      </c>
      <c r="C106" s="1155">
        <f>C93+C104</f>
        <v>571500</v>
      </c>
      <c r="D106" s="1157">
        <f>D93+D104</f>
        <v>0</v>
      </c>
      <c r="E106" s="1155">
        <f>E93+E104</f>
        <v>0</v>
      </c>
      <c r="F106" s="1155">
        <f>F93+F104</f>
        <v>571500</v>
      </c>
    </row>
    <row r="107" ht="13.5" thickTop="1"/>
    <row r="108" spans="1:6" ht="12.75">
      <c r="A108" s="1440">
        <v>3</v>
      </c>
      <c r="B108" s="1440"/>
      <c r="C108" s="1440"/>
      <c r="D108" s="1440"/>
      <c r="E108" s="1440"/>
      <c r="F108" s="1440"/>
    </row>
    <row r="109" spans="1:5" ht="12.75">
      <c r="A109" s="1419" t="s">
        <v>1066</v>
      </c>
      <c r="B109" s="1419"/>
      <c r="C109" s="1419"/>
      <c r="D109" s="1419"/>
      <c r="E109" s="1419"/>
    </row>
    <row r="110" spans="1:5" ht="12.75">
      <c r="A110" s="466"/>
      <c r="B110" s="466"/>
      <c r="C110" s="466"/>
      <c r="D110" s="466"/>
      <c r="E110" s="466"/>
    </row>
    <row r="111" spans="1:6" ht="14.25">
      <c r="A111" s="1562" t="s">
        <v>1056</v>
      </c>
      <c r="B111" s="1563"/>
      <c r="C111" s="1563"/>
      <c r="D111" s="1563"/>
      <c r="E111" s="1563"/>
      <c r="F111" s="1563"/>
    </row>
    <row r="112" spans="2:5" ht="15.75">
      <c r="B112" s="22"/>
      <c r="C112" s="22"/>
      <c r="D112" s="22"/>
      <c r="E112" s="22"/>
    </row>
    <row r="113" spans="2:5" ht="15.75">
      <c r="B113" s="22" t="s">
        <v>597</v>
      </c>
      <c r="C113" s="22"/>
      <c r="D113" s="22"/>
      <c r="E113" s="22"/>
    </row>
    <row r="114" spans="2:5" ht="13.5" thickBot="1">
      <c r="B114" s="1"/>
      <c r="C114" s="1"/>
      <c r="D114" s="1"/>
      <c r="E114" s="23" t="s">
        <v>11</v>
      </c>
    </row>
    <row r="115" spans="1:6" ht="48.75" thickBot="1">
      <c r="A115" s="481" t="s">
        <v>448</v>
      </c>
      <c r="B115" s="792" t="s">
        <v>16</v>
      </c>
      <c r="C115" s="469" t="s">
        <v>1060</v>
      </c>
      <c r="D115" s="470" t="s">
        <v>1061</v>
      </c>
      <c r="E115" s="469" t="s">
        <v>1055</v>
      </c>
      <c r="F115" s="470" t="s">
        <v>1054</v>
      </c>
    </row>
    <row r="116" spans="1:6" ht="12.75">
      <c r="A116" s="793" t="s">
        <v>449</v>
      </c>
      <c r="B116" s="794" t="s">
        <v>450</v>
      </c>
      <c r="C116" s="803" t="s">
        <v>451</v>
      </c>
      <c r="D116" s="804" t="s">
        <v>452</v>
      </c>
      <c r="E116" s="1047" t="s">
        <v>472</v>
      </c>
      <c r="F116" s="1048" t="s">
        <v>497</v>
      </c>
    </row>
    <row r="117" spans="1:6" ht="12.75">
      <c r="A117" s="454" t="s">
        <v>453</v>
      </c>
      <c r="B117" s="461" t="s">
        <v>322</v>
      </c>
      <c r="C117" s="407"/>
      <c r="D117" s="177"/>
      <c r="E117" s="407"/>
      <c r="F117" s="160"/>
    </row>
    <row r="118" spans="1:6" ht="12.75">
      <c r="A118" s="453" t="s">
        <v>454</v>
      </c>
      <c r="B118" s="232" t="s">
        <v>6</v>
      </c>
      <c r="C118" s="407">
        <f>178476+643+3253</f>
        <v>182372</v>
      </c>
      <c r="D118" s="177"/>
      <c r="E118" s="407">
        <v>0</v>
      </c>
      <c r="F118" s="177">
        <f>SUM(C118:E118)</f>
        <v>182372</v>
      </c>
    </row>
    <row r="119" spans="1:6" ht="12.75">
      <c r="A119" s="453" t="s">
        <v>455</v>
      </c>
      <c r="B119" s="267" t="s">
        <v>7</v>
      </c>
      <c r="C119" s="407">
        <f>47322+87+878</f>
        <v>48287</v>
      </c>
      <c r="D119" s="177"/>
      <c r="E119" s="407">
        <v>0</v>
      </c>
      <c r="F119" s="177">
        <f>SUM(C119:E119)</f>
        <v>48287</v>
      </c>
    </row>
    <row r="120" spans="1:6" ht="12.75">
      <c r="A120" s="453" t="s">
        <v>456</v>
      </c>
      <c r="B120" s="267" t="s">
        <v>8</v>
      </c>
      <c r="C120" s="407">
        <v>16281</v>
      </c>
      <c r="D120" s="177"/>
      <c r="E120" s="407">
        <v>0</v>
      </c>
      <c r="F120" s="177">
        <f>SUM(C120:E120)</f>
        <v>16281</v>
      </c>
    </row>
    <row r="121" spans="1:6" ht="12.75">
      <c r="A121" s="453" t="s">
        <v>457</v>
      </c>
      <c r="B121" s="267" t="s">
        <v>561</v>
      </c>
      <c r="C121" s="407"/>
      <c r="D121" s="177"/>
      <c r="E121" s="407"/>
      <c r="F121" s="177">
        <f>SUM(C121:E121)</f>
        <v>0</v>
      </c>
    </row>
    <row r="122" spans="1:6" ht="12.75">
      <c r="A122" s="453" t="s">
        <v>458</v>
      </c>
      <c r="B122" s="267" t="s">
        <v>560</v>
      </c>
      <c r="C122" s="407"/>
      <c r="D122" s="177"/>
      <c r="E122" s="407"/>
      <c r="F122" s="177">
        <f>SUM(C122:E122)</f>
        <v>0</v>
      </c>
    </row>
    <row r="123" spans="1:6" ht="12.75">
      <c r="A123" s="453" t="s">
        <v>459</v>
      </c>
      <c r="B123" s="267" t="s">
        <v>836</v>
      </c>
      <c r="C123" s="407">
        <f>C124+C125+C126+C127+C128+C129</f>
        <v>0</v>
      </c>
      <c r="D123" s="407">
        <f>D124+D125+D126+D127+D128+D129</f>
        <v>0</v>
      </c>
      <c r="E123" s="407">
        <f>E124+E125+E126+E127+E128+E129</f>
        <v>0</v>
      </c>
      <c r="F123" s="177">
        <f>F124+F125+F126+F127+F128+F129</f>
        <v>0</v>
      </c>
    </row>
    <row r="124" spans="1:6" ht="12.75">
      <c r="A124" s="453" t="s">
        <v>460</v>
      </c>
      <c r="B124" s="267" t="s">
        <v>837</v>
      </c>
      <c r="C124" s="407">
        <v>0</v>
      </c>
      <c r="D124" s="177">
        <v>0</v>
      </c>
      <c r="E124" s="407">
        <v>0</v>
      </c>
      <c r="F124" s="177">
        <f>E124+D124+C124</f>
        <v>0</v>
      </c>
    </row>
    <row r="125" spans="1:6" ht="12.75">
      <c r="A125" s="453" t="s">
        <v>461</v>
      </c>
      <c r="B125" s="267" t="s">
        <v>838</v>
      </c>
      <c r="C125" s="407"/>
      <c r="D125" s="177"/>
      <c r="E125" s="407"/>
      <c r="F125" s="177">
        <f aca="true" t="shared" si="2" ref="F125:F130">E125+D125+C125</f>
        <v>0</v>
      </c>
    </row>
    <row r="126" spans="1:6" ht="12.75">
      <c r="A126" s="453" t="s">
        <v>462</v>
      </c>
      <c r="B126" s="267" t="s">
        <v>839</v>
      </c>
      <c r="C126" s="407"/>
      <c r="D126" s="177"/>
      <c r="E126" s="407"/>
      <c r="F126" s="177">
        <f t="shared" si="2"/>
        <v>0</v>
      </c>
    </row>
    <row r="127" spans="1:6" ht="12.75">
      <c r="A127" s="453" t="s">
        <v>463</v>
      </c>
      <c r="B127" s="462" t="s">
        <v>840</v>
      </c>
      <c r="C127" s="306"/>
      <c r="D127" s="181"/>
      <c r="E127" s="407"/>
      <c r="F127" s="177">
        <f t="shared" si="2"/>
        <v>0</v>
      </c>
    </row>
    <row r="128" spans="1:6" ht="12.75">
      <c r="A128" s="453" t="s">
        <v>464</v>
      </c>
      <c r="B128" s="1134" t="s">
        <v>855</v>
      </c>
      <c r="C128" s="410"/>
      <c r="D128" s="178"/>
      <c r="E128" s="407"/>
      <c r="F128" s="177">
        <f t="shared" si="2"/>
        <v>0</v>
      </c>
    </row>
    <row r="129" spans="1:6" ht="12.75">
      <c r="A129" s="453" t="s">
        <v>465</v>
      </c>
      <c r="B129" s="1135" t="s">
        <v>848</v>
      </c>
      <c r="C129" s="410"/>
      <c r="D129" s="178"/>
      <c r="E129" s="407"/>
      <c r="F129" s="177">
        <f t="shared" si="2"/>
        <v>0</v>
      </c>
    </row>
    <row r="130" spans="1:6" ht="13.5" thickBot="1">
      <c r="A130" s="453" t="s">
        <v>466</v>
      </c>
      <c r="B130" s="269" t="s">
        <v>318</v>
      </c>
      <c r="C130" s="408"/>
      <c r="D130" s="182"/>
      <c r="E130" s="407"/>
      <c r="F130" s="405">
        <f t="shared" si="2"/>
        <v>0</v>
      </c>
    </row>
    <row r="131" spans="1:6" ht="13.5" thickBot="1">
      <c r="A131" s="797" t="s">
        <v>467</v>
      </c>
      <c r="B131" s="798" t="s">
        <v>9</v>
      </c>
      <c r="C131" s="806">
        <f>C118+C119+C120+C121+C123+C130</f>
        <v>246940</v>
      </c>
      <c r="D131" s="806">
        <f>D118+D119+D120+D121+D123+D130</f>
        <v>0</v>
      </c>
      <c r="E131" s="806">
        <f>E118+E119+E120+E121+E123+E130</f>
        <v>0</v>
      </c>
      <c r="F131" s="807">
        <f>F118+F119+F120+F121+F123+F130</f>
        <v>246940</v>
      </c>
    </row>
    <row r="132" spans="1:6" ht="13.5" thickTop="1">
      <c r="A132" s="786"/>
      <c r="B132" s="461"/>
      <c r="C132" s="305"/>
      <c r="D132" s="305"/>
      <c r="E132" s="305"/>
      <c r="F132" s="185"/>
    </row>
    <row r="133" spans="1:6" ht="12.75">
      <c r="A133" s="454" t="s">
        <v>468</v>
      </c>
      <c r="B133" s="463" t="s">
        <v>323</v>
      </c>
      <c r="C133" s="409"/>
      <c r="D133" s="180"/>
      <c r="E133" s="409"/>
      <c r="F133" s="239"/>
    </row>
    <row r="134" spans="1:6" ht="12.75">
      <c r="A134" s="453" t="s">
        <v>469</v>
      </c>
      <c r="B134" s="267" t="s">
        <v>562</v>
      </c>
      <c r="C134" s="407"/>
      <c r="D134" s="177"/>
      <c r="E134" s="407"/>
      <c r="F134" s="177">
        <f>SUM(C134:E134)</f>
        <v>0</v>
      </c>
    </row>
    <row r="135" spans="1:6" ht="12.75">
      <c r="A135" s="453" t="s">
        <v>468</v>
      </c>
      <c r="B135" s="267" t="s">
        <v>563</v>
      </c>
      <c r="C135" s="407"/>
      <c r="D135" s="177"/>
      <c r="E135" s="407"/>
      <c r="F135" s="160"/>
    </row>
    <row r="136" spans="1:6" ht="12.75">
      <c r="A136" s="453" t="s">
        <v>469</v>
      </c>
      <c r="B136" s="267" t="s">
        <v>319</v>
      </c>
      <c r="C136" s="306">
        <f>C137+C138+C139</f>
        <v>0</v>
      </c>
      <c r="D136" s="306">
        <f>D137+D138+D139</f>
        <v>0</v>
      </c>
      <c r="E136" s="306">
        <f>E137+E138+E139</f>
        <v>0</v>
      </c>
      <c r="F136" s="181">
        <f>F137+F138+F139</f>
        <v>0</v>
      </c>
    </row>
    <row r="137" spans="1:6" ht="12.75">
      <c r="A137" s="453" t="s">
        <v>470</v>
      </c>
      <c r="B137" s="462" t="s">
        <v>841</v>
      </c>
      <c r="C137" s="407"/>
      <c r="D137" s="177"/>
      <c r="E137" s="407"/>
      <c r="F137" s="160"/>
    </row>
    <row r="138" spans="1:6" ht="12.75">
      <c r="A138" s="453" t="s">
        <v>471</v>
      </c>
      <c r="B138" s="462" t="s">
        <v>843</v>
      </c>
      <c r="C138" s="407"/>
      <c r="D138" s="177"/>
      <c r="E138" s="407"/>
      <c r="F138" s="160"/>
    </row>
    <row r="139" spans="1:6" ht="12.75">
      <c r="A139" s="453" t="s">
        <v>473</v>
      </c>
      <c r="B139" s="462" t="s">
        <v>842</v>
      </c>
      <c r="C139" s="407"/>
      <c r="D139" s="177"/>
      <c r="E139" s="407"/>
      <c r="F139" s="525"/>
    </row>
    <row r="140" spans="1:6" ht="12.75">
      <c r="A140" s="453" t="s">
        <v>474</v>
      </c>
      <c r="B140" s="462" t="s">
        <v>844</v>
      </c>
      <c r="C140" s="407"/>
      <c r="D140" s="177"/>
      <c r="E140" s="407"/>
      <c r="F140" s="525"/>
    </row>
    <row r="141" spans="1:6" ht="12.75">
      <c r="A141" s="453" t="s">
        <v>475</v>
      </c>
      <c r="B141" s="1134" t="s">
        <v>845</v>
      </c>
      <c r="C141" s="407"/>
      <c r="D141" s="177"/>
      <c r="E141" s="407"/>
      <c r="F141" s="525"/>
    </row>
    <row r="142" spans="1:6" ht="12.75">
      <c r="A142" s="453" t="s">
        <v>476</v>
      </c>
      <c r="B142" s="372" t="s">
        <v>846</v>
      </c>
      <c r="C142" s="407"/>
      <c r="D142" s="177"/>
      <c r="E142" s="407"/>
      <c r="F142" s="525"/>
    </row>
    <row r="143" spans="1:6" ht="12.75">
      <c r="A143" s="453" t="s">
        <v>477</v>
      </c>
      <c r="B143" s="1135" t="s">
        <v>863</v>
      </c>
      <c r="C143" s="407"/>
      <c r="D143" s="177"/>
      <c r="E143" s="407"/>
      <c r="F143" s="525"/>
    </row>
    <row r="144" spans="1:6" ht="12.75">
      <c r="A144" s="453" t="s">
        <v>478</v>
      </c>
      <c r="B144" s="267" t="s">
        <v>849</v>
      </c>
      <c r="C144" s="407"/>
      <c r="D144" s="177"/>
      <c r="E144" s="407"/>
      <c r="F144" s="160"/>
    </row>
    <row r="145" spans="1:6" ht="13.5" thickBot="1">
      <c r="A145" s="453" t="s">
        <v>479</v>
      </c>
      <c r="B145" s="269" t="s">
        <v>321</v>
      </c>
      <c r="C145" s="410">
        <f>-C121</f>
        <v>0</v>
      </c>
      <c r="D145" s="410">
        <f>-D121</f>
        <v>0</v>
      </c>
      <c r="E145" s="410">
        <f>-E121</f>
        <v>0</v>
      </c>
      <c r="F145" s="178">
        <f>-F121</f>
        <v>0</v>
      </c>
    </row>
    <row r="146" spans="1:6" ht="13.5" thickBot="1">
      <c r="A146" s="797" t="s">
        <v>480</v>
      </c>
      <c r="B146" s="798" t="s">
        <v>10</v>
      </c>
      <c r="C146" s="806">
        <f>C134+C135+C136+C144+C145</f>
        <v>0</v>
      </c>
      <c r="D146" s="806">
        <f>D134+D135+D136+D144+D145</f>
        <v>0</v>
      </c>
      <c r="E146" s="806">
        <f>E134+E135+E136+E144+E145</f>
        <v>0</v>
      </c>
      <c r="F146" s="807">
        <f>F134+F135+F136+F144+F145</f>
        <v>0</v>
      </c>
    </row>
    <row r="147" spans="1:6" ht="27" thickBot="1" thickTop="1">
      <c r="A147" s="797" t="s">
        <v>481</v>
      </c>
      <c r="B147" s="802" t="s">
        <v>850</v>
      </c>
      <c r="C147" s="809">
        <f>C131+C146</f>
        <v>246940</v>
      </c>
      <c r="D147" s="809">
        <f>D131+D146</f>
        <v>0</v>
      </c>
      <c r="E147" s="809">
        <f>E131+E146</f>
        <v>0</v>
      </c>
      <c r="F147" s="810">
        <f>F131+F146</f>
        <v>246940</v>
      </c>
    </row>
    <row r="148" spans="1:6" ht="13.5" thickTop="1">
      <c r="A148" s="786"/>
      <c r="B148" s="1150"/>
      <c r="C148" s="316"/>
      <c r="D148" s="316"/>
      <c r="E148" s="316"/>
      <c r="F148" s="323"/>
    </row>
    <row r="149" spans="1:6" ht="12.75">
      <c r="A149" s="454" t="s">
        <v>557</v>
      </c>
      <c r="B149" s="584" t="s">
        <v>852</v>
      </c>
      <c r="C149" s="808"/>
      <c r="D149" s="180"/>
      <c r="E149" s="409"/>
      <c r="F149" s="239"/>
    </row>
    <row r="150" spans="1:6" ht="12.75">
      <c r="A150" s="453" t="s">
        <v>483</v>
      </c>
      <c r="B150" s="268" t="s">
        <v>851</v>
      </c>
      <c r="C150" s="412"/>
      <c r="D150" s="177"/>
      <c r="E150" s="407"/>
      <c r="F150" s="160"/>
    </row>
    <row r="151" spans="1:6" ht="12.75">
      <c r="A151" s="453" t="s">
        <v>484</v>
      </c>
      <c r="B151" s="889" t="s">
        <v>856</v>
      </c>
      <c r="C151" s="1141"/>
      <c r="D151" s="182"/>
      <c r="E151" s="408"/>
      <c r="F151" s="404"/>
    </row>
    <row r="152" spans="1:6" ht="12.75">
      <c r="A152" s="453" t="s">
        <v>485</v>
      </c>
      <c r="B152" s="889" t="s">
        <v>857</v>
      </c>
      <c r="C152" s="1141"/>
      <c r="D152" s="182"/>
      <c r="E152" s="408"/>
      <c r="F152" s="404"/>
    </row>
    <row r="153" spans="1:6" ht="12.75">
      <c r="A153" s="453" t="s">
        <v>486</v>
      </c>
      <c r="B153" s="889" t="s">
        <v>858</v>
      </c>
      <c r="C153" s="1141"/>
      <c r="D153" s="182"/>
      <c r="E153" s="408"/>
      <c r="F153" s="404"/>
    </row>
    <row r="154" spans="1:6" ht="12.75">
      <c r="A154" s="453" t="s">
        <v>487</v>
      </c>
      <c r="B154" s="1136" t="s">
        <v>859</v>
      </c>
      <c r="C154" s="1141"/>
      <c r="D154" s="182"/>
      <c r="E154" s="408"/>
      <c r="F154" s="404"/>
    </row>
    <row r="155" spans="1:6" ht="12.75">
      <c r="A155" s="453" t="s">
        <v>488</v>
      </c>
      <c r="B155" s="1137" t="s">
        <v>860</v>
      </c>
      <c r="C155" s="1141"/>
      <c r="D155" s="182"/>
      <c r="E155" s="408"/>
      <c r="F155" s="404"/>
    </row>
    <row r="156" spans="1:6" ht="12.75">
      <c r="A156" s="453" t="s">
        <v>489</v>
      </c>
      <c r="B156" s="1138" t="s">
        <v>861</v>
      </c>
      <c r="C156" s="1141"/>
      <c r="D156" s="182"/>
      <c r="E156" s="408"/>
      <c r="F156" s="404"/>
    </row>
    <row r="157" spans="1:6" ht="13.5" thickBot="1">
      <c r="A157" s="453" t="s">
        <v>490</v>
      </c>
      <c r="B157" s="464" t="s">
        <v>862</v>
      </c>
      <c r="C157" s="1141"/>
      <c r="D157" s="182"/>
      <c r="E157" s="408"/>
      <c r="F157" s="404"/>
    </row>
    <row r="158" spans="1:6" ht="13.5" thickBot="1">
      <c r="A158" s="477" t="s">
        <v>491</v>
      </c>
      <c r="B158" s="382" t="s">
        <v>853</v>
      </c>
      <c r="C158" s="1142"/>
      <c r="D158" s="314"/>
      <c r="E158" s="179"/>
      <c r="F158" s="853"/>
    </row>
    <row r="159" spans="1:6" ht="12.75">
      <c r="A159" s="786"/>
      <c r="B159" s="45"/>
      <c r="C159" s="1156"/>
      <c r="D159" s="1158"/>
      <c r="E159" s="1094"/>
      <c r="F159" s="885"/>
    </row>
    <row r="160" spans="1:6" ht="13.5" thickBot="1">
      <c r="A160" s="814" t="s">
        <v>492</v>
      </c>
      <c r="B160" s="1148" t="s">
        <v>854</v>
      </c>
      <c r="C160" s="1155">
        <f>C147+C158</f>
        <v>246940</v>
      </c>
      <c r="D160" s="1157">
        <f>D147+D158</f>
        <v>0</v>
      </c>
      <c r="E160" s="1155">
        <f>E147+E158</f>
        <v>0</v>
      </c>
      <c r="F160" s="1155">
        <f>F147+F158</f>
        <v>246940</v>
      </c>
    </row>
    <row r="161" ht="13.5" thickTop="1"/>
    <row r="162" spans="1:6" ht="12.75">
      <c r="A162" s="1440">
        <v>4</v>
      </c>
      <c r="B162" s="1440"/>
      <c r="C162" s="1440"/>
      <c r="D162" s="1440"/>
      <c r="E162" s="1440"/>
      <c r="F162" s="1440"/>
    </row>
    <row r="163" spans="1:5" ht="12.75">
      <c r="A163" s="1419" t="s">
        <v>1066</v>
      </c>
      <c r="B163" s="1419"/>
      <c r="C163" s="1419"/>
      <c r="D163" s="1419"/>
      <c r="E163" s="1419"/>
    </row>
    <row r="164" spans="1:5" ht="9" customHeight="1">
      <c r="A164" s="466"/>
      <c r="B164" s="466"/>
      <c r="C164" s="466"/>
      <c r="D164" s="466"/>
      <c r="E164" s="466"/>
    </row>
    <row r="165" spans="1:6" ht="14.25">
      <c r="A165" s="1562" t="s">
        <v>1056</v>
      </c>
      <c r="B165" s="1563"/>
      <c r="C165" s="1563"/>
      <c r="D165" s="1563"/>
      <c r="E165" s="1563"/>
      <c r="F165" s="1563"/>
    </row>
    <row r="166" spans="2:5" ht="9.75" customHeight="1">
      <c r="B166" s="22"/>
      <c r="C166" s="22"/>
      <c r="D166" s="22"/>
      <c r="E166" s="22"/>
    </row>
    <row r="167" spans="2:5" ht="15.75">
      <c r="B167" s="22" t="s">
        <v>558</v>
      </c>
      <c r="C167" s="22"/>
      <c r="D167" s="22"/>
      <c r="E167" s="22"/>
    </row>
    <row r="168" spans="2:5" ht="13.5" thickBot="1">
      <c r="B168" s="1"/>
      <c r="C168" s="1"/>
      <c r="D168" s="1"/>
      <c r="E168" s="23" t="s">
        <v>11</v>
      </c>
    </row>
    <row r="169" spans="1:6" ht="72.75" thickBot="1">
      <c r="A169" s="481" t="s">
        <v>448</v>
      </c>
      <c r="B169" s="792" t="s">
        <v>16</v>
      </c>
      <c r="C169" s="469" t="s">
        <v>1063</v>
      </c>
      <c r="D169" s="470" t="s">
        <v>1061</v>
      </c>
      <c r="E169" s="469" t="s">
        <v>1064</v>
      </c>
      <c r="F169" s="470" t="s">
        <v>1054</v>
      </c>
    </row>
    <row r="170" spans="1:6" ht="12.75">
      <c r="A170" s="793" t="s">
        <v>449</v>
      </c>
      <c r="B170" s="794" t="s">
        <v>450</v>
      </c>
      <c r="C170" s="803" t="s">
        <v>451</v>
      </c>
      <c r="D170" s="804" t="s">
        <v>452</v>
      </c>
      <c r="E170" s="1047" t="s">
        <v>472</v>
      </c>
      <c r="F170" s="1048" t="s">
        <v>497</v>
      </c>
    </row>
    <row r="171" spans="1:6" ht="12.75">
      <c r="A171" s="454" t="s">
        <v>453</v>
      </c>
      <c r="B171" s="461" t="s">
        <v>322</v>
      </c>
      <c r="C171" s="407"/>
      <c r="D171" s="177"/>
      <c r="E171" s="407"/>
      <c r="F171" s="160"/>
    </row>
    <row r="172" spans="1:6" ht="12.75">
      <c r="A172" s="453" t="s">
        <v>454</v>
      </c>
      <c r="B172" s="232" t="s">
        <v>6</v>
      </c>
      <c r="C172" s="407">
        <f>C118+C64+C10</f>
        <v>358623</v>
      </c>
      <c r="D172" s="407">
        <f>D118+D64+D10</f>
        <v>154856</v>
      </c>
      <c r="E172" s="407">
        <f>E118+E64+E10</f>
        <v>0</v>
      </c>
      <c r="F172" s="177">
        <f>SUM(C172:E172)</f>
        <v>513479</v>
      </c>
    </row>
    <row r="173" spans="1:6" ht="12.75">
      <c r="A173" s="453" t="s">
        <v>455</v>
      </c>
      <c r="B173" s="267" t="s">
        <v>7</v>
      </c>
      <c r="C173" s="407">
        <f aca="true" t="shared" si="3" ref="C173:E176">C119+C65+C11</f>
        <v>94928</v>
      </c>
      <c r="D173" s="407">
        <f t="shared" si="3"/>
        <v>43187</v>
      </c>
      <c r="E173" s="407">
        <f t="shared" si="3"/>
        <v>0</v>
      </c>
      <c r="F173" s="177">
        <f>SUM(C173:E173)</f>
        <v>138115</v>
      </c>
    </row>
    <row r="174" spans="1:6" ht="12.75">
      <c r="A174" s="453" t="s">
        <v>456</v>
      </c>
      <c r="B174" s="267" t="s">
        <v>8</v>
      </c>
      <c r="C174" s="407">
        <f t="shared" si="3"/>
        <v>391952</v>
      </c>
      <c r="D174" s="407">
        <f t="shared" si="3"/>
        <v>131560</v>
      </c>
      <c r="E174" s="407">
        <f t="shared" si="3"/>
        <v>0</v>
      </c>
      <c r="F174" s="177">
        <f>SUM(C174:E174)</f>
        <v>523512</v>
      </c>
    </row>
    <row r="175" spans="1:6" ht="12.75">
      <c r="A175" s="453" t="s">
        <v>457</v>
      </c>
      <c r="B175" s="267" t="s">
        <v>561</v>
      </c>
      <c r="C175" s="407">
        <f t="shared" si="3"/>
        <v>0</v>
      </c>
      <c r="D175" s="407">
        <f t="shared" si="3"/>
        <v>0</v>
      </c>
      <c r="E175" s="407">
        <f t="shared" si="3"/>
        <v>0</v>
      </c>
      <c r="F175" s="177">
        <f>SUM(C175:E175)</f>
        <v>0</v>
      </c>
    </row>
    <row r="176" spans="1:6" ht="12.75">
      <c r="A176" s="453" t="s">
        <v>458</v>
      </c>
      <c r="B176" s="267" t="s">
        <v>560</v>
      </c>
      <c r="C176" s="407">
        <f t="shared" si="3"/>
        <v>0</v>
      </c>
      <c r="D176" s="407">
        <f t="shared" si="3"/>
        <v>0</v>
      </c>
      <c r="E176" s="407">
        <f t="shared" si="3"/>
        <v>0</v>
      </c>
      <c r="F176" s="177">
        <f>SUM(C176:E176)</f>
        <v>0</v>
      </c>
    </row>
    <row r="177" spans="1:6" ht="12.75">
      <c r="A177" s="453" t="s">
        <v>459</v>
      </c>
      <c r="B177" s="267" t="s">
        <v>836</v>
      </c>
      <c r="C177" s="407">
        <f>C178+C179+C180+C181+C182+C183</f>
        <v>0</v>
      </c>
      <c r="D177" s="407">
        <f>D178+D179+D180+D181+D182+D183</f>
        <v>0</v>
      </c>
      <c r="E177" s="407">
        <f>E178+E179+E180+E181+E182+E183</f>
        <v>0</v>
      </c>
      <c r="F177" s="177">
        <f>F178+F179+F180+F181+F182+F183</f>
        <v>0</v>
      </c>
    </row>
    <row r="178" spans="1:6" ht="12.75">
      <c r="A178" s="453" t="s">
        <v>460</v>
      </c>
      <c r="B178" s="267" t="s">
        <v>837</v>
      </c>
      <c r="C178" s="407">
        <v>0</v>
      </c>
      <c r="D178" s="177">
        <v>0</v>
      </c>
      <c r="E178" s="407">
        <v>0</v>
      </c>
      <c r="F178" s="177">
        <f aca="true" t="shared" si="4" ref="F178:F184">E178+D178+C178</f>
        <v>0</v>
      </c>
    </row>
    <row r="179" spans="1:6" ht="12.75">
      <c r="A179" s="453" t="s">
        <v>461</v>
      </c>
      <c r="B179" s="267" t="s">
        <v>838</v>
      </c>
      <c r="C179" s="407">
        <f>C125+C71+C17</f>
        <v>0</v>
      </c>
      <c r="D179" s="407">
        <f>D125+D71+D17</f>
        <v>0</v>
      </c>
      <c r="E179" s="407">
        <f>E125+E71+E17</f>
        <v>0</v>
      </c>
      <c r="F179" s="177">
        <f t="shared" si="4"/>
        <v>0</v>
      </c>
    </row>
    <row r="180" spans="1:6" ht="12.75">
      <c r="A180" s="453" t="s">
        <v>462</v>
      </c>
      <c r="B180" s="267" t="s">
        <v>839</v>
      </c>
      <c r="C180" s="407">
        <f aca="true" t="shared" si="5" ref="C180:E184">C126+C72+C18</f>
        <v>0</v>
      </c>
      <c r="D180" s="407">
        <f t="shared" si="5"/>
        <v>0</v>
      </c>
      <c r="E180" s="407">
        <f t="shared" si="5"/>
        <v>0</v>
      </c>
      <c r="F180" s="177">
        <f t="shared" si="4"/>
        <v>0</v>
      </c>
    </row>
    <row r="181" spans="1:6" ht="12.75">
      <c r="A181" s="453" t="s">
        <v>463</v>
      </c>
      <c r="B181" s="462" t="s">
        <v>840</v>
      </c>
      <c r="C181" s="407">
        <f t="shared" si="5"/>
        <v>0</v>
      </c>
      <c r="D181" s="407">
        <f t="shared" si="5"/>
        <v>0</v>
      </c>
      <c r="E181" s="407">
        <f t="shared" si="5"/>
        <v>0</v>
      </c>
      <c r="F181" s="177">
        <f t="shared" si="4"/>
        <v>0</v>
      </c>
    </row>
    <row r="182" spans="1:6" ht="12.75">
      <c r="A182" s="453" t="s">
        <v>464</v>
      </c>
      <c r="B182" s="1134" t="s">
        <v>855</v>
      </c>
      <c r="C182" s="407">
        <f t="shared" si="5"/>
        <v>0</v>
      </c>
      <c r="D182" s="407">
        <f t="shared" si="5"/>
        <v>0</v>
      </c>
      <c r="E182" s="407">
        <f t="shared" si="5"/>
        <v>0</v>
      </c>
      <c r="F182" s="177">
        <f t="shared" si="4"/>
        <v>0</v>
      </c>
    </row>
    <row r="183" spans="1:6" ht="12.75">
      <c r="A183" s="453" t="s">
        <v>465</v>
      </c>
      <c r="B183" s="1135" t="s">
        <v>848</v>
      </c>
      <c r="C183" s="407">
        <f t="shared" si="5"/>
        <v>0</v>
      </c>
      <c r="D183" s="407">
        <f t="shared" si="5"/>
        <v>0</v>
      </c>
      <c r="E183" s="407">
        <f t="shared" si="5"/>
        <v>0</v>
      </c>
      <c r="F183" s="177">
        <f t="shared" si="4"/>
        <v>0</v>
      </c>
    </row>
    <row r="184" spans="1:6" ht="13.5" thickBot="1">
      <c r="A184" s="453" t="s">
        <v>466</v>
      </c>
      <c r="B184" s="269" t="s">
        <v>318</v>
      </c>
      <c r="C184" s="407">
        <f t="shared" si="5"/>
        <v>0</v>
      </c>
      <c r="D184" s="407">
        <f t="shared" si="5"/>
        <v>0</v>
      </c>
      <c r="E184" s="407">
        <f t="shared" si="5"/>
        <v>0</v>
      </c>
      <c r="F184" s="405">
        <f t="shared" si="4"/>
        <v>0</v>
      </c>
    </row>
    <row r="185" spans="1:6" ht="13.5" thickBot="1">
      <c r="A185" s="797" t="s">
        <v>467</v>
      </c>
      <c r="B185" s="798" t="s">
        <v>9</v>
      </c>
      <c r="C185" s="806">
        <f>C172+C173+C174+C175+C177+C184</f>
        <v>845503</v>
      </c>
      <c r="D185" s="806">
        <f>D172+D173+D174+D175+D177+D184</f>
        <v>329603</v>
      </c>
      <c r="E185" s="806">
        <f>E172+E173+E174+E175+E177+E184</f>
        <v>0</v>
      </c>
      <c r="F185" s="807">
        <f>F172+F173+F174+F175+F177+F184</f>
        <v>1175106</v>
      </c>
    </row>
    <row r="186" spans="1:6" ht="13.5" thickTop="1">
      <c r="A186" s="786"/>
      <c r="B186" s="461"/>
      <c r="C186" s="305"/>
      <c r="D186" s="305"/>
      <c r="E186" s="305"/>
      <c r="F186" s="185"/>
    </row>
    <row r="187" spans="1:6" ht="12.75">
      <c r="A187" s="454" t="s">
        <v>468</v>
      </c>
      <c r="B187" s="463" t="s">
        <v>323</v>
      </c>
      <c r="C187" s="409"/>
      <c r="D187" s="180"/>
      <c r="E187" s="409"/>
      <c r="F187" s="239"/>
    </row>
    <row r="188" spans="1:6" ht="12.75">
      <c r="A188" s="453" t="s">
        <v>469</v>
      </c>
      <c r="B188" s="267" t="s">
        <v>562</v>
      </c>
      <c r="C188" s="407">
        <f aca="true" t="shared" si="6" ref="C188:E189">C134+C80+C26</f>
        <v>3730</v>
      </c>
      <c r="D188" s="407">
        <f t="shared" si="6"/>
        <v>790</v>
      </c>
      <c r="E188" s="407">
        <f t="shared" si="6"/>
        <v>0</v>
      </c>
      <c r="F188" s="177">
        <f>SUM(C188:E188)</f>
        <v>4520</v>
      </c>
    </row>
    <row r="189" spans="1:6" ht="12.75">
      <c r="A189" s="453" t="s">
        <v>468</v>
      </c>
      <c r="B189" s="267" t="s">
        <v>563</v>
      </c>
      <c r="C189" s="407">
        <f t="shared" si="6"/>
        <v>0</v>
      </c>
      <c r="D189" s="407">
        <f t="shared" si="6"/>
        <v>0</v>
      </c>
      <c r="E189" s="407">
        <f t="shared" si="6"/>
        <v>0</v>
      </c>
      <c r="F189" s="177">
        <f>SUM(C189:E189)</f>
        <v>0</v>
      </c>
    </row>
    <row r="190" spans="1:6" ht="12.75">
      <c r="A190" s="453" t="s">
        <v>469</v>
      </c>
      <c r="B190" s="267" t="s">
        <v>319</v>
      </c>
      <c r="C190" s="306">
        <f>C191+C192+C193</f>
        <v>0</v>
      </c>
      <c r="D190" s="306">
        <f>D191+D192+D193</f>
        <v>0</v>
      </c>
      <c r="E190" s="306">
        <f>E191+E192+E193</f>
        <v>0</v>
      </c>
      <c r="F190" s="181">
        <f>F191+F192+F193</f>
        <v>0</v>
      </c>
    </row>
    <row r="191" spans="1:6" ht="12.75">
      <c r="A191" s="453" t="s">
        <v>470</v>
      </c>
      <c r="B191" s="462" t="s">
        <v>841</v>
      </c>
      <c r="C191" s="407">
        <f>C137+C83+C29</f>
        <v>0</v>
      </c>
      <c r="D191" s="407">
        <f>D137+D83+D29</f>
        <v>0</v>
      </c>
      <c r="E191" s="407">
        <f>E137+E83+E29</f>
        <v>0</v>
      </c>
      <c r="F191" s="177">
        <f>SUM(C191:E191)</f>
        <v>0</v>
      </c>
    </row>
    <row r="192" spans="1:6" ht="12.75">
      <c r="A192" s="453" t="s">
        <v>471</v>
      </c>
      <c r="B192" s="462" t="s">
        <v>843</v>
      </c>
      <c r="C192" s="407">
        <f aca="true" t="shared" si="7" ref="C192:E198">C138+C84+C30</f>
        <v>0</v>
      </c>
      <c r="D192" s="407">
        <f t="shared" si="7"/>
        <v>0</v>
      </c>
      <c r="E192" s="407">
        <f t="shared" si="7"/>
        <v>0</v>
      </c>
      <c r="F192" s="177">
        <f aca="true" t="shared" si="8" ref="F192:F198">SUM(C192:E192)</f>
        <v>0</v>
      </c>
    </row>
    <row r="193" spans="1:6" ht="12.75">
      <c r="A193" s="453" t="s">
        <v>473</v>
      </c>
      <c r="B193" s="462" t="s">
        <v>842</v>
      </c>
      <c r="C193" s="407">
        <f t="shared" si="7"/>
        <v>0</v>
      </c>
      <c r="D193" s="407">
        <f t="shared" si="7"/>
        <v>0</v>
      </c>
      <c r="E193" s="407">
        <f t="shared" si="7"/>
        <v>0</v>
      </c>
      <c r="F193" s="177">
        <f t="shared" si="8"/>
        <v>0</v>
      </c>
    </row>
    <row r="194" spans="1:6" ht="12.75">
      <c r="A194" s="453" t="s">
        <v>474</v>
      </c>
      <c r="B194" s="462" t="s">
        <v>844</v>
      </c>
      <c r="C194" s="407">
        <f t="shared" si="7"/>
        <v>0</v>
      </c>
      <c r="D194" s="407">
        <f t="shared" si="7"/>
        <v>0</v>
      </c>
      <c r="E194" s="407">
        <f t="shared" si="7"/>
        <v>0</v>
      </c>
      <c r="F194" s="177">
        <f t="shared" si="8"/>
        <v>0</v>
      </c>
    </row>
    <row r="195" spans="1:6" ht="12.75">
      <c r="A195" s="453" t="s">
        <v>475</v>
      </c>
      <c r="B195" s="1134" t="s">
        <v>845</v>
      </c>
      <c r="C195" s="407">
        <f t="shared" si="7"/>
        <v>0</v>
      </c>
      <c r="D195" s="407">
        <f t="shared" si="7"/>
        <v>0</v>
      </c>
      <c r="E195" s="407">
        <f t="shared" si="7"/>
        <v>0</v>
      </c>
      <c r="F195" s="177">
        <f t="shared" si="8"/>
        <v>0</v>
      </c>
    </row>
    <row r="196" spans="1:6" ht="12.75">
      <c r="A196" s="453" t="s">
        <v>476</v>
      </c>
      <c r="B196" s="372" t="s">
        <v>846</v>
      </c>
      <c r="C196" s="407">
        <f t="shared" si="7"/>
        <v>0</v>
      </c>
      <c r="D196" s="407">
        <f t="shared" si="7"/>
        <v>0</v>
      </c>
      <c r="E196" s="407">
        <f t="shared" si="7"/>
        <v>0</v>
      </c>
      <c r="F196" s="177">
        <f t="shared" si="8"/>
        <v>0</v>
      </c>
    </row>
    <row r="197" spans="1:6" ht="12.75">
      <c r="A197" s="453" t="s">
        <v>477</v>
      </c>
      <c r="B197" s="1135" t="s">
        <v>863</v>
      </c>
      <c r="C197" s="407">
        <f t="shared" si="7"/>
        <v>0</v>
      </c>
      <c r="D197" s="407">
        <f t="shared" si="7"/>
        <v>0</v>
      </c>
      <c r="E197" s="407">
        <f t="shared" si="7"/>
        <v>0</v>
      </c>
      <c r="F197" s="177">
        <f t="shared" si="8"/>
        <v>0</v>
      </c>
    </row>
    <row r="198" spans="1:6" ht="12.75">
      <c r="A198" s="453" t="s">
        <v>478</v>
      </c>
      <c r="B198" s="267" t="s">
        <v>849</v>
      </c>
      <c r="C198" s="407">
        <f t="shared" si="7"/>
        <v>0</v>
      </c>
      <c r="D198" s="407">
        <f t="shared" si="7"/>
        <v>0</v>
      </c>
      <c r="E198" s="407">
        <f t="shared" si="7"/>
        <v>0</v>
      </c>
      <c r="F198" s="177">
        <f t="shared" si="8"/>
        <v>0</v>
      </c>
    </row>
    <row r="199" spans="1:6" ht="13.5" thickBot="1">
      <c r="A199" s="453" t="s">
        <v>479</v>
      </c>
      <c r="B199" s="269" t="s">
        <v>321</v>
      </c>
      <c r="C199" s="410">
        <f>-C175</f>
        <v>0</v>
      </c>
      <c r="D199" s="410">
        <f>-D175</f>
        <v>0</v>
      </c>
      <c r="E199" s="410">
        <f>-E175</f>
        <v>0</v>
      </c>
      <c r="F199" s="178">
        <f>-F175</f>
        <v>0</v>
      </c>
    </row>
    <row r="200" spans="1:6" ht="13.5" thickBot="1">
      <c r="A200" s="797" t="s">
        <v>480</v>
      </c>
      <c r="B200" s="798" t="s">
        <v>10</v>
      </c>
      <c r="C200" s="806">
        <f>C188+C189+C190+C198+C199</f>
        <v>3730</v>
      </c>
      <c r="D200" s="806">
        <f>D188+D189+D190+D198+D199</f>
        <v>790</v>
      </c>
      <c r="E200" s="806">
        <f>E188+E189+E190+E198+E199</f>
        <v>0</v>
      </c>
      <c r="F200" s="807">
        <f>F188+F189+F190+F198+F199</f>
        <v>4520</v>
      </c>
    </row>
    <row r="201" spans="1:6" ht="27" thickBot="1" thickTop="1">
      <c r="A201" s="797" t="s">
        <v>481</v>
      </c>
      <c r="B201" s="802" t="s">
        <v>850</v>
      </c>
      <c r="C201" s="809">
        <f>C185+C200</f>
        <v>849233</v>
      </c>
      <c r="D201" s="809">
        <f>D185+D200</f>
        <v>330393</v>
      </c>
      <c r="E201" s="809">
        <f>E185+E200</f>
        <v>0</v>
      </c>
      <c r="F201" s="810">
        <f>F185+F200</f>
        <v>1179626</v>
      </c>
    </row>
    <row r="202" spans="1:6" ht="13.5" thickTop="1">
      <c r="A202" s="786"/>
      <c r="B202" s="1150"/>
      <c r="C202" s="316"/>
      <c r="D202" s="316"/>
      <c r="E202" s="316"/>
      <c r="F202" s="323"/>
    </row>
    <row r="203" spans="1:6" ht="12.75">
      <c r="A203" s="454" t="s">
        <v>557</v>
      </c>
      <c r="B203" s="584" t="s">
        <v>852</v>
      </c>
      <c r="C203" s="808"/>
      <c r="D203" s="180"/>
      <c r="E203" s="409"/>
      <c r="F203" s="239"/>
    </row>
    <row r="204" spans="1:6" ht="12.75">
      <c r="A204" s="453" t="s">
        <v>483</v>
      </c>
      <c r="B204" s="268" t="s">
        <v>851</v>
      </c>
      <c r="C204" s="407">
        <f>C150+C96+C42</f>
        <v>0</v>
      </c>
      <c r="D204" s="407">
        <f>D150+D96+D42</f>
        <v>0</v>
      </c>
      <c r="E204" s="407">
        <f>E150+E96+E42</f>
        <v>0</v>
      </c>
      <c r="F204" s="177">
        <f>F150+F96+F42</f>
        <v>0</v>
      </c>
    </row>
    <row r="205" spans="1:6" ht="12.75">
      <c r="A205" s="453" t="s">
        <v>484</v>
      </c>
      <c r="B205" s="889" t="s">
        <v>856</v>
      </c>
      <c r="C205" s="407">
        <f aca="true" t="shared" si="9" ref="C205:F211">C151+C97+C43</f>
        <v>0</v>
      </c>
      <c r="D205" s="407">
        <f t="shared" si="9"/>
        <v>0</v>
      </c>
      <c r="E205" s="407">
        <f t="shared" si="9"/>
        <v>0</v>
      </c>
      <c r="F205" s="177">
        <f t="shared" si="9"/>
        <v>0</v>
      </c>
    </row>
    <row r="206" spans="1:6" ht="12.75">
      <c r="A206" s="453" t="s">
        <v>485</v>
      </c>
      <c r="B206" s="889" t="s">
        <v>857</v>
      </c>
      <c r="C206" s="407">
        <f t="shared" si="9"/>
        <v>0</v>
      </c>
      <c r="D206" s="407">
        <f t="shared" si="9"/>
        <v>0</v>
      </c>
      <c r="E206" s="407">
        <f t="shared" si="9"/>
        <v>0</v>
      </c>
      <c r="F206" s="177">
        <f t="shared" si="9"/>
        <v>0</v>
      </c>
    </row>
    <row r="207" spans="1:6" ht="12.75">
      <c r="A207" s="453" t="s">
        <v>486</v>
      </c>
      <c r="B207" s="889" t="s">
        <v>858</v>
      </c>
      <c r="C207" s="407">
        <f t="shared" si="9"/>
        <v>0</v>
      </c>
      <c r="D207" s="407">
        <f t="shared" si="9"/>
        <v>0</v>
      </c>
      <c r="E207" s="407">
        <f t="shared" si="9"/>
        <v>0</v>
      </c>
      <c r="F207" s="177">
        <f t="shared" si="9"/>
        <v>0</v>
      </c>
    </row>
    <row r="208" spans="1:6" ht="12.75">
      <c r="A208" s="453" t="s">
        <v>487</v>
      </c>
      <c r="B208" s="1136" t="s">
        <v>859</v>
      </c>
      <c r="C208" s="407">
        <f t="shared" si="9"/>
        <v>0</v>
      </c>
      <c r="D208" s="407">
        <f t="shared" si="9"/>
        <v>0</v>
      </c>
      <c r="E208" s="407">
        <f t="shared" si="9"/>
        <v>0</v>
      </c>
      <c r="F208" s="177">
        <f t="shared" si="9"/>
        <v>0</v>
      </c>
    </row>
    <row r="209" spans="1:6" ht="12.75">
      <c r="A209" s="453" t="s">
        <v>488</v>
      </c>
      <c r="B209" s="1137" t="s">
        <v>860</v>
      </c>
      <c r="C209" s="407">
        <f t="shared" si="9"/>
        <v>0</v>
      </c>
      <c r="D209" s="407">
        <f t="shared" si="9"/>
        <v>0</v>
      </c>
      <c r="E209" s="407">
        <f t="shared" si="9"/>
        <v>0</v>
      </c>
      <c r="F209" s="177">
        <f t="shared" si="9"/>
        <v>0</v>
      </c>
    </row>
    <row r="210" spans="1:6" ht="12.75">
      <c r="A210" s="453" t="s">
        <v>489</v>
      </c>
      <c r="B210" s="1138" t="s">
        <v>861</v>
      </c>
      <c r="C210" s="407">
        <f t="shared" si="9"/>
        <v>0</v>
      </c>
      <c r="D210" s="407">
        <f t="shared" si="9"/>
        <v>0</v>
      </c>
      <c r="E210" s="407">
        <f t="shared" si="9"/>
        <v>0</v>
      </c>
      <c r="F210" s="177">
        <f t="shared" si="9"/>
        <v>0</v>
      </c>
    </row>
    <row r="211" spans="1:6" ht="13.5" thickBot="1">
      <c r="A211" s="453" t="s">
        <v>490</v>
      </c>
      <c r="B211" s="464" t="s">
        <v>862</v>
      </c>
      <c r="C211" s="407">
        <f t="shared" si="9"/>
        <v>0</v>
      </c>
      <c r="D211" s="407">
        <f t="shared" si="9"/>
        <v>0</v>
      </c>
      <c r="E211" s="407">
        <f t="shared" si="9"/>
        <v>0</v>
      </c>
      <c r="F211" s="177">
        <f t="shared" si="9"/>
        <v>0</v>
      </c>
    </row>
    <row r="212" spans="1:6" ht="13.5" thickBot="1">
      <c r="A212" s="477" t="s">
        <v>491</v>
      </c>
      <c r="B212" s="382" t="s">
        <v>853</v>
      </c>
      <c r="C212" s="1142">
        <f>SUM(C204:C211)</f>
        <v>0</v>
      </c>
      <c r="D212" s="1142">
        <f>SUM(D204:D211)</f>
        <v>0</v>
      </c>
      <c r="E212" s="1142">
        <f>SUM(E204:E211)</f>
        <v>0</v>
      </c>
      <c r="F212" s="1274">
        <f>SUM(F204:F211)</f>
        <v>0</v>
      </c>
    </row>
    <row r="213" spans="1:6" ht="12.75">
      <c r="A213" s="786"/>
      <c r="B213" s="45"/>
      <c r="C213" s="1156"/>
      <c r="D213" s="1158"/>
      <c r="E213" s="1094"/>
      <c r="F213" s="885"/>
    </row>
    <row r="214" spans="1:6" ht="13.5" thickBot="1">
      <c r="A214" s="814" t="s">
        <v>492</v>
      </c>
      <c r="B214" s="1148" t="s">
        <v>854</v>
      </c>
      <c r="C214" s="1155">
        <f>C201+C212</f>
        <v>849233</v>
      </c>
      <c r="D214" s="1157">
        <f>D201+D212</f>
        <v>330393</v>
      </c>
      <c r="E214" s="1155">
        <f>E201+E212</f>
        <v>0</v>
      </c>
      <c r="F214" s="1155">
        <f>F201+F212</f>
        <v>1179626</v>
      </c>
    </row>
    <row r="215" spans="1:6" ht="13.5" thickTop="1">
      <c r="A215" s="1440">
        <v>5</v>
      </c>
      <c r="B215" s="1440"/>
      <c r="C215" s="1440"/>
      <c r="D215" s="1440"/>
      <c r="E215" s="1440"/>
      <c r="F215" s="1440"/>
    </row>
    <row r="216" spans="1:5" ht="12.75">
      <c r="A216" s="1419" t="s">
        <v>1066</v>
      </c>
      <c r="B216" s="1419"/>
      <c r="C216" s="1419"/>
      <c r="D216" s="1419"/>
      <c r="E216" s="1419"/>
    </row>
    <row r="217" spans="1:5" ht="7.5" customHeight="1">
      <c r="A217" s="466"/>
      <c r="B217" s="466"/>
      <c r="C217" s="466"/>
      <c r="D217" s="466"/>
      <c r="E217" s="466"/>
    </row>
    <row r="218" spans="1:6" ht="14.25">
      <c r="A218" s="1562" t="s">
        <v>1056</v>
      </c>
      <c r="B218" s="1563"/>
      <c r="C218" s="1563"/>
      <c r="D218" s="1563"/>
      <c r="E218" s="1563"/>
      <c r="F218" s="1563"/>
    </row>
    <row r="219" spans="2:5" ht="9.75" customHeight="1">
      <c r="B219" s="22"/>
      <c r="C219" s="22"/>
      <c r="D219" s="22"/>
      <c r="E219" s="22"/>
    </row>
    <row r="220" spans="2:5" ht="15.75">
      <c r="B220" s="22" t="s">
        <v>1062</v>
      </c>
      <c r="C220" s="22"/>
      <c r="D220" s="22"/>
      <c r="E220" s="22"/>
    </row>
    <row r="221" spans="2:5" ht="13.5" thickBot="1">
      <c r="B221" s="1"/>
      <c r="C221" s="1"/>
      <c r="D221" s="1"/>
      <c r="E221" s="23" t="s">
        <v>11</v>
      </c>
    </row>
    <row r="222" spans="1:6" ht="72.75" thickBot="1">
      <c r="A222" s="481" t="s">
        <v>448</v>
      </c>
      <c r="B222" s="792" t="s">
        <v>16</v>
      </c>
      <c r="C222" s="469" t="s">
        <v>1063</v>
      </c>
      <c r="D222" s="470" t="s">
        <v>1061</v>
      </c>
      <c r="E222" s="469" t="s">
        <v>1064</v>
      </c>
      <c r="F222" s="470" t="s">
        <v>1054</v>
      </c>
    </row>
    <row r="223" spans="1:6" ht="12.75">
      <c r="A223" s="793" t="s">
        <v>449</v>
      </c>
      <c r="B223" s="794" t="s">
        <v>450</v>
      </c>
      <c r="C223" s="803" t="s">
        <v>451</v>
      </c>
      <c r="D223" s="804" t="s">
        <v>452</v>
      </c>
      <c r="E223" s="1047" t="s">
        <v>472</v>
      </c>
      <c r="F223" s="1048" t="s">
        <v>497</v>
      </c>
    </row>
    <row r="224" spans="1:6" ht="12.75">
      <c r="A224" s="454" t="s">
        <v>453</v>
      </c>
      <c r="B224" s="461" t="s">
        <v>322</v>
      </c>
      <c r="C224" s="407"/>
      <c r="D224" s="177"/>
      <c r="E224" s="407"/>
      <c r="F224" s="160"/>
    </row>
    <row r="225" spans="1:6" ht="12.75">
      <c r="A225" s="453" t="s">
        <v>454</v>
      </c>
      <c r="B225" s="232" t="s">
        <v>6</v>
      </c>
      <c r="C225" s="407">
        <f>136291+1640</f>
        <v>137931</v>
      </c>
      <c r="D225" s="177">
        <f>'[2]önkéntv.felat'!$E$36</f>
        <v>19935.195</v>
      </c>
      <c r="E225" s="407">
        <f>'[2]Áigfelat'!$E$45</f>
        <v>39750.691</v>
      </c>
      <c r="F225" s="177">
        <f>SUM(C225:E225)</f>
        <v>197616.886</v>
      </c>
    </row>
    <row r="226" spans="1:6" ht="12.75">
      <c r="A226" s="453" t="s">
        <v>455</v>
      </c>
      <c r="B226" s="267" t="s">
        <v>7</v>
      </c>
      <c r="C226" s="407">
        <f>33962+443</f>
        <v>34405</v>
      </c>
      <c r="D226" s="177">
        <f>'[2]Áigfelat'!$E$46</f>
        <v>10519.3334916</v>
      </c>
      <c r="E226" s="407">
        <f>'[2]Áigfelat'!$E$46</f>
        <v>10519.3334916</v>
      </c>
      <c r="F226" s="177">
        <f>SUM(C226:E226)</f>
        <v>55443.666983200004</v>
      </c>
    </row>
    <row r="227" spans="1:6" ht="12.75">
      <c r="A227" s="453" t="s">
        <v>456</v>
      </c>
      <c r="B227" s="267" t="s">
        <v>8</v>
      </c>
      <c r="C227" s="407">
        <v>34017</v>
      </c>
      <c r="D227" s="177">
        <f>'[2]Áigfelat'!$E$47</f>
        <v>15645.24</v>
      </c>
      <c r="E227" s="407">
        <f>'[2]Áigfelat'!$E$47</f>
        <v>15645.24</v>
      </c>
      <c r="F227" s="177">
        <f>SUM(C227:E227)</f>
        <v>65307.479999999996</v>
      </c>
    </row>
    <row r="228" spans="1:6" ht="12.75">
      <c r="A228" s="453" t="s">
        <v>457</v>
      </c>
      <c r="B228" s="267" t="s">
        <v>561</v>
      </c>
      <c r="C228" s="407"/>
      <c r="D228" s="177"/>
      <c r="E228" s="407"/>
      <c r="F228" s="177">
        <f>SUM(C228:E228)</f>
        <v>0</v>
      </c>
    </row>
    <row r="229" spans="1:6" ht="12.75">
      <c r="A229" s="453" t="s">
        <v>458</v>
      </c>
      <c r="B229" s="267" t="s">
        <v>560</v>
      </c>
      <c r="C229" s="407"/>
      <c r="D229" s="177"/>
      <c r="E229" s="407"/>
      <c r="F229" s="177">
        <f>SUM(C229:E229)</f>
        <v>0</v>
      </c>
    </row>
    <row r="230" spans="1:6" ht="12.75">
      <c r="A230" s="453" t="s">
        <v>459</v>
      </c>
      <c r="B230" s="267" t="s">
        <v>836</v>
      </c>
      <c r="C230" s="407">
        <f>C231+C232+C233+C234+C235+C236</f>
        <v>0</v>
      </c>
      <c r="D230" s="407">
        <f>D231+D232+D233+D234+D235+D236</f>
        <v>0</v>
      </c>
      <c r="E230" s="407">
        <f>E231+E232+E233+E234+E235+E236</f>
        <v>0</v>
      </c>
      <c r="F230" s="177">
        <f>F231+F232+F233+F234+F235+F236</f>
        <v>0</v>
      </c>
    </row>
    <row r="231" spans="1:6" ht="12.75">
      <c r="A231" s="453" t="s">
        <v>460</v>
      </c>
      <c r="B231" s="267" t="s">
        <v>837</v>
      </c>
      <c r="C231" s="407">
        <v>0</v>
      </c>
      <c r="D231" s="177">
        <v>0</v>
      </c>
      <c r="E231" s="407">
        <v>0</v>
      </c>
      <c r="F231" s="177">
        <f>E231+D231+C231</f>
        <v>0</v>
      </c>
    </row>
    <row r="232" spans="1:6" ht="12.75">
      <c r="A232" s="453" t="s">
        <v>461</v>
      </c>
      <c r="B232" s="267" t="s">
        <v>838</v>
      </c>
      <c r="C232" s="407"/>
      <c r="D232" s="177"/>
      <c r="E232" s="407"/>
      <c r="F232" s="177">
        <f aca="true" t="shared" si="10" ref="F232:F237">E232+D232+C232</f>
        <v>0</v>
      </c>
    </row>
    <row r="233" spans="1:6" ht="12.75">
      <c r="A233" s="453" t="s">
        <v>462</v>
      </c>
      <c r="B233" s="267" t="s">
        <v>839</v>
      </c>
      <c r="C233" s="407"/>
      <c r="D233" s="177"/>
      <c r="E233" s="407"/>
      <c r="F233" s="177">
        <f t="shared" si="10"/>
        <v>0</v>
      </c>
    </row>
    <row r="234" spans="1:6" ht="12.75">
      <c r="A234" s="453" t="s">
        <v>463</v>
      </c>
      <c r="B234" s="462" t="s">
        <v>840</v>
      </c>
      <c r="C234" s="306"/>
      <c r="D234" s="181"/>
      <c r="E234" s="407"/>
      <c r="F234" s="177">
        <f t="shared" si="10"/>
        <v>0</v>
      </c>
    </row>
    <row r="235" spans="1:6" ht="12.75">
      <c r="A235" s="453" t="s">
        <v>464</v>
      </c>
      <c r="B235" s="1134" t="s">
        <v>855</v>
      </c>
      <c r="C235" s="410"/>
      <c r="D235" s="178"/>
      <c r="E235" s="407"/>
      <c r="F235" s="177">
        <f t="shared" si="10"/>
        <v>0</v>
      </c>
    </row>
    <row r="236" spans="1:6" ht="12.75">
      <c r="A236" s="453" t="s">
        <v>465</v>
      </c>
      <c r="B236" s="1135" t="s">
        <v>848</v>
      </c>
      <c r="C236" s="410"/>
      <c r="D236" s="178"/>
      <c r="E236" s="407"/>
      <c r="F236" s="177">
        <f t="shared" si="10"/>
        <v>0</v>
      </c>
    </row>
    <row r="237" spans="1:6" ht="13.5" thickBot="1">
      <c r="A237" s="453" t="s">
        <v>466</v>
      </c>
      <c r="B237" s="269" t="s">
        <v>318</v>
      </c>
      <c r="C237" s="408">
        <v>191693</v>
      </c>
      <c r="D237" s="182"/>
      <c r="E237" s="407"/>
      <c r="F237" s="405">
        <f t="shared" si="10"/>
        <v>191693</v>
      </c>
    </row>
    <row r="238" spans="1:6" ht="13.5" thickBot="1">
      <c r="A238" s="797" t="s">
        <v>467</v>
      </c>
      <c r="B238" s="798" t="s">
        <v>9</v>
      </c>
      <c r="C238" s="806">
        <f>C225+C226+C227+C228+C230+C237</f>
        <v>398046</v>
      </c>
      <c r="D238" s="806">
        <f>D225+D226+D227+D228+D230+D237</f>
        <v>46099.7684916</v>
      </c>
      <c r="E238" s="806">
        <f>E225+E226+E227+E228+E230+E237</f>
        <v>65915.2644916</v>
      </c>
      <c r="F238" s="807">
        <f>F225+F226+F227+F228+F230+F237</f>
        <v>510061.0329832</v>
      </c>
    </row>
    <row r="239" spans="1:6" ht="13.5" thickTop="1">
      <c r="A239" s="786"/>
      <c r="B239" s="461"/>
      <c r="C239" s="305"/>
      <c r="D239" s="305"/>
      <c r="E239" s="305"/>
      <c r="F239" s="185"/>
    </row>
    <row r="240" spans="1:6" ht="12.75">
      <c r="A240" s="454" t="s">
        <v>468</v>
      </c>
      <c r="B240" s="463" t="s">
        <v>323</v>
      </c>
      <c r="C240" s="409"/>
      <c r="D240" s="180"/>
      <c r="E240" s="409"/>
      <c r="F240" s="239"/>
    </row>
    <row r="241" spans="1:6" ht="12.75">
      <c r="A241" s="453" t="s">
        <v>469</v>
      </c>
      <c r="B241" s="267" t="s">
        <v>562</v>
      </c>
      <c r="C241" s="407"/>
      <c r="D241" s="177"/>
      <c r="E241" s="407"/>
      <c r="F241" s="177">
        <f>SUM(C241:E241)</f>
        <v>0</v>
      </c>
    </row>
    <row r="242" spans="1:6" ht="12.75">
      <c r="A242" s="453" t="s">
        <v>468</v>
      </c>
      <c r="B242" s="267" t="s">
        <v>563</v>
      </c>
      <c r="C242" s="407"/>
      <c r="D242" s="177"/>
      <c r="E242" s="407"/>
      <c r="F242" s="160"/>
    </row>
    <row r="243" spans="1:6" ht="12.75">
      <c r="A243" s="453" t="s">
        <v>469</v>
      </c>
      <c r="B243" s="267" t="s">
        <v>319</v>
      </c>
      <c r="C243" s="306">
        <f>C244+C245+C246</f>
        <v>0</v>
      </c>
      <c r="D243" s="306">
        <f>D244+D245+D246</f>
        <v>0</v>
      </c>
      <c r="E243" s="306">
        <f>E244+E245+E246</f>
        <v>0</v>
      </c>
      <c r="F243" s="181">
        <f>F244+F245+F246</f>
        <v>0</v>
      </c>
    </row>
    <row r="244" spans="1:6" ht="12.75">
      <c r="A244" s="453" t="s">
        <v>470</v>
      </c>
      <c r="B244" s="462" t="s">
        <v>841</v>
      </c>
      <c r="C244" s="407"/>
      <c r="D244" s="177"/>
      <c r="E244" s="407"/>
      <c r="F244" s="160"/>
    </row>
    <row r="245" spans="1:6" ht="12.75">
      <c r="A245" s="453" t="s">
        <v>471</v>
      </c>
      <c r="B245" s="462" t="s">
        <v>843</v>
      </c>
      <c r="C245" s="407"/>
      <c r="D245" s="177"/>
      <c r="E245" s="407"/>
      <c r="F245" s="160"/>
    </row>
    <row r="246" spans="1:6" ht="12.75">
      <c r="A246" s="453" t="s">
        <v>473</v>
      </c>
      <c r="B246" s="462" t="s">
        <v>842</v>
      </c>
      <c r="C246" s="407"/>
      <c r="D246" s="177"/>
      <c r="E246" s="407"/>
      <c r="F246" s="525"/>
    </row>
    <row r="247" spans="1:6" ht="12.75">
      <c r="A247" s="453" t="s">
        <v>474</v>
      </c>
      <c r="B247" s="462" t="s">
        <v>844</v>
      </c>
      <c r="C247" s="407"/>
      <c r="D247" s="177"/>
      <c r="E247" s="407"/>
      <c r="F247" s="525"/>
    </row>
    <row r="248" spans="1:6" ht="12.75">
      <c r="A248" s="453" t="s">
        <v>475</v>
      </c>
      <c r="B248" s="1134" t="s">
        <v>845</v>
      </c>
      <c r="C248" s="407"/>
      <c r="D248" s="177"/>
      <c r="E248" s="407"/>
      <c r="F248" s="525"/>
    </row>
    <row r="249" spans="1:6" ht="12.75">
      <c r="A249" s="453" t="s">
        <v>476</v>
      </c>
      <c r="B249" s="372" t="s">
        <v>846</v>
      </c>
      <c r="C249" s="407"/>
      <c r="D249" s="177"/>
      <c r="E249" s="407"/>
      <c r="F249" s="525"/>
    </row>
    <row r="250" spans="1:6" ht="12.75">
      <c r="A250" s="453" t="s">
        <v>477</v>
      </c>
      <c r="B250" s="1135" t="s">
        <v>863</v>
      </c>
      <c r="C250" s="407"/>
      <c r="D250" s="177"/>
      <c r="E250" s="407"/>
      <c r="F250" s="525"/>
    </row>
    <row r="251" spans="1:6" ht="12.75">
      <c r="A251" s="453" t="s">
        <v>478</v>
      </c>
      <c r="B251" s="267" t="s">
        <v>849</v>
      </c>
      <c r="C251" s="407"/>
      <c r="D251" s="177"/>
      <c r="E251" s="407"/>
      <c r="F251" s="160"/>
    </row>
    <row r="252" spans="1:6" ht="13.5" thickBot="1">
      <c r="A252" s="453" t="s">
        <v>479</v>
      </c>
      <c r="B252" s="269" t="s">
        <v>321</v>
      </c>
      <c r="C252" s="410">
        <f>-C228</f>
        <v>0</v>
      </c>
      <c r="D252" s="410">
        <f>-D228</f>
        <v>0</v>
      </c>
      <c r="E252" s="410">
        <f>-E228</f>
        <v>0</v>
      </c>
      <c r="F252" s="178">
        <f>-F228</f>
        <v>0</v>
      </c>
    </row>
    <row r="253" spans="1:6" ht="13.5" thickBot="1">
      <c r="A253" s="797" t="s">
        <v>480</v>
      </c>
      <c r="B253" s="798" t="s">
        <v>10</v>
      </c>
      <c r="C253" s="806">
        <f>C241+C242+C243+C251+C252</f>
        <v>0</v>
      </c>
      <c r="D253" s="806">
        <f>D241+D242+D243+D251+D252</f>
        <v>0</v>
      </c>
      <c r="E253" s="806">
        <f>E241+E242+E243+E251+E252</f>
        <v>0</v>
      </c>
      <c r="F253" s="807">
        <f>F241+F242+F243+F251+F252</f>
        <v>0</v>
      </c>
    </row>
    <row r="254" spans="1:6" ht="27" thickBot="1" thickTop="1">
      <c r="A254" s="797" t="s">
        <v>481</v>
      </c>
      <c r="B254" s="802" t="s">
        <v>850</v>
      </c>
      <c r="C254" s="809">
        <f>C238+C253</f>
        <v>398046</v>
      </c>
      <c r="D254" s="809">
        <f>D238+D253</f>
        <v>46099.7684916</v>
      </c>
      <c r="E254" s="809">
        <f>E238+E253</f>
        <v>65915.2644916</v>
      </c>
      <c r="F254" s="810">
        <f>F238+F253</f>
        <v>510061.0329832</v>
      </c>
    </row>
    <row r="255" spans="1:6" ht="13.5" thickTop="1">
      <c r="A255" s="786"/>
      <c r="B255" s="1150"/>
      <c r="C255" s="316"/>
      <c r="D255" s="316"/>
      <c r="E255" s="316"/>
      <c r="F255" s="323"/>
    </row>
    <row r="256" spans="1:6" ht="12.75">
      <c r="A256" s="454" t="s">
        <v>557</v>
      </c>
      <c r="B256" s="584" t="s">
        <v>852</v>
      </c>
      <c r="C256" s="808"/>
      <c r="D256" s="180"/>
      <c r="E256" s="409"/>
      <c r="F256" s="239"/>
    </row>
    <row r="257" spans="1:6" ht="12.75">
      <c r="A257" s="453" t="s">
        <v>483</v>
      </c>
      <c r="B257" s="268" t="s">
        <v>851</v>
      </c>
      <c r="C257" s="412"/>
      <c r="D257" s="177"/>
      <c r="E257" s="407"/>
      <c r="F257" s="160"/>
    </row>
    <row r="258" spans="1:6" ht="12.75">
      <c r="A258" s="453" t="s">
        <v>484</v>
      </c>
      <c r="B258" s="889" t="s">
        <v>856</v>
      </c>
      <c r="C258" s="1141"/>
      <c r="D258" s="182"/>
      <c r="E258" s="408"/>
      <c r="F258" s="404"/>
    </row>
    <row r="259" spans="1:6" ht="12.75">
      <c r="A259" s="453" t="s">
        <v>485</v>
      </c>
      <c r="B259" s="889" t="s">
        <v>857</v>
      </c>
      <c r="C259" s="1141"/>
      <c r="D259" s="182"/>
      <c r="E259" s="408"/>
      <c r="F259" s="404"/>
    </row>
    <row r="260" spans="1:6" ht="12.75">
      <c r="A260" s="453" t="s">
        <v>486</v>
      </c>
      <c r="B260" s="889" t="s">
        <v>858</v>
      </c>
      <c r="C260" s="1141"/>
      <c r="D260" s="182"/>
      <c r="E260" s="408"/>
      <c r="F260" s="404"/>
    </row>
    <row r="261" spans="1:6" ht="12.75">
      <c r="A261" s="453" t="s">
        <v>487</v>
      </c>
      <c r="B261" s="1136" t="s">
        <v>859</v>
      </c>
      <c r="C261" s="1141"/>
      <c r="D261" s="182"/>
      <c r="E261" s="408"/>
      <c r="F261" s="404"/>
    </row>
    <row r="262" spans="1:6" ht="12.75">
      <c r="A262" s="453" t="s">
        <v>488</v>
      </c>
      <c r="B262" s="1137" t="s">
        <v>860</v>
      </c>
      <c r="C262" s="1141"/>
      <c r="D262" s="182"/>
      <c r="E262" s="408"/>
      <c r="F262" s="404"/>
    </row>
    <row r="263" spans="1:6" ht="12.75">
      <c r="A263" s="453" t="s">
        <v>489</v>
      </c>
      <c r="B263" s="1138" t="s">
        <v>861</v>
      </c>
      <c r="C263" s="1141"/>
      <c r="D263" s="182"/>
      <c r="E263" s="408"/>
      <c r="F263" s="404"/>
    </row>
    <row r="264" spans="1:6" ht="13.5" thickBot="1">
      <c r="A264" s="453" t="s">
        <v>490</v>
      </c>
      <c r="B264" s="464" t="s">
        <v>862</v>
      </c>
      <c r="C264" s="1141"/>
      <c r="D264" s="182"/>
      <c r="E264" s="408"/>
      <c r="F264" s="404"/>
    </row>
    <row r="265" spans="1:6" ht="13.5" thickBot="1">
      <c r="A265" s="477" t="s">
        <v>491</v>
      </c>
      <c r="B265" s="382" t="s">
        <v>853</v>
      </c>
      <c r="C265" s="1142"/>
      <c r="D265" s="314"/>
      <c r="E265" s="179"/>
      <c r="F265" s="853"/>
    </row>
    <row r="266" spans="1:6" ht="12.75">
      <c r="A266" s="786"/>
      <c r="B266" s="45"/>
      <c r="C266" s="1156"/>
      <c r="D266" s="1158"/>
      <c r="E266" s="1094"/>
      <c r="F266" s="885"/>
    </row>
    <row r="267" spans="1:6" ht="13.5" thickBot="1">
      <c r="A267" s="814" t="s">
        <v>492</v>
      </c>
      <c r="B267" s="1148" t="s">
        <v>854</v>
      </c>
      <c r="C267" s="1155">
        <f>C254+C265</f>
        <v>398046</v>
      </c>
      <c r="D267" s="1157">
        <f>D254+D265</f>
        <v>46099.7684916</v>
      </c>
      <c r="E267" s="1155">
        <f>E254+E265</f>
        <v>65915.2644916</v>
      </c>
      <c r="F267" s="1155">
        <f>F254+F265</f>
        <v>510061.0329832</v>
      </c>
    </row>
    <row r="268" ht="13.5" thickTop="1"/>
  </sheetData>
  <sheetProtection/>
  <mergeCells count="14">
    <mergeCell ref="A215:F215"/>
    <mergeCell ref="A216:E216"/>
    <mergeCell ref="A218:F218"/>
    <mergeCell ref="A163:E163"/>
    <mergeCell ref="A165:F165"/>
    <mergeCell ref="A54:F54"/>
    <mergeCell ref="A108:F108"/>
    <mergeCell ref="A162:F162"/>
    <mergeCell ref="A1:E1"/>
    <mergeCell ref="A3:F3"/>
    <mergeCell ref="A55:E55"/>
    <mergeCell ref="A57:F57"/>
    <mergeCell ref="A109:E109"/>
    <mergeCell ref="A111:F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91"/>
  <sheetViews>
    <sheetView tabSelected="1" zoomScalePageLayoutView="0" workbookViewId="0" topLeftCell="A1">
      <selection activeCell="A1591" sqref="A1:F1591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419" t="s">
        <v>1067</v>
      </c>
      <c r="B1" s="1419"/>
      <c r="C1" s="1419"/>
      <c r="D1" s="1419"/>
      <c r="E1" s="1419"/>
    </row>
    <row r="2" spans="1:5" ht="12.75">
      <c r="A2" s="466"/>
      <c r="B2" s="466"/>
      <c r="C2" s="466"/>
      <c r="D2" s="466"/>
      <c r="E2" s="466"/>
    </row>
    <row r="3" spans="1:6" ht="14.25">
      <c r="A3" s="1562" t="s">
        <v>1068</v>
      </c>
      <c r="B3" s="1563"/>
      <c r="C3" s="1563"/>
      <c r="D3" s="1563"/>
      <c r="E3" s="1563"/>
      <c r="F3" s="1563"/>
    </row>
    <row r="4" spans="2:5" ht="15.75">
      <c r="B4" s="22"/>
      <c r="C4" s="22"/>
      <c r="D4" s="22"/>
      <c r="E4" s="22"/>
    </row>
    <row r="5" spans="2:5" ht="15.75">
      <c r="B5" s="22" t="s">
        <v>1069</v>
      </c>
      <c r="C5" s="22"/>
      <c r="D5" s="22"/>
      <c r="E5" s="22"/>
    </row>
    <row r="6" spans="2:5" ht="13.5" thickBot="1">
      <c r="B6" s="1"/>
      <c r="C6" s="1"/>
      <c r="D6" s="1"/>
      <c r="E6" s="23" t="s">
        <v>11</v>
      </c>
    </row>
    <row r="7" spans="1:6" ht="48.75" thickBot="1">
      <c r="A7" s="481" t="s">
        <v>448</v>
      </c>
      <c r="B7" s="792" t="s">
        <v>16</v>
      </c>
      <c r="C7" s="469" t="s">
        <v>1060</v>
      </c>
      <c r="D7" s="470" t="s">
        <v>1061</v>
      </c>
      <c r="E7" s="469" t="s">
        <v>1055</v>
      </c>
      <c r="F7" s="470" t="s">
        <v>1054</v>
      </c>
    </row>
    <row r="8" spans="1:6" ht="12.75">
      <c r="A8" s="793" t="s">
        <v>449</v>
      </c>
      <c r="B8" s="794" t="s">
        <v>450</v>
      </c>
      <c r="C8" s="803" t="s">
        <v>451</v>
      </c>
      <c r="D8" s="804" t="s">
        <v>452</v>
      </c>
      <c r="E8" s="1047" t="s">
        <v>472</v>
      </c>
      <c r="F8" s="1048" t="s">
        <v>497</v>
      </c>
    </row>
    <row r="9" spans="1:6" ht="12.75">
      <c r="A9" s="454" t="s">
        <v>453</v>
      </c>
      <c r="B9" s="461" t="s">
        <v>322</v>
      </c>
      <c r="C9" s="407"/>
      <c r="D9" s="177"/>
      <c r="E9" s="407"/>
      <c r="F9" s="160"/>
    </row>
    <row r="10" spans="1:6" ht="12.75">
      <c r="A10" s="453" t="s">
        <v>454</v>
      </c>
      <c r="B10" s="232" t="s">
        <v>6</v>
      </c>
      <c r="C10" s="407">
        <v>31074</v>
      </c>
      <c r="D10" s="177"/>
      <c r="E10" s="407"/>
      <c r="F10" s="177">
        <f>SUM(C10:E10)</f>
        <v>31074</v>
      </c>
    </row>
    <row r="11" spans="1:6" ht="12.75">
      <c r="A11" s="453" t="s">
        <v>455</v>
      </c>
      <c r="B11" s="267" t="s">
        <v>7</v>
      </c>
      <c r="C11" s="407">
        <v>8504</v>
      </c>
      <c r="D11" s="177"/>
      <c r="E11" s="407"/>
      <c r="F11" s="177">
        <f>SUM(C11:E11)</f>
        <v>8504</v>
      </c>
    </row>
    <row r="12" spans="1:6" ht="12.75">
      <c r="A12" s="453" t="s">
        <v>456</v>
      </c>
      <c r="B12" s="267" t="s">
        <v>8</v>
      </c>
      <c r="C12" s="407">
        <v>1325</v>
      </c>
      <c r="D12" s="177"/>
      <c r="E12" s="407"/>
      <c r="F12" s="177">
        <f>SUM(C12:E12)</f>
        <v>1325</v>
      </c>
    </row>
    <row r="13" spans="1:6" ht="12.75">
      <c r="A13" s="453" t="s">
        <v>457</v>
      </c>
      <c r="B13" s="267" t="s">
        <v>561</v>
      </c>
      <c r="C13" s="407"/>
      <c r="D13" s="177"/>
      <c r="E13" s="407"/>
      <c r="F13" s="177">
        <f>SUM(C13:E13)</f>
        <v>0</v>
      </c>
    </row>
    <row r="14" spans="1:6" ht="12.75">
      <c r="A14" s="453" t="s">
        <v>458</v>
      </c>
      <c r="B14" s="267" t="s">
        <v>560</v>
      </c>
      <c r="C14" s="407"/>
      <c r="D14" s="177"/>
      <c r="E14" s="407"/>
      <c r="F14" s="177">
        <f>SUM(C14:E14)</f>
        <v>0</v>
      </c>
    </row>
    <row r="15" spans="1:6" ht="12.75">
      <c r="A15" s="453" t="s">
        <v>459</v>
      </c>
      <c r="B15" s="267" t="s">
        <v>836</v>
      </c>
      <c r="C15" s="407">
        <f>C16+C17+C18+C19+C20+C21</f>
        <v>0</v>
      </c>
      <c r="D15" s="407">
        <f>D16+D17+D18+D19+D20+D21</f>
        <v>0</v>
      </c>
      <c r="E15" s="407">
        <f>E16+E17+E18+E19+E20+E21</f>
        <v>0</v>
      </c>
      <c r="F15" s="177">
        <f>F16+F17+F18+F19+F20+F21</f>
        <v>0</v>
      </c>
    </row>
    <row r="16" spans="1:6" ht="12.75">
      <c r="A16" s="453" t="s">
        <v>460</v>
      </c>
      <c r="B16" s="267" t="s">
        <v>837</v>
      </c>
      <c r="C16" s="407">
        <v>0</v>
      </c>
      <c r="D16" s="177">
        <v>0</v>
      </c>
      <c r="E16" s="407">
        <v>0</v>
      </c>
      <c r="F16" s="177">
        <f>E16+D16+C16</f>
        <v>0</v>
      </c>
    </row>
    <row r="17" spans="1:6" ht="12.75">
      <c r="A17" s="453" t="s">
        <v>461</v>
      </c>
      <c r="B17" s="267" t="s">
        <v>838</v>
      </c>
      <c r="C17" s="407"/>
      <c r="D17" s="177"/>
      <c r="E17" s="407"/>
      <c r="F17" s="177">
        <f aca="true" t="shared" si="0" ref="F17:F22">E17+D17+C17</f>
        <v>0</v>
      </c>
    </row>
    <row r="18" spans="1:6" ht="12.75">
      <c r="A18" s="453" t="s">
        <v>462</v>
      </c>
      <c r="B18" s="267" t="s">
        <v>839</v>
      </c>
      <c r="C18" s="407"/>
      <c r="D18" s="177"/>
      <c r="E18" s="407"/>
      <c r="F18" s="177">
        <f t="shared" si="0"/>
        <v>0</v>
      </c>
    </row>
    <row r="19" spans="1:6" ht="12.75">
      <c r="A19" s="453" t="s">
        <v>463</v>
      </c>
      <c r="B19" s="462" t="s">
        <v>840</v>
      </c>
      <c r="C19" s="306"/>
      <c r="D19" s="181"/>
      <c r="E19" s="407"/>
      <c r="F19" s="177">
        <f t="shared" si="0"/>
        <v>0</v>
      </c>
    </row>
    <row r="20" spans="1:6" ht="12.75">
      <c r="A20" s="453" t="s">
        <v>464</v>
      </c>
      <c r="B20" s="1134" t="s">
        <v>855</v>
      </c>
      <c r="C20" s="410"/>
      <c r="D20" s="178"/>
      <c r="E20" s="407"/>
      <c r="F20" s="177">
        <f t="shared" si="0"/>
        <v>0</v>
      </c>
    </row>
    <row r="21" spans="1:6" ht="12.75">
      <c r="A21" s="453" t="s">
        <v>465</v>
      </c>
      <c r="B21" s="1135" t="s">
        <v>848</v>
      </c>
      <c r="C21" s="410"/>
      <c r="D21" s="178"/>
      <c r="E21" s="407"/>
      <c r="F21" s="177">
        <f t="shared" si="0"/>
        <v>0</v>
      </c>
    </row>
    <row r="22" spans="1:6" ht="13.5" thickBot="1">
      <c r="A22" s="453" t="s">
        <v>466</v>
      </c>
      <c r="B22" s="269" t="s">
        <v>318</v>
      </c>
      <c r="C22" s="408"/>
      <c r="D22" s="182"/>
      <c r="E22" s="407"/>
      <c r="F22" s="405">
        <f t="shared" si="0"/>
        <v>0</v>
      </c>
    </row>
    <row r="23" spans="1:6" ht="13.5" thickBot="1">
      <c r="A23" s="797" t="s">
        <v>467</v>
      </c>
      <c r="B23" s="798" t="s">
        <v>9</v>
      </c>
      <c r="C23" s="806">
        <f>C10+C11+C12+C13+C15+C22</f>
        <v>40903</v>
      </c>
      <c r="D23" s="806">
        <f>D10+D11+D12+D13+D15+D22</f>
        <v>0</v>
      </c>
      <c r="E23" s="806">
        <f>E10+E11+E12+E13+E15+E22</f>
        <v>0</v>
      </c>
      <c r="F23" s="807">
        <f>F10+F11+F12+F13+F15+F22</f>
        <v>40903</v>
      </c>
    </row>
    <row r="24" spans="1:6" ht="13.5" thickTop="1">
      <c r="A24" s="786"/>
      <c r="B24" s="461"/>
      <c r="C24" s="305"/>
      <c r="D24" s="305"/>
      <c r="E24" s="305"/>
      <c r="F24" s="185"/>
    </row>
    <row r="25" spans="1:6" ht="12.75">
      <c r="A25" s="454" t="s">
        <v>468</v>
      </c>
      <c r="B25" s="463" t="s">
        <v>323</v>
      </c>
      <c r="C25" s="409"/>
      <c r="D25" s="180"/>
      <c r="E25" s="409"/>
      <c r="F25" s="239"/>
    </row>
    <row r="26" spans="1:6" ht="12.75">
      <c r="A26" s="453" t="s">
        <v>469</v>
      </c>
      <c r="B26" s="267" t="s">
        <v>562</v>
      </c>
      <c r="C26" s="407"/>
      <c r="D26" s="177"/>
      <c r="E26" s="407"/>
      <c r="F26" s="177">
        <f>SUM(C26:E26)</f>
        <v>0</v>
      </c>
    </row>
    <row r="27" spans="1:6" ht="12.75">
      <c r="A27" s="453" t="s">
        <v>468</v>
      </c>
      <c r="B27" s="267" t="s">
        <v>563</v>
      </c>
      <c r="C27" s="407"/>
      <c r="D27" s="177"/>
      <c r="E27" s="407"/>
      <c r="F27" s="177">
        <f>SUM(C27:E27)</f>
        <v>0</v>
      </c>
    </row>
    <row r="28" spans="1:6" ht="12.75">
      <c r="A28" s="453" t="s">
        <v>469</v>
      </c>
      <c r="B28" s="267" t="s">
        <v>319</v>
      </c>
      <c r="C28" s="306">
        <f>SUM(C29:C35)</f>
        <v>0</v>
      </c>
      <c r="D28" s="306">
        <f>SUM(D29:D35)</f>
        <v>0</v>
      </c>
      <c r="E28" s="306">
        <f>SUM(E29:E35)</f>
        <v>0</v>
      </c>
      <c r="F28" s="181">
        <f>SUM(F29:F35)</f>
        <v>0</v>
      </c>
    </row>
    <row r="29" spans="1:6" ht="12.75">
      <c r="A29" s="453" t="s">
        <v>470</v>
      </c>
      <c r="B29" s="462" t="s">
        <v>841</v>
      </c>
      <c r="C29" s="407"/>
      <c r="D29" s="177"/>
      <c r="E29" s="407"/>
      <c r="F29" s="177">
        <f>SUM(C29:E29)</f>
        <v>0</v>
      </c>
    </row>
    <row r="30" spans="1:6" ht="12.75">
      <c r="A30" s="453" t="s">
        <v>471</v>
      </c>
      <c r="B30" s="462" t="s">
        <v>843</v>
      </c>
      <c r="C30" s="407"/>
      <c r="D30" s="177"/>
      <c r="E30" s="407"/>
      <c r="F30" s="177">
        <f aca="true" t="shared" si="1" ref="F30:F36">SUM(C30:E30)</f>
        <v>0</v>
      </c>
    </row>
    <row r="31" spans="1:6" ht="12.75">
      <c r="A31" s="453" t="s">
        <v>473</v>
      </c>
      <c r="B31" s="462" t="s">
        <v>842</v>
      </c>
      <c r="C31" s="407"/>
      <c r="D31" s="177"/>
      <c r="E31" s="407"/>
      <c r="F31" s="177">
        <f t="shared" si="1"/>
        <v>0</v>
      </c>
    </row>
    <row r="32" spans="1:6" ht="12.75">
      <c r="A32" s="453" t="s">
        <v>474</v>
      </c>
      <c r="B32" s="462" t="s">
        <v>844</v>
      </c>
      <c r="C32" s="407"/>
      <c r="D32" s="177"/>
      <c r="E32" s="407"/>
      <c r="F32" s="177">
        <f t="shared" si="1"/>
        <v>0</v>
      </c>
    </row>
    <row r="33" spans="1:6" ht="12.75">
      <c r="A33" s="453" t="s">
        <v>475</v>
      </c>
      <c r="B33" s="1134" t="s">
        <v>845</v>
      </c>
      <c r="C33" s="407"/>
      <c r="D33" s="177"/>
      <c r="E33" s="407"/>
      <c r="F33" s="177">
        <f t="shared" si="1"/>
        <v>0</v>
      </c>
    </row>
    <row r="34" spans="1:6" ht="12.75">
      <c r="A34" s="453" t="s">
        <v>476</v>
      </c>
      <c r="B34" s="372" t="s">
        <v>846</v>
      </c>
      <c r="C34" s="407"/>
      <c r="D34" s="177"/>
      <c r="E34" s="407"/>
      <c r="F34" s="177">
        <f t="shared" si="1"/>
        <v>0</v>
      </c>
    </row>
    <row r="35" spans="1:6" ht="12.75">
      <c r="A35" s="453" t="s">
        <v>477</v>
      </c>
      <c r="B35" s="1135" t="s">
        <v>863</v>
      </c>
      <c r="C35" s="407"/>
      <c r="D35" s="177"/>
      <c r="E35" s="407"/>
      <c r="F35" s="177">
        <f t="shared" si="1"/>
        <v>0</v>
      </c>
    </row>
    <row r="36" spans="1:6" ht="12.75">
      <c r="A36" s="453" t="s">
        <v>478</v>
      </c>
      <c r="B36" s="267" t="s">
        <v>849</v>
      </c>
      <c r="C36" s="407"/>
      <c r="D36" s="177"/>
      <c r="E36" s="407"/>
      <c r="F36" s="177">
        <f t="shared" si="1"/>
        <v>0</v>
      </c>
    </row>
    <row r="37" spans="1:6" ht="13.5" thickBot="1">
      <c r="A37" s="453" t="s">
        <v>479</v>
      </c>
      <c r="B37" s="269" t="s">
        <v>321</v>
      </c>
      <c r="C37" s="410">
        <f>-C13</f>
        <v>0</v>
      </c>
      <c r="D37" s="410">
        <f>-D13</f>
        <v>0</v>
      </c>
      <c r="E37" s="410">
        <f>-E13</f>
        <v>0</v>
      </c>
      <c r="F37" s="178">
        <f>-F13</f>
        <v>0</v>
      </c>
    </row>
    <row r="38" spans="1:6" ht="13.5" thickBot="1">
      <c r="A38" s="797" t="s">
        <v>480</v>
      </c>
      <c r="B38" s="798" t="s">
        <v>10</v>
      </c>
      <c r="C38" s="806">
        <f>C26+C27+C28+C36+C37</f>
        <v>0</v>
      </c>
      <c r="D38" s="806">
        <f>D26+D27+D28+D36+D37</f>
        <v>0</v>
      </c>
      <c r="E38" s="806">
        <f>E26+E27+E28+E36+E37</f>
        <v>0</v>
      </c>
      <c r="F38" s="807">
        <f>F26+F27+F28+F36+F37</f>
        <v>0</v>
      </c>
    </row>
    <row r="39" spans="1:6" ht="32.25" customHeight="1" thickBot="1" thickTop="1">
      <c r="A39" s="797" t="s">
        <v>481</v>
      </c>
      <c r="B39" s="802" t="s">
        <v>850</v>
      </c>
      <c r="C39" s="809">
        <f>C23+C38</f>
        <v>40903</v>
      </c>
      <c r="D39" s="809">
        <f>D23+D38</f>
        <v>0</v>
      </c>
      <c r="E39" s="809">
        <f>E23+E38</f>
        <v>0</v>
      </c>
      <c r="F39" s="810">
        <f>F23+F38</f>
        <v>40903</v>
      </c>
    </row>
    <row r="40" spans="1:6" ht="13.5" thickTop="1">
      <c r="A40" s="786"/>
      <c r="B40" s="1150"/>
      <c r="C40" s="316"/>
      <c r="D40" s="316"/>
      <c r="E40" s="316"/>
      <c r="F40" s="323"/>
    </row>
    <row r="41" spans="1:6" ht="12.75">
      <c r="A41" s="454" t="s">
        <v>557</v>
      </c>
      <c r="B41" s="584" t="s">
        <v>852</v>
      </c>
      <c r="C41" s="808"/>
      <c r="D41" s="180"/>
      <c r="E41" s="409"/>
      <c r="F41" s="239"/>
    </row>
    <row r="42" spans="1:6" ht="12.75">
      <c r="A42" s="453" t="s">
        <v>483</v>
      </c>
      <c r="B42" s="268" t="s">
        <v>851</v>
      </c>
      <c r="C42" s="412"/>
      <c r="D42" s="177"/>
      <c r="E42" s="407"/>
      <c r="F42" s="177">
        <f>SUM(C42:E42)</f>
        <v>0</v>
      </c>
    </row>
    <row r="43" spans="1:6" ht="12.75">
      <c r="A43" s="453" t="s">
        <v>484</v>
      </c>
      <c r="B43" s="889" t="s">
        <v>856</v>
      </c>
      <c r="C43" s="1141"/>
      <c r="D43" s="182"/>
      <c r="E43" s="408"/>
      <c r="F43" s="177">
        <f aca="true" t="shared" si="2" ref="F43:F49">SUM(C43:E43)</f>
        <v>0</v>
      </c>
    </row>
    <row r="44" spans="1:6" ht="12.75">
      <c r="A44" s="453" t="s">
        <v>485</v>
      </c>
      <c r="B44" s="889" t="s">
        <v>857</v>
      </c>
      <c r="C44" s="1141"/>
      <c r="D44" s="182"/>
      <c r="E44" s="408"/>
      <c r="F44" s="177">
        <f t="shared" si="2"/>
        <v>0</v>
      </c>
    </row>
    <row r="45" spans="1:6" ht="12.75">
      <c r="A45" s="453" t="s">
        <v>486</v>
      </c>
      <c r="B45" s="889" t="s">
        <v>858</v>
      </c>
      <c r="C45" s="1141"/>
      <c r="D45" s="182"/>
      <c r="E45" s="408"/>
      <c r="F45" s="177">
        <f t="shared" si="2"/>
        <v>0</v>
      </c>
    </row>
    <row r="46" spans="1:6" ht="12.75">
      <c r="A46" s="453" t="s">
        <v>487</v>
      </c>
      <c r="B46" s="1136" t="s">
        <v>859</v>
      </c>
      <c r="C46" s="1141"/>
      <c r="D46" s="182"/>
      <c r="E46" s="408"/>
      <c r="F46" s="177">
        <f t="shared" si="2"/>
        <v>0</v>
      </c>
    </row>
    <row r="47" spans="1:6" ht="12.75">
      <c r="A47" s="453" t="s">
        <v>488</v>
      </c>
      <c r="B47" s="1137" t="s">
        <v>860</v>
      </c>
      <c r="C47" s="1141"/>
      <c r="D47" s="182"/>
      <c r="E47" s="408"/>
      <c r="F47" s="177">
        <f t="shared" si="2"/>
        <v>0</v>
      </c>
    </row>
    <row r="48" spans="1:6" ht="12.75">
      <c r="A48" s="453" t="s">
        <v>489</v>
      </c>
      <c r="B48" s="1138" t="s">
        <v>861</v>
      </c>
      <c r="C48" s="1141"/>
      <c r="D48" s="182"/>
      <c r="E48" s="408"/>
      <c r="F48" s="177">
        <f t="shared" si="2"/>
        <v>0</v>
      </c>
    </row>
    <row r="49" spans="1:6" ht="13.5" thickBot="1">
      <c r="A49" s="453" t="s">
        <v>490</v>
      </c>
      <c r="B49" s="464" t="s">
        <v>862</v>
      </c>
      <c r="C49" s="1141"/>
      <c r="D49" s="182"/>
      <c r="E49" s="408"/>
      <c r="F49" s="177">
        <f t="shared" si="2"/>
        <v>0</v>
      </c>
    </row>
    <row r="50" spans="1:6" ht="13.5" thickBot="1">
      <c r="A50" s="477" t="s">
        <v>491</v>
      </c>
      <c r="B50" s="382" t="s">
        <v>853</v>
      </c>
      <c r="C50" s="1142">
        <f>SUM(C42:C49)</f>
        <v>0</v>
      </c>
      <c r="D50" s="1142">
        <f>SUM(D42:D49)</f>
        <v>0</v>
      </c>
      <c r="E50" s="1142">
        <f>SUM(E42:E49)</f>
        <v>0</v>
      </c>
      <c r="F50" s="1274">
        <f>SUM(F42:F49)</f>
        <v>0</v>
      </c>
    </row>
    <row r="51" spans="1:6" ht="12.75">
      <c r="A51" s="786"/>
      <c r="B51" s="45"/>
      <c r="C51" s="1156"/>
      <c r="D51" s="1158"/>
      <c r="E51" s="1094"/>
      <c r="F51" s="885"/>
    </row>
    <row r="52" spans="1:6" ht="13.5" thickBot="1">
      <c r="A52" s="814" t="s">
        <v>492</v>
      </c>
      <c r="B52" s="1148" t="s">
        <v>854</v>
      </c>
      <c r="C52" s="1155">
        <f>C39+C50</f>
        <v>40903</v>
      </c>
      <c r="D52" s="1157">
        <f>D39+D50</f>
        <v>0</v>
      </c>
      <c r="E52" s="1155">
        <f>E39+E50</f>
        <v>0</v>
      </c>
      <c r="F52" s="1155">
        <f>F39+F50</f>
        <v>40903</v>
      </c>
    </row>
    <row r="53" ht="13.5" thickTop="1"/>
    <row r="54" spans="1:6" ht="12.75">
      <c r="A54" s="1440">
        <v>2</v>
      </c>
      <c r="B54" s="1440"/>
      <c r="C54" s="1440"/>
      <c r="D54" s="1440"/>
      <c r="E54" s="1440"/>
      <c r="F54" s="1440"/>
    </row>
    <row r="55" spans="1:5" ht="12.75">
      <c r="A55" s="1419" t="s">
        <v>1067</v>
      </c>
      <c r="B55" s="1419"/>
      <c r="C55" s="1419"/>
      <c r="D55" s="1419"/>
      <c r="E55" s="1419"/>
    </row>
    <row r="56" spans="1:5" ht="12.75">
      <c r="A56" s="466"/>
      <c r="B56" s="466"/>
      <c r="C56" s="466"/>
      <c r="D56" s="466"/>
      <c r="E56" s="466"/>
    </row>
    <row r="57" spans="1:6" ht="14.25">
      <c r="A57" s="1562" t="s">
        <v>1068</v>
      </c>
      <c r="B57" s="1563"/>
      <c r="C57" s="1563"/>
      <c r="D57" s="1563"/>
      <c r="E57" s="1563"/>
      <c r="F57" s="1563"/>
    </row>
    <row r="58" spans="2:5" ht="15.75">
      <c r="B58" s="22"/>
      <c r="C58" s="22"/>
      <c r="D58" s="22"/>
      <c r="E58" s="22"/>
    </row>
    <row r="59" spans="2:5" ht="15.75">
      <c r="B59" s="22" t="s">
        <v>1070</v>
      </c>
      <c r="C59" s="22"/>
      <c r="D59" s="22"/>
      <c r="E59" s="22"/>
    </row>
    <row r="60" spans="2:5" ht="13.5" thickBot="1">
      <c r="B60" s="1"/>
      <c r="C60" s="1"/>
      <c r="D60" s="1"/>
      <c r="E60" s="23" t="s">
        <v>11</v>
      </c>
    </row>
    <row r="61" spans="1:6" ht="48.75" thickBot="1">
      <c r="A61" s="481" t="s">
        <v>448</v>
      </c>
      <c r="B61" s="792" t="s">
        <v>16</v>
      </c>
      <c r="C61" s="469" t="s">
        <v>1060</v>
      </c>
      <c r="D61" s="470" t="s">
        <v>1061</v>
      </c>
      <c r="E61" s="469" t="s">
        <v>1055</v>
      </c>
      <c r="F61" s="470" t="s">
        <v>1054</v>
      </c>
    </row>
    <row r="62" spans="1:6" ht="12.75">
      <c r="A62" s="793" t="s">
        <v>449</v>
      </c>
      <c r="B62" s="794" t="s">
        <v>450</v>
      </c>
      <c r="C62" s="803" t="s">
        <v>451</v>
      </c>
      <c r="D62" s="804" t="s">
        <v>452</v>
      </c>
      <c r="E62" s="1047" t="s">
        <v>472</v>
      </c>
      <c r="F62" s="1048" t="s">
        <v>497</v>
      </c>
    </row>
    <row r="63" spans="1:6" ht="12.75">
      <c r="A63" s="454" t="s">
        <v>453</v>
      </c>
      <c r="B63" s="461" t="s">
        <v>322</v>
      </c>
      <c r="C63" s="407"/>
      <c r="D63" s="177"/>
      <c r="E63" s="407"/>
      <c r="F63" s="160"/>
    </row>
    <row r="64" spans="1:6" ht="12.75">
      <c r="A64" s="453" t="s">
        <v>454</v>
      </c>
      <c r="B64" s="232" t="s">
        <v>6</v>
      </c>
      <c r="C64" s="407"/>
      <c r="D64" s="177"/>
      <c r="E64" s="407"/>
      <c r="F64" s="177">
        <f>SUM(C64:E64)</f>
        <v>0</v>
      </c>
    </row>
    <row r="65" spans="1:6" ht="12.75">
      <c r="A65" s="453" t="s">
        <v>455</v>
      </c>
      <c r="B65" s="267" t="s">
        <v>7</v>
      </c>
      <c r="C65" s="407"/>
      <c r="D65" s="177"/>
      <c r="E65" s="407"/>
      <c r="F65" s="177">
        <f>SUM(C65:E65)</f>
        <v>0</v>
      </c>
    </row>
    <row r="66" spans="1:6" ht="12.75">
      <c r="A66" s="453" t="s">
        <v>456</v>
      </c>
      <c r="B66" s="267" t="s">
        <v>8</v>
      </c>
      <c r="C66" s="407"/>
      <c r="D66" s="177"/>
      <c r="E66" s="407"/>
      <c r="F66" s="177">
        <f>SUM(C66:E66)</f>
        <v>0</v>
      </c>
    </row>
    <row r="67" spans="1:6" ht="12.75">
      <c r="A67" s="453" t="s">
        <v>457</v>
      </c>
      <c r="B67" s="267" t="s">
        <v>561</v>
      </c>
      <c r="C67" s="407"/>
      <c r="D67" s="177"/>
      <c r="E67" s="407"/>
      <c r="F67" s="177">
        <f>SUM(C67:E67)</f>
        <v>0</v>
      </c>
    </row>
    <row r="68" spans="1:6" ht="12.75">
      <c r="A68" s="453" t="s">
        <v>458</v>
      </c>
      <c r="B68" s="267" t="s">
        <v>560</v>
      </c>
      <c r="C68" s="407"/>
      <c r="D68" s="177"/>
      <c r="E68" s="407"/>
      <c r="F68" s="177">
        <f>SUM(C68:E68)</f>
        <v>0</v>
      </c>
    </row>
    <row r="69" spans="1:6" ht="12.75">
      <c r="A69" s="453" t="s">
        <v>459</v>
      </c>
      <c r="B69" s="267" t="s">
        <v>836</v>
      </c>
      <c r="C69" s="407">
        <f>C70+C71+C72+C73+C74+C75</f>
        <v>0</v>
      </c>
      <c r="D69" s="407">
        <f>D70+D71+D72+D73+D74+D75</f>
        <v>0</v>
      </c>
      <c r="E69" s="407">
        <f>E70+E71+E72+E73+E74+E75</f>
        <v>0</v>
      </c>
      <c r="F69" s="177">
        <f>F70+F71+F72+F73+F74+F75</f>
        <v>0</v>
      </c>
    </row>
    <row r="70" spans="1:6" ht="12.75">
      <c r="A70" s="453" t="s">
        <v>460</v>
      </c>
      <c r="B70" s="267" t="s">
        <v>837</v>
      </c>
      <c r="C70" s="407">
        <v>0</v>
      </c>
      <c r="D70" s="177">
        <v>0</v>
      </c>
      <c r="E70" s="407">
        <v>0</v>
      </c>
      <c r="F70" s="177">
        <f>E70+D70+C70</f>
        <v>0</v>
      </c>
    </row>
    <row r="71" spans="1:6" ht="12.75">
      <c r="A71" s="453" t="s">
        <v>461</v>
      </c>
      <c r="B71" s="267" t="s">
        <v>838</v>
      </c>
      <c r="C71" s="407"/>
      <c r="D71" s="177"/>
      <c r="E71" s="407"/>
      <c r="F71" s="177">
        <f aca="true" t="shared" si="3" ref="F71:F76">E71+D71+C71</f>
        <v>0</v>
      </c>
    </row>
    <row r="72" spans="1:6" ht="12.75">
      <c r="A72" s="453" t="s">
        <v>462</v>
      </c>
      <c r="B72" s="267" t="s">
        <v>839</v>
      </c>
      <c r="C72" s="407"/>
      <c r="D72" s="177"/>
      <c r="E72" s="407"/>
      <c r="F72" s="177">
        <f t="shared" si="3"/>
        <v>0</v>
      </c>
    </row>
    <row r="73" spans="1:6" ht="12.75">
      <c r="A73" s="453" t="s">
        <v>463</v>
      </c>
      <c r="B73" s="462" t="s">
        <v>840</v>
      </c>
      <c r="C73" s="306"/>
      <c r="D73" s="181"/>
      <c r="E73" s="407"/>
      <c r="F73" s="177">
        <f t="shared" si="3"/>
        <v>0</v>
      </c>
    </row>
    <row r="74" spans="1:6" ht="12.75">
      <c r="A74" s="453" t="s">
        <v>464</v>
      </c>
      <c r="B74" s="1134" t="s">
        <v>855</v>
      </c>
      <c r="C74" s="410"/>
      <c r="D74" s="178"/>
      <c r="E74" s="407"/>
      <c r="F74" s="177">
        <f t="shared" si="3"/>
        <v>0</v>
      </c>
    </row>
    <row r="75" spans="1:6" ht="12.75">
      <c r="A75" s="453" t="s">
        <v>465</v>
      </c>
      <c r="B75" s="1135" t="s">
        <v>848</v>
      </c>
      <c r="C75" s="410"/>
      <c r="D75" s="178"/>
      <c r="E75" s="407"/>
      <c r="F75" s="177">
        <f t="shared" si="3"/>
        <v>0</v>
      </c>
    </row>
    <row r="76" spans="1:6" ht="13.5" thickBot="1">
      <c r="A76" s="453" t="s">
        <v>466</v>
      </c>
      <c r="B76" s="269" t="s">
        <v>318</v>
      </c>
      <c r="C76" s="408"/>
      <c r="D76" s="182"/>
      <c r="E76" s="407"/>
      <c r="F76" s="405">
        <f t="shared" si="3"/>
        <v>0</v>
      </c>
    </row>
    <row r="77" spans="1:6" ht="13.5" thickBot="1">
      <c r="A77" s="797" t="s">
        <v>467</v>
      </c>
      <c r="B77" s="798" t="s">
        <v>9</v>
      </c>
      <c r="C77" s="806">
        <f>C64+C65+C66+C67+C69+C76</f>
        <v>0</v>
      </c>
      <c r="D77" s="806">
        <f>D64+D65+D66+D67+D69+D76</f>
        <v>0</v>
      </c>
      <c r="E77" s="806">
        <f>E64+E65+E66+E67+E69+E76</f>
        <v>0</v>
      </c>
      <c r="F77" s="807">
        <f>F64+F65+F66+F67+F69+F76</f>
        <v>0</v>
      </c>
    </row>
    <row r="78" spans="1:6" ht="13.5" thickTop="1">
      <c r="A78" s="786"/>
      <c r="B78" s="461"/>
      <c r="C78" s="305"/>
      <c r="D78" s="305"/>
      <c r="E78" s="305"/>
      <c r="F78" s="185"/>
    </row>
    <row r="79" spans="1:6" ht="12.75">
      <c r="A79" s="454" t="s">
        <v>468</v>
      </c>
      <c r="B79" s="463" t="s">
        <v>323</v>
      </c>
      <c r="C79" s="409"/>
      <c r="D79" s="180"/>
      <c r="E79" s="409"/>
      <c r="F79" s="239"/>
    </row>
    <row r="80" spans="1:6" ht="12.75">
      <c r="A80" s="453" t="s">
        <v>469</v>
      </c>
      <c r="B80" s="267" t="s">
        <v>562</v>
      </c>
      <c r="C80" s="407"/>
      <c r="D80" s="177"/>
      <c r="E80" s="407"/>
      <c r="F80" s="177">
        <f>SUM(C80:E80)</f>
        <v>0</v>
      </c>
    </row>
    <row r="81" spans="1:6" ht="12.75">
      <c r="A81" s="453" t="s">
        <v>468</v>
      </c>
      <c r="B81" s="267" t="s">
        <v>563</v>
      </c>
      <c r="C81" s="407"/>
      <c r="D81" s="177"/>
      <c r="E81" s="407"/>
      <c r="F81" s="177">
        <f>SUM(C81:E81)</f>
        <v>0</v>
      </c>
    </row>
    <row r="82" spans="1:6" ht="12.75">
      <c r="A82" s="453" t="s">
        <v>469</v>
      </c>
      <c r="B82" s="267" t="s">
        <v>319</v>
      </c>
      <c r="C82" s="306">
        <f>SUM(C83:C89)</f>
        <v>0</v>
      </c>
      <c r="D82" s="306">
        <f>SUM(D83:D89)</f>
        <v>0</v>
      </c>
      <c r="E82" s="306">
        <f>SUM(E83:E89)</f>
        <v>0</v>
      </c>
      <c r="F82" s="181">
        <f>SUM(F83:F89)</f>
        <v>0</v>
      </c>
    </row>
    <row r="83" spans="1:6" ht="12.75">
      <c r="A83" s="453" t="s">
        <v>470</v>
      </c>
      <c r="B83" s="462" t="s">
        <v>841</v>
      </c>
      <c r="C83" s="407"/>
      <c r="D83" s="177"/>
      <c r="E83" s="407"/>
      <c r="F83" s="177">
        <f>SUM(C83:E83)</f>
        <v>0</v>
      </c>
    </row>
    <row r="84" spans="1:6" ht="12.75">
      <c r="A84" s="453" t="s">
        <v>471</v>
      </c>
      <c r="B84" s="462" t="s">
        <v>843</v>
      </c>
      <c r="C84" s="407"/>
      <c r="D84" s="177"/>
      <c r="E84" s="407"/>
      <c r="F84" s="177">
        <f aca="true" t="shared" si="4" ref="F84:F90">SUM(C84:E84)</f>
        <v>0</v>
      </c>
    </row>
    <row r="85" spans="1:6" ht="12.75">
      <c r="A85" s="453" t="s">
        <v>473</v>
      </c>
      <c r="B85" s="462" t="s">
        <v>842</v>
      </c>
      <c r="C85" s="407"/>
      <c r="D85" s="177"/>
      <c r="E85" s="407"/>
      <c r="F85" s="177">
        <f t="shared" si="4"/>
        <v>0</v>
      </c>
    </row>
    <row r="86" spans="1:6" ht="12.75">
      <c r="A86" s="453" t="s">
        <v>474</v>
      </c>
      <c r="B86" s="462" t="s">
        <v>844</v>
      </c>
      <c r="C86" s="407"/>
      <c r="D86" s="177"/>
      <c r="E86" s="407"/>
      <c r="F86" s="177">
        <f t="shared" si="4"/>
        <v>0</v>
      </c>
    </row>
    <row r="87" spans="1:6" ht="12.75">
      <c r="A87" s="453" t="s">
        <v>475</v>
      </c>
      <c r="B87" s="1134" t="s">
        <v>845</v>
      </c>
      <c r="C87" s="407"/>
      <c r="D87" s="177"/>
      <c r="E87" s="407"/>
      <c r="F87" s="177">
        <f t="shared" si="4"/>
        <v>0</v>
      </c>
    </row>
    <row r="88" spans="1:6" ht="12.75">
      <c r="A88" s="453" t="s">
        <v>476</v>
      </c>
      <c r="B88" s="372" t="s">
        <v>846</v>
      </c>
      <c r="C88" s="407"/>
      <c r="D88" s="177"/>
      <c r="E88" s="407"/>
      <c r="F88" s="177">
        <f t="shared" si="4"/>
        <v>0</v>
      </c>
    </row>
    <row r="89" spans="1:6" ht="12.75">
      <c r="A89" s="453" t="s">
        <v>477</v>
      </c>
      <c r="B89" s="1135" t="s">
        <v>863</v>
      </c>
      <c r="C89" s="407"/>
      <c r="D89" s="177"/>
      <c r="E89" s="407"/>
      <c r="F89" s="177">
        <f t="shared" si="4"/>
        <v>0</v>
      </c>
    </row>
    <row r="90" spans="1:6" ht="12.75">
      <c r="A90" s="453" t="s">
        <v>478</v>
      </c>
      <c r="B90" s="267" t="s">
        <v>849</v>
      </c>
      <c r="C90" s="407"/>
      <c r="D90" s="177"/>
      <c r="E90" s="407"/>
      <c r="F90" s="177">
        <f t="shared" si="4"/>
        <v>0</v>
      </c>
    </row>
    <row r="91" spans="1:6" ht="13.5" thickBot="1">
      <c r="A91" s="453" t="s">
        <v>479</v>
      </c>
      <c r="B91" s="269" t="s">
        <v>321</v>
      </c>
      <c r="C91" s="410">
        <f>-C67</f>
        <v>0</v>
      </c>
      <c r="D91" s="410">
        <f>-D67</f>
        <v>0</v>
      </c>
      <c r="E91" s="410">
        <f>-E67</f>
        <v>0</v>
      </c>
      <c r="F91" s="178">
        <f>-F67</f>
        <v>0</v>
      </c>
    </row>
    <row r="92" spans="1:6" ht="13.5" thickBot="1">
      <c r="A92" s="797" t="s">
        <v>480</v>
      </c>
      <c r="B92" s="798" t="s">
        <v>10</v>
      </c>
      <c r="C92" s="806">
        <f>C80+C81+C82+C90+C91</f>
        <v>0</v>
      </c>
      <c r="D92" s="806">
        <f>D80+D81+D82+D90+D91</f>
        <v>0</v>
      </c>
      <c r="E92" s="806">
        <f>E80+E81+E82+E90+E91</f>
        <v>0</v>
      </c>
      <c r="F92" s="807">
        <f>F80+F81+F82+F90+F91</f>
        <v>0</v>
      </c>
    </row>
    <row r="93" spans="1:6" ht="27" thickBot="1" thickTop="1">
      <c r="A93" s="797" t="s">
        <v>481</v>
      </c>
      <c r="B93" s="802" t="s">
        <v>850</v>
      </c>
      <c r="C93" s="809">
        <f>C77+C92</f>
        <v>0</v>
      </c>
      <c r="D93" s="809">
        <f>D77+D92</f>
        <v>0</v>
      </c>
      <c r="E93" s="809">
        <f>E77+E92</f>
        <v>0</v>
      </c>
      <c r="F93" s="810">
        <f>F77+F92</f>
        <v>0</v>
      </c>
    </row>
    <row r="94" spans="1:6" ht="13.5" thickTop="1">
      <c r="A94" s="786"/>
      <c r="B94" s="1150"/>
      <c r="C94" s="316"/>
      <c r="D94" s="316"/>
      <c r="E94" s="316"/>
      <c r="F94" s="323"/>
    </row>
    <row r="95" spans="1:6" ht="12.75">
      <c r="A95" s="454" t="s">
        <v>557</v>
      </c>
      <c r="B95" s="584" t="s">
        <v>852</v>
      </c>
      <c r="C95" s="808"/>
      <c r="D95" s="180"/>
      <c r="E95" s="409"/>
      <c r="F95" s="239"/>
    </row>
    <row r="96" spans="1:6" ht="12.75">
      <c r="A96" s="453" t="s">
        <v>483</v>
      </c>
      <c r="B96" s="268" t="s">
        <v>851</v>
      </c>
      <c r="C96" s="412"/>
      <c r="D96" s="177"/>
      <c r="E96" s="407"/>
      <c r="F96" s="177">
        <f>SUM(C96:E96)</f>
        <v>0</v>
      </c>
    </row>
    <row r="97" spans="1:6" ht="12.75">
      <c r="A97" s="453" t="s">
        <v>484</v>
      </c>
      <c r="B97" s="889" t="s">
        <v>856</v>
      </c>
      <c r="C97" s="1141"/>
      <c r="D97" s="182"/>
      <c r="E97" s="408"/>
      <c r="F97" s="177">
        <f aca="true" t="shared" si="5" ref="F97:F103">SUM(C97:E97)</f>
        <v>0</v>
      </c>
    </row>
    <row r="98" spans="1:6" ht="12.75">
      <c r="A98" s="453" t="s">
        <v>485</v>
      </c>
      <c r="B98" s="889" t="s">
        <v>857</v>
      </c>
      <c r="C98" s="1141"/>
      <c r="D98" s="182"/>
      <c r="E98" s="408"/>
      <c r="F98" s="177">
        <f t="shared" si="5"/>
        <v>0</v>
      </c>
    </row>
    <row r="99" spans="1:6" ht="12.75">
      <c r="A99" s="453" t="s">
        <v>486</v>
      </c>
      <c r="B99" s="889" t="s">
        <v>858</v>
      </c>
      <c r="C99" s="1141"/>
      <c r="D99" s="182"/>
      <c r="E99" s="408"/>
      <c r="F99" s="177">
        <f t="shared" si="5"/>
        <v>0</v>
      </c>
    </row>
    <row r="100" spans="1:6" ht="12.75">
      <c r="A100" s="453" t="s">
        <v>487</v>
      </c>
      <c r="B100" s="1136" t="s">
        <v>859</v>
      </c>
      <c r="C100" s="1141"/>
      <c r="D100" s="182"/>
      <c r="E100" s="408"/>
      <c r="F100" s="177">
        <f t="shared" si="5"/>
        <v>0</v>
      </c>
    </row>
    <row r="101" spans="1:6" ht="12.75">
      <c r="A101" s="453" t="s">
        <v>488</v>
      </c>
      <c r="B101" s="1137" t="s">
        <v>860</v>
      </c>
      <c r="C101" s="1141"/>
      <c r="D101" s="182"/>
      <c r="E101" s="408"/>
      <c r="F101" s="177">
        <f t="shared" si="5"/>
        <v>0</v>
      </c>
    </row>
    <row r="102" spans="1:6" ht="12.75">
      <c r="A102" s="453" t="s">
        <v>489</v>
      </c>
      <c r="B102" s="1138" t="s">
        <v>861</v>
      </c>
      <c r="C102" s="1330">
        <f>'42_sz_ melléklet'!D50</f>
        <v>115771.20000000001</v>
      </c>
      <c r="D102" s="1331"/>
      <c r="E102" s="1330"/>
      <c r="F102" s="177">
        <f t="shared" si="5"/>
        <v>115771.20000000001</v>
      </c>
    </row>
    <row r="103" spans="1:6" ht="13.5" thickBot="1">
      <c r="A103" s="453" t="s">
        <v>490</v>
      </c>
      <c r="B103" s="464" t="s">
        <v>862</v>
      </c>
      <c r="C103" s="1330">
        <f>'42_sz_ melléklet'!E50+'42_sz_ melléklet'!F50+'42_sz_ melléklet'!G50</f>
        <v>4362</v>
      </c>
      <c r="D103" s="1331">
        <f>'42_sz_ melléklet'!H50+'42_sz_ melléklet'!I50</f>
        <v>33733</v>
      </c>
      <c r="E103" s="1330"/>
      <c r="F103" s="177">
        <f t="shared" si="5"/>
        <v>38095</v>
      </c>
    </row>
    <row r="104" spans="1:6" ht="13.5" thickBot="1">
      <c r="A104" s="477" t="s">
        <v>491</v>
      </c>
      <c r="B104" s="382" t="s">
        <v>853</v>
      </c>
      <c r="C104" s="1142">
        <f>SUM(C96:C103)</f>
        <v>120133.20000000001</v>
      </c>
      <c r="D104" s="1142">
        <f>SUM(D96:D103)</f>
        <v>33733</v>
      </c>
      <c r="E104" s="1142">
        <f>SUM(E96:E103)</f>
        <v>0</v>
      </c>
      <c r="F104" s="1274">
        <f>SUM(F96:F103)</f>
        <v>153866.2</v>
      </c>
    </row>
    <row r="105" spans="1:6" ht="12.75">
      <c r="A105" s="786"/>
      <c r="B105" s="45"/>
      <c r="C105" s="1156"/>
      <c r="D105" s="1158"/>
      <c r="E105" s="1094"/>
      <c r="F105" s="885"/>
    </row>
    <row r="106" spans="1:6" ht="13.5" thickBot="1">
      <c r="A106" s="814" t="s">
        <v>492</v>
      </c>
      <c r="B106" s="1148" t="s">
        <v>854</v>
      </c>
      <c r="C106" s="1155">
        <f>C93+C104</f>
        <v>120133.20000000001</v>
      </c>
      <c r="D106" s="1157">
        <f>D93+D104</f>
        <v>33733</v>
      </c>
      <c r="E106" s="1155">
        <f>E93+E104</f>
        <v>0</v>
      </c>
      <c r="F106" s="1155">
        <f>F93+F104</f>
        <v>153866.2</v>
      </c>
    </row>
    <row r="107" ht="13.5" thickTop="1"/>
    <row r="108" spans="1:6" ht="12.75">
      <c r="A108" s="1440">
        <v>3</v>
      </c>
      <c r="B108" s="1440"/>
      <c r="C108" s="1440"/>
      <c r="D108" s="1440"/>
      <c r="E108" s="1440"/>
      <c r="F108" s="1440"/>
    </row>
    <row r="109" spans="1:5" ht="12.75">
      <c r="A109" s="1419" t="s">
        <v>1067</v>
      </c>
      <c r="B109" s="1419"/>
      <c r="C109" s="1419"/>
      <c r="D109" s="1419"/>
      <c r="E109" s="1419"/>
    </row>
    <row r="110" spans="1:5" ht="12.75">
      <c r="A110" s="466"/>
      <c r="B110" s="466"/>
      <c r="C110" s="466"/>
      <c r="D110" s="466"/>
      <c r="E110" s="466"/>
    </row>
    <row r="111" spans="1:6" ht="14.25">
      <c r="A111" s="1562" t="s">
        <v>1068</v>
      </c>
      <c r="B111" s="1563"/>
      <c r="C111" s="1563"/>
      <c r="D111" s="1563"/>
      <c r="E111" s="1563"/>
      <c r="F111" s="1563"/>
    </row>
    <row r="112" spans="2:5" ht="15.75">
      <c r="B112" s="22"/>
      <c r="C112" s="22"/>
      <c r="D112" s="22"/>
      <c r="E112" s="22"/>
    </row>
    <row r="113" spans="2:5" ht="15.75">
      <c r="B113" s="22" t="s">
        <v>1071</v>
      </c>
      <c r="C113" s="22"/>
      <c r="D113" s="22"/>
      <c r="E113" s="22"/>
    </row>
    <row r="114" spans="2:5" ht="13.5" thickBot="1">
      <c r="B114" s="1"/>
      <c r="C114" s="1"/>
      <c r="D114" s="1"/>
      <c r="E114" s="23" t="s">
        <v>11</v>
      </c>
    </row>
    <row r="115" spans="1:6" ht="48.75" thickBot="1">
      <c r="A115" s="481" t="s">
        <v>448</v>
      </c>
      <c r="B115" s="792" t="s">
        <v>16</v>
      </c>
      <c r="C115" s="469" t="s">
        <v>1060</v>
      </c>
      <c r="D115" s="470" t="s">
        <v>1061</v>
      </c>
      <c r="E115" s="469" t="s">
        <v>1055</v>
      </c>
      <c r="F115" s="470" t="s">
        <v>1054</v>
      </c>
    </row>
    <row r="116" spans="1:6" ht="12.75">
      <c r="A116" s="793" t="s">
        <v>449</v>
      </c>
      <c r="B116" s="794" t="s">
        <v>450</v>
      </c>
      <c r="C116" s="803" t="s">
        <v>451</v>
      </c>
      <c r="D116" s="804" t="s">
        <v>452</v>
      </c>
      <c r="E116" s="1047" t="s">
        <v>472</v>
      </c>
      <c r="F116" s="1048" t="s">
        <v>497</v>
      </c>
    </row>
    <row r="117" spans="1:6" ht="12.75">
      <c r="A117" s="454" t="s">
        <v>453</v>
      </c>
      <c r="B117" s="461" t="s">
        <v>322</v>
      </c>
      <c r="C117" s="407"/>
      <c r="D117" s="177"/>
      <c r="E117" s="407"/>
      <c r="F117" s="160"/>
    </row>
    <row r="118" spans="1:6" ht="12.75">
      <c r="A118" s="453" t="s">
        <v>454</v>
      </c>
      <c r="B118" s="232" t="s">
        <v>6</v>
      </c>
      <c r="C118" s="407"/>
      <c r="D118" s="177"/>
      <c r="E118" s="407"/>
      <c r="F118" s="177">
        <f>SUM(C118:E118)</f>
        <v>0</v>
      </c>
    </row>
    <row r="119" spans="1:6" ht="12.75">
      <c r="A119" s="453" t="s">
        <v>455</v>
      </c>
      <c r="B119" s="267" t="s">
        <v>7</v>
      </c>
      <c r="C119" s="407"/>
      <c r="D119" s="177"/>
      <c r="E119" s="407"/>
      <c r="F119" s="177">
        <f>SUM(C119:E119)</f>
        <v>0</v>
      </c>
    </row>
    <row r="120" spans="1:6" ht="12.75">
      <c r="A120" s="453" t="s">
        <v>456</v>
      </c>
      <c r="B120" s="267" t="s">
        <v>8</v>
      </c>
      <c r="C120" s="407"/>
      <c r="D120" s="177"/>
      <c r="E120" s="407"/>
      <c r="F120" s="177">
        <f>SUM(C120:E120)</f>
        <v>0</v>
      </c>
    </row>
    <row r="121" spans="1:6" ht="12.75">
      <c r="A121" s="453" t="s">
        <v>457</v>
      </c>
      <c r="B121" s="267" t="s">
        <v>561</v>
      </c>
      <c r="C121" s="407"/>
      <c r="D121" s="177"/>
      <c r="E121" s="407"/>
      <c r="F121" s="177">
        <f>SUM(C121:E121)</f>
        <v>0</v>
      </c>
    </row>
    <row r="122" spans="1:6" ht="12.75">
      <c r="A122" s="453" t="s">
        <v>458</v>
      </c>
      <c r="B122" s="267" t="s">
        <v>560</v>
      </c>
      <c r="C122" s="407"/>
      <c r="D122" s="177"/>
      <c r="E122" s="407"/>
      <c r="F122" s="177">
        <f>SUM(C122:E122)</f>
        <v>0</v>
      </c>
    </row>
    <row r="123" spans="1:6" ht="12.75">
      <c r="A123" s="453" t="s">
        <v>459</v>
      </c>
      <c r="B123" s="267" t="s">
        <v>836</v>
      </c>
      <c r="C123" s="407">
        <f>C124+C125+C126+C127+C128+C129</f>
        <v>3700</v>
      </c>
      <c r="D123" s="407">
        <f>D124+D125+D126+D127+D128+D129</f>
        <v>28096</v>
      </c>
      <c r="E123" s="407">
        <f>E124+E125+E126+E127+E128+E129</f>
        <v>0</v>
      </c>
      <c r="F123" s="177">
        <f>F124+F125+F126+F127+F128+F129</f>
        <v>31796</v>
      </c>
    </row>
    <row r="124" spans="1:6" ht="12.75">
      <c r="A124" s="453" t="s">
        <v>460</v>
      </c>
      <c r="B124" s="267" t="s">
        <v>837</v>
      </c>
      <c r="C124" s="407">
        <v>0</v>
      </c>
      <c r="D124" s="177">
        <v>0</v>
      </c>
      <c r="E124" s="407">
        <v>0</v>
      </c>
      <c r="F124" s="177">
        <f>E124+D124+C124</f>
        <v>0</v>
      </c>
    </row>
    <row r="125" spans="1:6" ht="12.75">
      <c r="A125" s="453" t="s">
        <v>461</v>
      </c>
      <c r="B125" s="267" t="s">
        <v>838</v>
      </c>
      <c r="C125" s="407"/>
      <c r="D125" s="177"/>
      <c r="E125" s="407"/>
      <c r="F125" s="177">
        <f aca="true" t="shared" si="6" ref="F125:F130">E125+D125+C125</f>
        <v>0</v>
      </c>
    </row>
    <row r="126" spans="1:6" ht="12.75">
      <c r="A126" s="453" t="s">
        <v>462</v>
      </c>
      <c r="B126" s="267" t="s">
        <v>839</v>
      </c>
      <c r="C126" s="407"/>
      <c r="D126" s="177"/>
      <c r="E126" s="407"/>
      <c r="F126" s="177">
        <f t="shared" si="6"/>
        <v>0</v>
      </c>
    </row>
    <row r="127" spans="1:6" ht="12.75">
      <c r="A127" s="453" t="s">
        <v>463</v>
      </c>
      <c r="B127" s="462" t="s">
        <v>840</v>
      </c>
      <c r="C127" s="407">
        <f>'6 7_sz_melléklet'!E29</f>
        <v>3700</v>
      </c>
      <c r="D127" s="177">
        <f>'6 7_sz_melléklet'!E22+'6 7_sz_melléklet'!E23+'6 7_sz_melléklet'!E35+'6 7_sz_melléklet'!E36+'6 7_sz_melléklet'!E40</f>
        <v>28096</v>
      </c>
      <c r="E127" s="407"/>
      <c r="F127" s="177">
        <f t="shared" si="6"/>
        <v>31796</v>
      </c>
    </row>
    <row r="128" spans="1:6" ht="12.75">
      <c r="A128" s="453" t="s">
        <v>464</v>
      </c>
      <c r="B128" s="1134" t="s">
        <v>855</v>
      </c>
      <c r="C128" s="410"/>
      <c r="D128" s="178"/>
      <c r="E128" s="407"/>
      <c r="F128" s="177">
        <f t="shared" si="6"/>
        <v>0</v>
      </c>
    </row>
    <row r="129" spans="1:6" ht="12.75">
      <c r="A129" s="453" t="s">
        <v>465</v>
      </c>
      <c r="B129" s="1135" t="s">
        <v>848</v>
      </c>
      <c r="C129" s="410"/>
      <c r="D129" s="178"/>
      <c r="E129" s="407"/>
      <c r="F129" s="177">
        <f t="shared" si="6"/>
        <v>0</v>
      </c>
    </row>
    <row r="130" spans="1:6" ht="13.5" thickBot="1">
      <c r="A130" s="453" t="s">
        <v>466</v>
      </c>
      <c r="B130" s="269" t="s">
        <v>318</v>
      </c>
      <c r="C130" s="408"/>
      <c r="D130" s="182"/>
      <c r="E130" s="407"/>
      <c r="F130" s="405">
        <f t="shared" si="6"/>
        <v>0</v>
      </c>
    </row>
    <row r="131" spans="1:6" ht="13.5" thickBot="1">
      <c r="A131" s="797" t="s">
        <v>467</v>
      </c>
      <c r="B131" s="798" t="s">
        <v>9</v>
      </c>
      <c r="C131" s="806">
        <f>C118+C119+C120+C121+C123+C130</f>
        <v>3700</v>
      </c>
      <c r="D131" s="806">
        <f>D118+D119+D120+D121+D123+D130</f>
        <v>28096</v>
      </c>
      <c r="E131" s="806">
        <f>E118+E119+E120+E121+E123+E130</f>
        <v>0</v>
      </c>
      <c r="F131" s="807">
        <f>F118+F119+F120+F121+F123+F130</f>
        <v>31796</v>
      </c>
    </row>
    <row r="132" spans="1:6" ht="13.5" thickTop="1">
      <c r="A132" s="786"/>
      <c r="B132" s="461"/>
      <c r="C132" s="305"/>
      <c r="D132" s="305"/>
      <c r="E132" s="305"/>
      <c r="F132" s="185"/>
    </row>
    <row r="133" spans="1:6" ht="12.75">
      <c r="A133" s="454" t="s">
        <v>468</v>
      </c>
      <c r="B133" s="463" t="s">
        <v>323</v>
      </c>
      <c r="C133" s="409"/>
      <c r="D133" s="180"/>
      <c r="E133" s="409"/>
      <c r="F133" s="239"/>
    </row>
    <row r="134" spans="1:6" ht="12.75">
      <c r="A134" s="453" t="s">
        <v>469</v>
      </c>
      <c r="B134" s="267" t="s">
        <v>562</v>
      </c>
      <c r="C134" s="407"/>
      <c r="D134" s="177"/>
      <c r="E134" s="407"/>
      <c r="F134" s="177">
        <f>SUM(C134:E134)</f>
        <v>0</v>
      </c>
    </row>
    <row r="135" spans="1:6" ht="12.75">
      <c r="A135" s="453" t="s">
        <v>468</v>
      </c>
      <c r="B135" s="267" t="s">
        <v>563</v>
      </c>
      <c r="C135" s="407"/>
      <c r="D135" s="177"/>
      <c r="E135" s="407"/>
      <c r="F135" s="177">
        <f>SUM(C135:E135)</f>
        <v>0</v>
      </c>
    </row>
    <row r="136" spans="1:6" ht="12.75">
      <c r="A136" s="453" t="s">
        <v>469</v>
      </c>
      <c r="B136" s="267" t="s">
        <v>319</v>
      </c>
      <c r="C136" s="306">
        <f>SUM(C137:C143)</f>
        <v>0</v>
      </c>
      <c r="D136" s="306">
        <f>SUM(D137:D143)</f>
        <v>0</v>
      </c>
      <c r="E136" s="306">
        <f>SUM(E137:E143)</f>
        <v>0</v>
      </c>
      <c r="F136" s="181">
        <f>SUM(F137:F143)</f>
        <v>0</v>
      </c>
    </row>
    <row r="137" spans="1:6" ht="12.75">
      <c r="A137" s="453" t="s">
        <v>470</v>
      </c>
      <c r="B137" s="462" t="s">
        <v>841</v>
      </c>
      <c r="C137" s="407"/>
      <c r="D137" s="177"/>
      <c r="E137" s="407"/>
      <c r="F137" s="177">
        <f>SUM(C137:E137)</f>
        <v>0</v>
      </c>
    </row>
    <row r="138" spans="1:6" ht="12.75">
      <c r="A138" s="453" t="s">
        <v>471</v>
      </c>
      <c r="B138" s="462" t="s">
        <v>843</v>
      </c>
      <c r="C138" s="407"/>
      <c r="D138" s="177"/>
      <c r="E138" s="407"/>
      <c r="F138" s="177">
        <f aca="true" t="shared" si="7" ref="F138:F144">SUM(C138:E138)</f>
        <v>0</v>
      </c>
    </row>
    <row r="139" spans="1:6" ht="12.75">
      <c r="A139" s="453" t="s">
        <v>473</v>
      </c>
      <c r="B139" s="462" t="s">
        <v>842</v>
      </c>
      <c r="C139" s="407"/>
      <c r="D139" s="177"/>
      <c r="E139" s="407"/>
      <c r="F139" s="177">
        <f t="shared" si="7"/>
        <v>0</v>
      </c>
    </row>
    <row r="140" spans="1:6" ht="12.75">
      <c r="A140" s="453" t="s">
        <v>474</v>
      </c>
      <c r="B140" s="462" t="s">
        <v>844</v>
      </c>
      <c r="C140" s="407"/>
      <c r="D140" s="177"/>
      <c r="E140" s="407"/>
      <c r="F140" s="177">
        <f t="shared" si="7"/>
        <v>0</v>
      </c>
    </row>
    <row r="141" spans="1:6" ht="12.75">
      <c r="A141" s="453" t="s">
        <v>475</v>
      </c>
      <c r="B141" s="1134" t="s">
        <v>845</v>
      </c>
      <c r="C141" s="407"/>
      <c r="D141" s="177"/>
      <c r="E141" s="407"/>
      <c r="F141" s="177">
        <f t="shared" si="7"/>
        <v>0</v>
      </c>
    </row>
    <row r="142" spans="1:6" ht="12.75">
      <c r="A142" s="453" t="s">
        <v>476</v>
      </c>
      <c r="B142" s="372" t="s">
        <v>846</v>
      </c>
      <c r="C142" s="407"/>
      <c r="D142" s="177"/>
      <c r="E142" s="407"/>
      <c r="F142" s="177">
        <f t="shared" si="7"/>
        <v>0</v>
      </c>
    </row>
    <row r="143" spans="1:6" ht="12.75">
      <c r="A143" s="453" t="s">
        <v>477</v>
      </c>
      <c r="B143" s="1135" t="s">
        <v>863</v>
      </c>
      <c r="C143" s="407"/>
      <c r="D143" s="177"/>
      <c r="E143" s="407"/>
      <c r="F143" s="177">
        <f t="shared" si="7"/>
        <v>0</v>
      </c>
    </row>
    <row r="144" spans="1:6" ht="12.75">
      <c r="A144" s="453" t="s">
        <v>478</v>
      </c>
      <c r="B144" s="267" t="s">
        <v>849</v>
      </c>
      <c r="C144" s="407"/>
      <c r="D144" s="177"/>
      <c r="E144" s="407"/>
      <c r="F144" s="177">
        <f t="shared" si="7"/>
        <v>0</v>
      </c>
    </row>
    <row r="145" spans="1:6" ht="13.5" thickBot="1">
      <c r="A145" s="453" t="s">
        <v>479</v>
      </c>
      <c r="B145" s="269" t="s">
        <v>321</v>
      </c>
      <c r="C145" s="410">
        <f>-C121</f>
        <v>0</v>
      </c>
      <c r="D145" s="410">
        <f>-D121</f>
        <v>0</v>
      </c>
      <c r="E145" s="410">
        <f>-E121</f>
        <v>0</v>
      </c>
      <c r="F145" s="178">
        <f>-F121</f>
        <v>0</v>
      </c>
    </row>
    <row r="146" spans="1:6" ht="13.5" thickBot="1">
      <c r="A146" s="797" t="s">
        <v>480</v>
      </c>
      <c r="B146" s="798" t="s">
        <v>10</v>
      </c>
      <c r="C146" s="806">
        <f>C134+C135+C136+C144+C145</f>
        <v>0</v>
      </c>
      <c r="D146" s="806">
        <f>D134+D135+D136+D144+D145</f>
        <v>0</v>
      </c>
      <c r="E146" s="806">
        <f>E134+E135+E136+E144+E145</f>
        <v>0</v>
      </c>
      <c r="F146" s="807">
        <f>F134+F135+F136+F144+F145</f>
        <v>0</v>
      </c>
    </row>
    <row r="147" spans="1:6" ht="27" thickBot="1" thickTop="1">
      <c r="A147" s="797" t="s">
        <v>481</v>
      </c>
      <c r="B147" s="802" t="s">
        <v>850</v>
      </c>
      <c r="C147" s="809">
        <f>C131+C146</f>
        <v>3700</v>
      </c>
      <c r="D147" s="809">
        <f>D131+D146</f>
        <v>28096</v>
      </c>
      <c r="E147" s="809">
        <f>E131+E146</f>
        <v>0</v>
      </c>
      <c r="F147" s="810">
        <f>F131+F146</f>
        <v>31796</v>
      </c>
    </row>
    <row r="148" spans="1:6" ht="13.5" thickTop="1">
      <c r="A148" s="786"/>
      <c r="B148" s="1150"/>
      <c r="C148" s="316"/>
      <c r="D148" s="316"/>
      <c r="E148" s="316"/>
      <c r="F148" s="323"/>
    </row>
    <row r="149" spans="1:6" ht="12.75">
      <c r="A149" s="454" t="s">
        <v>557</v>
      </c>
      <c r="B149" s="584" t="s">
        <v>852</v>
      </c>
      <c r="C149" s="808"/>
      <c r="D149" s="180"/>
      <c r="E149" s="409"/>
      <c r="F149" s="239"/>
    </row>
    <row r="150" spans="1:6" ht="12.75">
      <c r="A150" s="453" t="s">
        <v>483</v>
      </c>
      <c r="B150" s="268" t="s">
        <v>851</v>
      </c>
      <c r="C150" s="412"/>
      <c r="D150" s="177"/>
      <c r="E150" s="407"/>
      <c r="F150" s="177">
        <f>SUM(C150:E150)</f>
        <v>0</v>
      </c>
    </row>
    <row r="151" spans="1:6" ht="12.75">
      <c r="A151" s="453" t="s">
        <v>484</v>
      </c>
      <c r="B151" s="889" t="s">
        <v>856</v>
      </c>
      <c r="C151" s="1141"/>
      <c r="D151" s="182"/>
      <c r="E151" s="408"/>
      <c r="F151" s="177">
        <f aca="true" t="shared" si="8" ref="F151:F157">SUM(C151:E151)</f>
        <v>0</v>
      </c>
    </row>
    <row r="152" spans="1:6" ht="12.75">
      <c r="A152" s="453" t="s">
        <v>485</v>
      </c>
      <c r="B152" s="889" t="s">
        <v>857</v>
      </c>
      <c r="C152" s="1141"/>
      <c r="D152" s="182"/>
      <c r="E152" s="408"/>
      <c r="F152" s="177">
        <f t="shared" si="8"/>
        <v>0</v>
      </c>
    </row>
    <row r="153" spans="1:6" ht="12.75">
      <c r="A153" s="453" t="s">
        <v>486</v>
      </c>
      <c r="B153" s="889" t="s">
        <v>858</v>
      </c>
      <c r="C153" s="1141"/>
      <c r="D153" s="182"/>
      <c r="E153" s="408"/>
      <c r="F153" s="177">
        <f t="shared" si="8"/>
        <v>0</v>
      </c>
    </row>
    <row r="154" spans="1:6" ht="12.75">
      <c r="A154" s="453" t="s">
        <v>487</v>
      </c>
      <c r="B154" s="1136" t="s">
        <v>859</v>
      </c>
      <c r="C154" s="1141"/>
      <c r="D154" s="182"/>
      <c r="E154" s="408"/>
      <c r="F154" s="177">
        <f t="shared" si="8"/>
        <v>0</v>
      </c>
    </row>
    <row r="155" spans="1:6" ht="12.75">
      <c r="A155" s="453" t="s">
        <v>488</v>
      </c>
      <c r="B155" s="1137" t="s">
        <v>860</v>
      </c>
      <c r="C155" s="1141"/>
      <c r="D155" s="182"/>
      <c r="E155" s="408"/>
      <c r="F155" s="177">
        <f t="shared" si="8"/>
        <v>0</v>
      </c>
    </row>
    <row r="156" spans="1:6" ht="12.75">
      <c r="A156" s="453" t="s">
        <v>489</v>
      </c>
      <c r="B156" s="1138" t="s">
        <v>861</v>
      </c>
      <c r="C156" s="1141"/>
      <c r="D156" s="182"/>
      <c r="E156" s="408"/>
      <c r="F156" s="177">
        <f t="shared" si="8"/>
        <v>0</v>
      </c>
    </row>
    <row r="157" spans="1:6" ht="13.5" thickBot="1">
      <c r="A157" s="453" t="s">
        <v>490</v>
      </c>
      <c r="B157" s="464" t="s">
        <v>862</v>
      </c>
      <c r="C157" s="1141"/>
      <c r="D157" s="182"/>
      <c r="E157" s="408"/>
      <c r="F157" s="177">
        <f t="shared" si="8"/>
        <v>0</v>
      </c>
    </row>
    <row r="158" spans="1:6" ht="13.5" thickBot="1">
      <c r="A158" s="477" t="s">
        <v>491</v>
      </c>
      <c r="B158" s="382" t="s">
        <v>853</v>
      </c>
      <c r="C158" s="1142">
        <f>SUM(C150:C157)</f>
        <v>0</v>
      </c>
      <c r="D158" s="1142">
        <f>SUM(D150:D157)</f>
        <v>0</v>
      </c>
      <c r="E158" s="1142">
        <f>SUM(E150:E157)</f>
        <v>0</v>
      </c>
      <c r="F158" s="1274">
        <f>SUM(F150:F157)</f>
        <v>0</v>
      </c>
    </row>
    <row r="159" spans="1:6" ht="5.25" customHeight="1">
      <c r="A159" s="786"/>
      <c r="B159" s="45"/>
      <c r="C159" s="1156"/>
      <c r="D159" s="1158"/>
      <c r="E159" s="1094"/>
      <c r="F159" s="885"/>
    </row>
    <row r="160" spans="1:6" ht="13.5" thickBot="1">
      <c r="A160" s="814" t="s">
        <v>492</v>
      </c>
      <c r="B160" s="1148" t="s">
        <v>854</v>
      </c>
      <c r="C160" s="1155">
        <f>C147+C158</f>
        <v>3700</v>
      </c>
      <c r="D160" s="1157">
        <f>D147+D158</f>
        <v>28096</v>
      </c>
      <c r="E160" s="1155">
        <f>E147+E158</f>
        <v>0</v>
      </c>
      <c r="F160" s="1155">
        <f>F147+F158</f>
        <v>31796</v>
      </c>
    </row>
    <row r="161" spans="1:6" ht="13.5" thickTop="1">
      <c r="A161" s="1440">
        <v>4</v>
      </c>
      <c r="B161" s="1440"/>
      <c r="C161" s="1440"/>
      <c r="D161" s="1440"/>
      <c r="E161" s="1440"/>
      <c r="F161" s="1440"/>
    </row>
    <row r="162" spans="1:5" ht="12.75">
      <c r="A162" s="1419" t="s">
        <v>1067</v>
      </c>
      <c r="B162" s="1419"/>
      <c r="C162" s="1419"/>
      <c r="D162" s="1419"/>
      <c r="E162" s="1419"/>
    </row>
    <row r="163" spans="1:5" ht="12.75">
      <c r="A163" s="466"/>
      <c r="B163" s="466"/>
      <c r="C163" s="466"/>
      <c r="D163" s="466"/>
      <c r="E163" s="466"/>
    </row>
    <row r="164" spans="1:6" ht="14.25">
      <c r="A164" s="1562" t="s">
        <v>1068</v>
      </c>
      <c r="B164" s="1563"/>
      <c r="C164" s="1563"/>
      <c r="D164" s="1563"/>
      <c r="E164" s="1563"/>
      <c r="F164" s="1563"/>
    </row>
    <row r="165" spans="2:5" ht="15.75">
      <c r="B165" s="22"/>
      <c r="C165" s="22"/>
      <c r="D165" s="22"/>
      <c r="E165" s="22"/>
    </row>
    <row r="166" spans="2:5" ht="15.75">
      <c r="B166" s="22" t="s">
        <v>1072</v>
      </c>
      <c r="C166" s="22"/>
      <c r="D166" s="22"/>
      <c r="E166" s="22"/>
    </row>
    <row r="167" spans="2:5" ht="13.5" thickBot="1">
      <c r="B167" s="1"/>
      <c r="C167" s="1"/>
      <c r="D167" s="1"/>
      <c r="E167" s="23" t="s">
        <v>11</v>
      </c>
    </row>
    <row r="168" spans="1:6" ht="48.75" thickBot="1">
      <c r="A168" s="481" t="s">
        <v>448</v>
      </c>
      <c r="B168" s="792" t="s">
        <v>16</v>
      </c>
      <c r="C168" s="469" t="s">
        <v>1060</v>
      </c>
      <c r="D168" s="470" t="s">
        <v>1061</v>
      </c>
      <c r="E168" s="469" t="s">
        <v>1055</v>
      </c>
      <c r="F168" s="470" t="s">
        <v>1054</v>
      </c>
    </row>
    <row r="169" spans="1:6" ht="12.75">
      <c r="A169" s="793" t="s">
        <v>449</v>
      </c>
      <c r="B169" s="794" t="s">
        <v>450</v>
      </c>
      <c r="C169" s="803" t="s">
        <v>451</v>
      </c>
      <c r="D169" s="804" t="s">
        <v>452</v>
      </c>
      <c r="E169" s="1047" t="s">
        <v>472</v>
      </c>
      <c r="F169" s="1048" t="s">
        <v>497</v>
      </c>
    </row>
    <row r="170" spans="1:6" ht="12.75">
      <c r="A170" s="454" t="s">
        <v>453</v>
      </c>
      <c r="B170" s="461" t="s">
        <v>322</v>
      </c>
      <c r="C170" s="407"/>
      <c r="D170" s="177"/>
      <c r="E170" s="407"/>
      <c r="F170" s="160"/>
    </row>
    <row r="171" spans="1:6" ht="12.75">
      <c r="A171" s="453" t="s">
        <v>454</v>
      </c>
      <c r="B171" s="232" t="s">
        <v>6</v>
      </c>
      <c r="C171" s="407"/>
      <c r="D171" s="177"/>
      <c r="E171" s="407"/>
      <c r="F171" s="177">
        <f>SUM(C171:E171)</f>
        <v>0</v>
      </c>
    </row>
    <row r="172" spans="1:6" ht="12.75">
      <c r="A172" s="453" t="s">
        <v>455</v>
      </c>
      <c r="B172" s="267" t="s">
        <v>7</v>
      </c>
      <c r="C172" s="407"/>
      <c r="D172" s="177"/>
      <c r="E172" s="407"/>
      <c r="F172" s="177">
        <f>SUM(C172:E172)</f>
        <v>0</v>
      </c>
    </row>
    <row r="173" spans="1:6" ht="12.75">
      <c r="A173" s="453" t="s">
        <v>456</v>
      </c>
      <c r="B173" s="267" t="s">
        <v>8</v>
      </c>
      <c r="C173" s="407">
        <v>133596</v>
      </c>
      <c r="D173" s="177"/>
      <c r="E173" s="407"/>
      <c r="F173" s="177">
        <f>SUM(C173:E173)</f>
        <v>133596</v>
      </c>
    </row>
    <row r="174" spans="1:6" ht="12.75">
      <c r="A174" s="453" t="s">
        <v>457</v>
      </c>
      <c r="B174" s="267" t="s">
        <v>561</v>
      </c>
      <c r="C174" s="407">
        <v>-51629</v>
      </c>
      <c r="D174" s="177"/>
      <c r="E174" s="407"/>
      <c r="F174" s="177">
        <f>SUM(C174:E174)</f>
        <v>-51629</v>
      </c>
    </row>
    <row r="175" spans="1:6" ht="12.75">
      <c r="A175" s="453" t="s">
        <v>458</v>
      </c>
      <c r="B175" s="267" t="s">
        <v>560</v>
      </c>
      <c r="C175" s="407"/>
      <c r="D175" s="177"/>
      <c r="E175" s="407"/>
      <c r="F175" s="177">
        <f>SUM(C175:E175)</f>
        <v>0</v>
      </c>
    </row>
    <row r="176" spans="1:6" ht="12.75">
      <c r="A176" s="453" t="s">
        <v>459</v>
      </c>
      <c r="B176" s="267" t="s">
        <v>836</v>
      </c>
      <c r="C176" s="407">
        <f>C177+C178+C179+C180+C181+C182</f>
        <v>39224</v>
      </c>
      <c r="D176" s="407">
        <f>D177+D178+D179+D180+D181+D182</f>
        <v>0</v>
      </c>
      <c r="E176" s="407">
        <f>E177+E178+E179+E180+E181+E182</f>
        <v>0</v>
      </c>
      <c r="F176" s="177">
        <f>F177+F178+F179+F180+F181+F182</f>
        <v>39224</v>
      </c>
    </row>
    <row r="177" spans="1:6" ht="12.75">
      <c r="A177" s="453" t="s">
        <v>460</v>
      </c>
      <c r="B177" s="267" t="s">
        <v>837</v>
      </c>
      <c r="C177" s="407">
        <f>'6 7_sz_melléklet'!E12</f>
        <v>39224</v>
      </c>
      <c r="D177" s="177">
        <v>0</v>
      </c>
      <c r="E177" s="407">
        <v>0</v>
      </c>
      <c r="F177" s="177">
        <f>E177+D177+C177</f>
        <v>39224</v>
      </c>
    </row>
    <row r="178" spans="1:6" ht="12.75">
      <c r="A178" s="453" t="s">
        <v>461</v>
      </c>
      <c r="B178" s="267" t="s">
        <v>838</v>
      </c>
      <c r="C178" s="407"/>
      <c r="D178" s="177"/>
      <c r="E178" s="407"/>
      <c r="F178" s="177">
        <f aca="true" t="shared" si="9" ref="F178:F183">E178+D178+C178</f>
        <v>0</v>
      </c>
    </row>
    <row r="179" spans="1:6" ht="12.75">
      <c r="A179" s="453" t="s">
        <v>462</v>
      </c>
      <c r="B179" s="267" t="s">
        <v>839</v>
      </c>
      <c r="C179" s="407"/>
      <c r="D179" s="177"/>
      <c r="E179" s="407"/>
      <c r="F179" s="177">
        <f t="shared" si="9"/>
        <v>0</v>
      </c>
    </row>
    <row r="180" spans="1:6" ht="12.75">
      <c r="A180" s="453" t="s">
        <v>463</v>
      </c>
      <c r="B180" s="462" t="s">
        <v>840</v>
      </c>
      <c r="C180" s="306"/>
      <c r="D180" s="181"/>
      <c r="E180" s="407"/>
      <c r="F180" s="177">
        <f t="shared" si="9"/>
        <v>0</v>
      </c>
    </row>
    <row r="181" spans="1:6" ht="12.75">
      <c r="A181" s="453" t="s">
        <v>464</v>
      </c>
      <c r="B181" s="1134" t="s">
        <v>855</v>
      </c>
      <c r="C181" s="410"/>
      <c r="D181" s="178"/>
      <c r="E181" s="407"/>
      <c r="F181" s="177">
        <f t="shared" si="9"/>
        <v>0</v>
      </c>
    </row>
    <row r="182" spans="1:6" ht="12.75">
      <c r="A182" s="453" t="s">
        <v>465</v>
      </c>
      <c r="B182" s="1135" t="s">
        <v>848</v>
      </c>
      <c r="C182" s="410"/>
      <c r="D182" s="178"/>
      <c r="E182" s="407"/>
      <c r="F182" s="177">
        <f t="shared" si="9"/>
        <v>0</v>
      </c>
    </row>
    <row r="183" spans="1:6" ht="13.5" thickBot="1">
      <c r="A183" s="453" t="s">
        <v>466</v>
      </c>
      <c r="B183" s="269" t="s">
        <v>318</v>
      </c>
      <c r="C183" s="408"/>
      <c r="D183" s="182"/>
      <c r="E183" s="407"/>
      <c r="F183" s="405">
        <f t="shared" si="9"/>
        <v>0</v>
      </c>
    </row>
    <row r="184" spans="1:6" ht="13.5" thickBot="1">
      <c r="A184" s="797" t="s">
        <v>467</v>
      </c>
      <c r="B184" s="798" t="s">
        <v>9</v>
      </c>
      <c r="C184" s="806">
        <f>C171+C172+C173+C174+C176+C183</f>
        <v>121191</v>
      </c>
      <c r="D184" s="806">
        <f>D171+D172+D173+D174+D176+D183</f>
        <v>0</v>
      </c>
      <c r="E184" s="806">
        <f>E171+E172+E173+E174+E176+E183</f>
        <v>0</v>
      </c>
      <c r="F184" s="807">
        <f>F171+F172+F173+F174+F176+F183</f>
        <v>121191</v>
      </c>
    </row>
    <row r="185" spans="1:6" ht="13.5" thickTop="1">
      <c r="A185" s="786"/>
      <c r="B185" s="461"/>
      <c r="C185" s="305"/>
      <c r="D185" s="305"/>
      <c r="E185" s="305"/>
      <c r="F185" s="185"/>
    </row>
    <row r="186" spans="1:6" ht="12.75">
      <c r="A186" s="454" t="s">
        <v>468</v>
      </c>
      <c r="B186" s="463" t="s">
        <v>323</v>
      </c>
      <c r="C186" s="409"/>
      <c r="D186" s="180"/>
      <c r="E186" s="409"/>
      <c r="F186" s="239"/>
    </row>
    <row r="187" spans="1:6" ht="12.75">
      <c r="A187" s="453" t="s">
        <v>469</v>
      </c>
      <c r="B187" s="267" t="s">
        <v>562</v>
      </c>
      <c r="C187" s="407">
        <f>'33_sz_ melléklet'!C35</f>
        <v>10944</v>
      </c>
      <c r="D187" s="177">
        <f>'33_sz_ melléklet'!C36+'33_sz_ melléklet'!C37</f>
        <v>8630</v>
      </c>
      <c r="E187" s="407"/>
      <c r="F187" s="177">
        <f>SUM(C187:E187)</f>
        <v>19574</v>
      </c>
    </row>
    <row r="188" spans="1:6" ht="12.75">
      <c r="A188" s="453" t="s">
        <v>468</v>
      </c>
      <c r="B188" s="267" t="s">
        <v>563</v>
      </c>
      <c r="C188" s="407"/>
      <c r="D188" s="177"/>
      <c r="E188" s="407"/>
      <c r="F188" s="177">
        <f>SUM(C188:E188)</f>
        <v>0</v>
      </c>
    </row>
    <row r="189" spans="1:6" ht="12.75">
      <c r="A189" s="453" t="s">
        <v>469</v>
      </c>
      <c r="B189" s="267" t="s">
        <v>319</v>
      </c>
      <c r="C189" s="306">
        <f>C190+C191+C192</f>
        <v>0</v>
      </c>
      <c r="D189" s="306">
        <f>D190+D191+D192</f>
        <v>0</v>
      </c>
      <c r="E189" s="306">
        <f>E190+E191+E192</f>
        <v>0</v>
      </c>
      <c r="F189" s="181">
        <f>F190+F191+F192</f>
        <v>0</v>
      </c>
    </row>
    <row r="190" spans="1:6" ht="12.75">
      <c r="A190" s="453" t="s">
        <v>470</v>
      </c>
      <c r="B190" s="462" t="s">
        <v>841</v>
      </c>
      <c r="C190" s="407"/>
      <c r="D190" s="177"/>
      <c r="E190" s="407"/>
      <c r="F190" s="177">
        <f>SUM(C190:E190)</f>
        <v>0</v>
      </c>
    </row>
    <row r="191" spans="1:6" ht="12.75">
      <c r="A191" s="453" t="s">
        <v>471</v>
      </c>
      <c r="B191" s="462" t="s">
        <v>843</v>
      </c>
      <c r="C191" s="407"/>
      <c r="D191" s="177"/>
      <c r="E191" s="407"/>
      <c r="F191" s="177">
        <f aca="true" t="shared" si="10" ref="F191:F198">SUM(C191:E191)</f>
        <v>0</v>
      </c>
    </row>
    <row r="192" spans="1:6" ht="12.75">
      <c r="A192" s="453" t="s">
        <v>473</v>
      </c>
      <c r="B192" s="462" t="s">
        <v>842</v>
      </c>
      <c r="C192" s="407"/>
      <c r="D192" s="177"/>
      <c r="E192" s="407"/>
      <c r="F192" s="177">
        <f t="shared" si="10"/>
        <v>0</v>
      </c>
    </row>
    <row r="193" spans="1:6" ht="12.75">
      <c r="A193" s="453" t="s">
        <v>474</v>
      </c>
      <c r="B193" s="462" t="s">
        <v>844</v>
      </c>
      <c r="C193" s="407"/>
      <c r="D193" s="177"/>
      <c r="E193" s="407"/>
      <c r="F193" s="177">
        <f t="shared" si="10"/>
        <v>0</v>
      </c>
    </row>
    <row r="194" spans="1:6" ht="12.75">
      <c r="A194" s="453" t="s">
        <v>475</v>
      </c>
      <c r="B194" s="1134" t="s">
        <v>845</v>
      </c>
      <c r="C194" s="407"/>
      <c r="D194" s="177"/>
      <c r="E194" s="407"/>
      <c r="F194" s="177">
        <f t="shared" si="10"/>
        <v>0</v>
      </c>
    </row>
    <row r="195" spans="1:6" ht="12.75">
      <c r="A195" s="453" t="s">
        <v>476</v>
      </c>
      <c r="B195" s="372" t="s">
        <v>846</v>
      </c>
      <c r="C195" s="407"/>
      <c r="D195" s="177"/>
      <c r="E195" s="407"/>
      <c r="F195" s="177">
        <f t="shared" si="10"/>
        <v>0</v>
      </c>
    </row>
    <row r="196" spans="1:6" ht="12.75">
      <c r="A196" s="453" t="s">
        <v>477</v>
      </c>
      <c r="B196" s="1135" t="s">
        <v>863</v>
      </c>
      <c r="C196" s="407"/>
      <c r="D196" s="177"/>
      <c r="E196" s="407"/>
      <c r="F196" s="177">
        <f t="shared" si="10"/>
        <v>0</v>
      </c>
    </row>
    <row r="197" spans="1:6" ht="12.75">
      <c r="A197" s="453" t="s">
        <v>478</v>
      </c>
      <c r="B197" s="267" t="s">
        <v>849</v>
      </c>
      <c r="C197" s="407">
        <f>'11 12 sz_melléklet'!C13</f>
        <v>1250</v>
      </c>
      <c r="D197" s="177"/>
      <c r="E197" s="407"/>
      <c r="F197" s="177">
        <f t="shared" si="10"/>
        <v>1250</v>
      </c>
    </row>
    <row r="198" spans="1:6" ht="13.5" thickBot="1">
      <c r="A198" s="453" t="s">
        <v>479</v>
      </c>
      <c r="B198" s="269" t="s">
        <v>321</v>
      </c>
      <c r="C198" s="408">
        <f>-C174</f>
        <v>51629</v>
      </c>
      <c r="D198" s="408">
        <f>-D174</f>
        <v>0</v>
      </c>
      <c r="E198" s="408">
        <f>-E174</f>
        <v>0</v>
      </c>
      <c r="F198" s="177">
        <f t="shared" si="10"/>
        <v>51629</v>
      </c>
    </row>
    <row r="199" spans="1:6" ht="13.5" thickBot="1">
      <c r="A199" s="797" t="s">
        <v>480</v>
      </c>
      <c r="B199" s="798" t="s">
        <v>10</v>
      </c>
      <c r="C199" s="806">
        <f>C187+C188+C189+C197+C198</f>
        <v>63823</v>
      </c>
      <c r="D199" s="806">
        <f>D187+D188+D189+D197+D198</f>
        <v>8630</v>
      </c>
      <c r="E199" s="806">
        <f>E187+E188+E189+E197+E198</f>
        <v>0</v>
      </c>
      <c r="F199" s="807">
        <f>F187+F188+F189+F197+F198</f>
        <v>72453</v>
      </c>
    </row>
    <row r="200" spans="1:6" ht="27" thickBot="1" thickTop="1">
      <c r="A200" s="797" t="s">
        <v>481</v>
      </c>
      <c r="B200" s="802" t="s">
        <v>850</v>
      </c>
      <c r="C200" s="809">
        <f>C184+C199</f>
        <v>185014</v>
      </c>
      <c r="D200" s="809">
        <f>D184+D199</f>
        <v>8630</v>
      </c>
      <c r="E200" s="809">
        <f>E184+E199</f>
        <v>0</v>
      </c>
      <c r="F200" s="810">
        <f>F184+F199</f>
        <v>193644</v>
      </c>
    </row>
    <row r="201" spans="1:6" ht="13.5" thickTop="1">
      <c r="A201" s="786"/>
      <c r="B201" s="1150"/>
      <c r="C201" s="316"/>
      <c r="D201" s="316"/>
      <c r="E201" s="316"/>
      <c r="F201" s="323"/>
    </row>
    <row r="202" spans="1:6" ht="12.75">
      <c r="A202" s="454" t="s">
        <v>557</v>
      </c>
      <c r="B202" s="584" t="s">
        <v>852</v>
      </c>
      <c r="C202" s="808"/>
      <c r="D202" s="180"/>
      <c r="E202" s="409"/>
      <c r="F202" s="239"/>
    </row>
    <row r="203" spans="1:6" ht="12.75">
      <c r="A203" s="453" t="s">
        <v>483</v>
      </c>
      <c r="B203" s="268" t="s">
        <v>851</v>
      </c>
      <c r="C203" s="412"/>
      <c r="D203" s="177"/>
      <c r="E203" s="407"/>
      <c r="F203" s="177">
        <f>E203+D203+C203</f>
        <v>0</v>
      </c>
    </row>
    <row r="204" spans="1:6" ht="12.75">
      <c r="A204" s="453" t="s">
        <v>484</v>
      </c>
      <c r="B204" s="889" t="s">
        <v>856</v>
      </c>
      <c r="C204" s="1141"/>
      <c r="D204" s="182"/>
      <c r="E204" s="408"/>
      <c r="F204" s="177">
        <f aca="true" t="shared" si="11" ref="F204:F210">E204+D204+C204</f>
        <v>0</v>
      </c>
    </row>
    <row r="205" spans="1:6" ht="12.75">
      <c r="A205" s="453" t="s">
        <v>485</v>
      </c>
      <c r="B205" s="889" t="s">
        <v>857</v>
      </c>
      <c r="C205" s="1141"/>
      <c r="D205" s="182"/>
      <c r="E205" s="408"/>
      <c r="F205" s="177">
        <f t="shared" si="11"/>
        <v>0</v>
      </c>
    </row>
    <row r="206" spans="1:6" ht="12.75">
      <c r="A206" s="453" t="s">
        <v>486</v>
      </c>
      <c r="B206" s="889" t="s">
        <v>858</v>
      </c>
      <c r="C206" s="1141"/>
      <c r="D206" s="182"/>
      <c r="E206" s="408"/>
      <c r="F206" s="177">
        <f t="shared" si="11"/>
        <v>0</v>
      </c>
    </row>
    <row r="207" spans="1:6" ht="12.75">
      <c r="A207" s="453" t="s">
        <v>487</v>
      </c>
      <c r="B207" s="1136" t="s">
        <v>859</v>
      </c>
      <c r="C207" s="1141"/>
      <c r="D207" s="182"/>
      <c r="E207" s="408"/>
      <c r="F207" s="177">
        <f t="shared" si="11"/>
        <v>0</v>
      </c>
    </row>
    <row r="208" spans="1:6" ht="12.75">
      <c r="A208" s="453" t="s">
        <v>488</v>
      </c>
      <c r="B208" s="1137" t="s">
        <v>860</v>
      </c>
      <c r="C208" s="1141"/>
      <c r="D208" s="182"/>
      <c r="E208" s="408"/>
      <c r="F208" s="177">
        <f t="shared" si="11"/>
        <v>0</v>
      </c>
    </row>
    <row r="209" spans="1:6" ht="12.75">
      <c r="A209" s="453" t="s">
        <v>489</v>
      </c>
      <c r="B209" s="1138" t="s">
        <v>861</v>
      </c>
      <c r="C209" s="1141"/>
      <c r="D209" s="182"/>
      <c r="E209" s="408"/>
      <c r="F209" s="177">
        <f t="shared" si="11"/>
        <v>0</v>
      </c>
    </row>
    <row r="210" spans="1:6" ht="13.5" thickBot="1">
      <c r="A210" s="453" t="s">
        <v>490</v>
      </c>
      <c r="B210" s="464" t="s">
        <v>862</v>
      </c>
      <c r="C210" s="1141"/>
      <c r="D210" s="182"/>
      <c r="E210" s="408"/>
      <c r="F210" s="177">
        <f t="shared" si="11"/>
        <v>0</v>
      </c>
    </row>
    <row r="211" spans="1:6" ht="13.5" thickBot="1">
      <c r="A211" s="477" t="s">
        <v>491</v>
      </c>
      <c r="B211" s="382" t="s">
        <v>853</v>
      </c>
      <c r="C211" s="1142">
        <f>SUM(C203:C210)</f>
        <v>0</v>
      </c>
      <c r="D211" s="1142">
        <f>SUM(D203:D210)</f>
        <v>0</v>
      </c>
      <c r="E211" s="1142">
        <f>SUM(E203:E210)</f>
        <v>0</v>
      </c>
      <c r="F211" s="1274">
        <f>SUM(F203:F210)</f>
        <v>0</v>
      </c>
    </row>
    <row r="212" spans="1:6" ht="12.75">
      <c r="A212" s="786"/>
      <c r="B212" s="45"/>
      <c r="C212" s="1156"/>
      <c r="D212" s="1158"/>
      <c r="E212" s="1094"/>
      <c r="F212" s="885"/>
    </row>
    <row r="213" spans="1:6" ht="13.5" thickBot="1">
      <c r="A213" s="814" t="s">
        <v>492</v>
      </c>
      <c r="B213" s="1148" t="s">
        <v>854</v>
      </c>
      <c r="C213" s="1155">
        <f>C200+C211</f>
        <v>185014</v>
      </c>
      <c r="D213" s="1157">
        <f>D200+D211</f>
        <v>8630</v>
      </c>
      <c r="E213" s="1155">
        <f>E200+E211</f>
        <v>0</v>
      </c>
      <c r="F213" s="1155">
        <f>F200+F211</f>
        <v>193644</v>
      </c>
    </row>
    <row r="214" spans="1:6" ht="13.5" thickTop="1">
      <c r="A214" s="1440">
        <v>5</v>
      </c>
      <c r="B214" s="1440"/>
      <c r="C214" s="1440"/>
      <c r="D214" s="1440"/>
      <c r="E214" s="1440"/>
      <c r="F214" s="1440"/>
    </row>
    <row r="215" spans="1:5" ht="12.75">
      <c r="A215" s="1419" t="s">
        <v>1067</v>
      </c>
      <c r="B215" s="1419"/>
      <c r="C215" s="1419"/>
      <c r="D215" s="1419"/>
      <c r="E215" s="1419"/>
    </row>
    <row r="216" spans="1:5" ht="12.75">
      <c r="A216" s="466"/>
      <c r="B216" s="466"/>
      <c r="C216" s="466"/>
      <c r="D216" s="466"/>
      <c r="E216" s="466"/>
    </row>
    <row r="217" spans="1:6" ht="14.25">
      <c r="A217" s="1562" t="s">
        <v>1068</v>
      </c>
      <c r="B217" s="1563"/>
      <c r="C217" s="1563"/>
      <c r="D217" s="1563"/>
      <c r="E217" s="1563"/>
      <c r="F217" s="1563"/>
    </row>
    <row r="218" spans="2:5" ht="15.75">
      <c r="B218" s="22"/>
      <c r="C218" s="22"/>
      <c r="D218" s="22"/>
      <c r="E218" s="22"/>
    </row>
    <row r="219" spans="2:5" ht="15.75">
      <c r="B219" s="22" t="s">
        <v>1073</v>
      </c>
      <c r="C219" s="22"/>
      <c r="D219" s="22"/>
      <c r="E219" s="22"/>
    </row>
    <row r="220" spans="2:5" ht="13.5" thickBot="1">
      <c r="B220" s="1"/>
      <c r="C220" s="1"/>
      <c r="D220" s="1"/>
      <c r="E220" s="23" t="s">
        <v>11</v>
      </c>
    </row>
    <row r="221" spans="1:6" ht="48.75" thickBot="1">
      <c r="A221" s="481" t="s">
        <v>448</v>
      </c>
      <c r="B221" s="792" t="s">
        <v>16</v>
      </c>
      <c r="C221" s="469" t="s">
        <v>1060</v>
      </c>
      <c r="D221" s="470" t="s">
        <v>1061</v>
      </c>
      <c r="E221" s="469" t="s">
        <v>1055</v>
      </c>
      <c r="F221" s="470" t="s">
        <v>1054</v>
      </c>
    </row>
    <row r="222" spans="1:6" ht="12.75">
      <c r="A222" s="793" t="s">
        <v>449</v>
      </c>
      <c r="B222" s="794" t="s">
        <v>450</v>
      </c>
      <c r="C222" s="803" t="s">
        <v>451</v>
      </c>
      <c r="D222" s="804" t="s">
        <v>452</v>
      </c>
      <c r="E222" s="1047" t="s">
        <v>472</v>
      </c>
      <c r="F222" s="1048" t="s">
        <v>497</v>
      </c>
    </row>
    <row r="223" spans="1:6" ht="12.75">
      <c r="A223" s="454" t="s">
        <v>453</v>
      </c>
      <c r="B223" s="461" t="s">
        <v>322</v>
      </c>
      <c r="C223" s="407"/>
      <c r="D223" s="177"/>
      <c r="E223" s="407"/>
      <c r="F223" s="160"/>
    </row>
    <row r="224" spans="1:6" ht="12.75">
      <c r="A224" s="453" t="s">
        <v>454</v>
      </c>
      <c r="B224" s="232" t="s">
        <v>6</v>
      </c>
      <c r="C224" s="407"/>
      <c r="D224" s="177"/>
      <c r="E224" s="407"/>
      <c r="F224" s="177">
        <f>SUM(C224:E224)</f>
        <v>0</v>
      </c>
    </row>
    <row r="225" spans="1:6" ht="12.75">
      <c r="A225" s="453" t="s">
        <v>455</v>
      </c>
      <c r="B225" s="267" t="s">
        <v>7</v>
      </c>
      <c r="C225" s="407"/>
      <c r="D225" s="177"/>
      <c r="E225" s="407"/>
      <c r="F225" s="177">
        <f>SUM(C225:E225)</f>
        <v>0</v>
      </c>
    </row>
    <row r="226" spans="1:6" ht="12.75">
      <c r="A226" s="453" t="s">
        <v>456</v>
      </c>
      <c r="B226" s="267" t="s">
        <v>8</v>
      </c>
      <c r="C226" s="407"/>
      <c r="D226" s="177"/>
      <c r="E226" s="407"/>
      <c r="F226" s="177">
        <f>SUM(C226:E226)</f>
        <v>0</v>
      </c>
    </row>
    <row r="227" spans="1:6" ht="12.75">
      <c r="A227" s="453" t="s">
        <v>457</v>
      </c>
      <c r="B227" s="267" t="s">
        <v>561</v>
      </c>
      <c r="C227" s="407"/>
      <c r="D227" s="177"/>
      <c r="E227" s="407"/>
      <c r="F227" s="177">
        <f>SUM(C227:E227)</f>
        <v>0</v>
      </c>
    </row>
    <row r="228" spans="1:6" ht="12.75">
      <c r="A228" s="453" t="s">
        <v>458</v>
      </c>
      <c r="B228" s="267" t="s">
        <v>560</v>
      </c>
      <c r="C228" s="407"/>
      <c r="D228" s="177"/>
      <c r="E228" s="407"/>
      <c r="F228" s="177">
        <f>SUM(C228:E228)</f>
        <v>0</v>
      </c>
    </row>
    <row r="229" spans="1:6" ht="12.75">
      <c r="A229" s="453" t="s">
        <v>459</v>
      </c>
      <c r="B229" s="267" t="s">
        <v>836</v>
      </c>
      <c r="C229" s="407">
        <f>C230+C231+C232+C233+C234+C235</f>
        <v>0</v>
      </c>
      <c r="D229" s="407">
        <f>D230+D231+D232+D233+D234+D235</f>
        <v>0</v>
      </c>
      <c r="E229" s="407">
        <f>E230+E231+E232+E233+E234+E235</f>
        <v>0</v>
      </c>
      <c r="F229" s="177">
        <f>F230+F231+F232+F233+F234+F235</f>
        <v>0</v>
      </c>
    </row>
    <row r="230" spans="1:6" ht="12.75">
      <c r="A230" s="453" t="s">
        <v>460</v>
      </c>
      <c r="B230" s="267" t="s">
        <v>837</v>
      </c>
      <c r="C230" s="407">
        <v>0</v>
      </c>
      <c r="D230" s="177">
        <v>0</v>
      </c>
      <c r="E230" s="407">
        <v>0</v>
      </c>
      <c r="F230" s="177">
        <f>E230+D230+C230</f>
        <v>0</v>
      </c>
    </row>
    <row r="231" spans="1:6" ht="12.75">
      <c r="A231" s="453" t="s">
        <v>461</v>
      </c>
      <c r="B231" s="267" t="s">
        <v>838</v>
      </c>
      <c r="C231" s="407"/>
      <c r="D231" s="177"/>
      <c r="E231" s="407"/>
      <c r="F231" s="177">
        <f aca="true" t="shared" si="12" ref="F231:F236">E231+D231+C231</f>
        <v>0</v>
      </c>
    </row>
    <row r="232" spans="1:6" ht="12.75">
      <c r="A232" s="453" t="s">
        <v>462</v>
      </c>
      <c r="B232" s="267" t="s">
        <v>839</v>
      </c>
      <c r="C232" s="407"/>
      <c r="D232" s="177"/>
      <c r="E232" s="407"/>
      <c r="F232" s="177">
        <f t="shared" si="12"/>
        <v>0</v>
      </c>
    </row>
    <row r="233" spans="1:6" ht="12.75">
      <c r="A233" s="453" t="s">
        <v>463</v>
      </c>
      <c r="B233" s="462" t="s">
        <v>840</v>
      </c>
      <c r="C233" s="306"/>
      <c r="D233" s="177"/>
      <c r="E233" s="407"/>
      <c r="F233" s="177">
        <f t="shared" si="12"/>
        <v>0</v>
      </c>
    </row>
    <row r="234" spans="1:6" ht="12.75">
      <c r="A234" s="453" t="s">
        <v>464</v>
      </c>
      <c r="B234" s="1134" t="s">
        <v>855</v>
      </c>
      <c r="C234" s="410"/>
      <c r="D234" s="182"/>
      <c r="E234" s="407"/>
      <c r="F234" s="177">
        <f t="shared" si="12"/>
        <v>0</v>
      </c>
    </row>
    <row r="235" spans="1:6" ht="12.75">
      <c r="A235" s="453" t="s">
        <v>465</v>
      </c>
      <c r="B235" s="1135" t="s">
        <v>848</v>
      </c>
      <c r="C235" s="410"/>
      <c r="D235" s="178"/>
      <c r="E235" s="407"/>
      <c r="F235" s="177">
        <f t="shared" si="12"/>
        <v>0</v>
      </c>
    </row>
    <row r="236" spans="1:6" ht="13.5" thickBot="1">
      <c r="A236" s="453" t="s">
        <v>466</v>
      </c>
      <c r="B236" s="269" t="s">
        <v>318</v>
      </c>
      <c r="C236" s="408"/>
      <c r="D236" s="182"/>
      <c r="E236" s="407"/>
      <c r="F236" s="405">
        <f t="shared" si="12"/>
        <v>0</v>
      </c>
    </row>
    <row r="237" spans="1:6" ht="13.5" thickBot="1">
      <c r="A237" s="797" t="s">
        <v>467</v>
      </c>
      <c r="B237" s="798" t="s">
        <v>9</v>
      </c>
      <c r="C237" s="806">
        <f>C224+C225+C226+C227+C229+C236</f>
        <v>0</v>
      </c>
      <c r="D237" s="806">
        <f>D224+D225+D226+D227+D229+D236</f>
        <v>0</v>
      </c>
      <c r="E237" s="806">
        <f>E224+E225+E226+E227+E229+E236</f>
        <v>0</v>
      </c>
      <c r="F237" s="807">
        <f>F224+F225+F226+F227+F229+F236</f>
        <v>0</v>
      </c>
    </row>
    <row r="238" spans="1:6" ht="13.5" thickTop="1">
      <c r="A238" s="786"/>
      <c r="B238" s="461"/>
      <c r="C238" s="305"/>
      <c r="D238" s="305"/>
      <c r="E238" s="305"/>
      <c r="F238" s="185"/>
    </row>
    <row r="239" spans="1:6" ht="12.75">
      <c r="A239" s="454" t="s">
        <v>468</v>
      </c>
      <c r="B239" s="463" t="s">
        <v>323</v>
      </c>
      <c r="C239" s="409"/>
      <c r="D239" s="180"/>
      <c r="E239" s="409"/>
      <c r="F239" s="239"/>
    </row>
    <row r="240" spans="1:6" ht="12.75">
      <c r="A240" s="453" t="s">
        <v>469</v>
      </c>
      <c r="B240" s="267" t="s">
        <v>562</v>
      </c>
      <c r="C240" s="407"/>
      <c r="D240" s="177"/>
      <c r="E240" s="407"/>
      <c r="F240" s="177">
        <f>SUM(C240:E240)</f>
        <v>0</v>
      </c>
    </row>
    <row r="241" spans="1:6" ht="12.75">
      <c r="A241" s="453" t="s">
        <v>468</v>
      </c>
      <c r="B241" s="267" t="s">
        <v>563</v>
      </c>
      <c r="C241" s="407"/>
      <c r="D241" s="177"/>
      <c r="E241" s="407"/>
      <c r="F241" s="177">
        <f>SUM(C241:E241)</f>
        <v>0</v>
      </c>
    </row>
    <row r="242" spans="1:6" ht="12.75">
      <c r="A242" s="453" t="s">
        <v>469</v>
      </c>
      <c r="B242" s="267" t="s">
        <v>319</v>
      </c>
      <c r="C242" s="306">
        <f>SUM(C243:C249)</f>
        <v>0</v>
      </c>
      <c r="D242" s="306">
        <f>SUM(D243:D249)</f>
        <v>10000</v>
      </c>
      <c r="E242" s="306">
        <f>SUM(E243:E249)</f>
        <v>0</v>
      </c>
      <c r="F242" s="181">
        <f>SUM(F243:F249)</f>
        <v>10000</v>
      </c>
    </row>
    <row r="243" spans="1:6" ht="12.75">
      <c r="A243" s="453" t="s">
        <v>470</v>
      </c>
      <c r="B243" s="462" t="s">
        <v>841</v>
      </c>
      <c r="C243" s="407"/>
      <c r="D243" s="177"/>
      <c r="E243" s="407"/>
      <c r="F243" s="177">
        <f>SUM(C243:E243)</f>
        <v>0</v>
      </c>
    </row>
    <row r="244" spans="1:6" ht="12.75">
      <c r="A244" s="453" t="s">
        <v>471</v>
      </c>
      <c r="B244" s="462" t="s">
        <v>843</v>
      </c>
      <c r="C244" s="407"/>
      <c r="D244" s="177"/>
      <c r="E244" s="407"/>
      <c r="F244" s="177">
        <f aca="true" t="shared" si="13" ref="F244:F250">SUM(C244:E244)</f>
        <v>0</v>
      </c>
    </row>
    <row r="245" spans="1:6" ht="12.75">
      <c r="A245" s="453" t="s">
        <v>473</v>
      </c>
      <c r="B245" s="462" t="s">
        <v>842</v>
      </c>
      <c r="C245" s="407"/>
      <c r="D245" s="177"/>
      <c r="E245" s="407"/>
      <c r="F245" s="177">
        <f t="shared" si="13"/>
        <v>0</v>
      </c>
    </row>
    <row r="246" spans="1:6" ht="12.75">
      <c r="A246" s="453" t="s">
        <v>474</v>
      </c>
      <c r="B246" s="462" t="s">
        <v>844</v>
      </c>
      <c r="C246" s="407"/>
      <c r="D246" s="177">
        <f>' 8 10 sz. melléklet'!E53</f>
        <v>5000</v>
      </c>
      <c r="E246" s="407"/>
      <c r="F246" s="177">
        <f t="shared" si="13"/>
        <v>5000</v>
      </c>
    </row>
    <row r="247" spans="1:6" ht="12.75">
      <c r="A247" s="453" t="s">
        <v>475</v>
      </c>
      <c r="B247" s="1134" t="s">
        <v>845</v>
      </c>
      <c r="C247" s="407"/>
      <c r="D247" s="177">
        <f>'11 12 sz_melléklet'!C42</f>
        <v>5000</v>
      </c>
      <c r="E247" s="407"/>
      <c r="F247" s="177">
        <f t="shared" si="13"/>
        <v>5000</v>
      </c>
    </row>
    <row r="248" spans="1:6" ht="12.75">
      <c r="A248" s="453" t="s">
        <v>476</v>
      </c>
      <c r="B248" s="372" t="s">
        <v>846</v>
      </c>
      <c r="C248" s="407"/>
      <c r="D248" s="177"/>
      <c r="E248" s="407"/>
      <c r="F248" s="177">
        <f t="shared" si="13"/>
        <v>0</v>
      </c>
    </row>
    <row r="249" spans="1:6" ht="12.75">
      <c r="A249" s="453" t="s">
        <v>477</v>
      </c>
      <c r="B249" s="1135" t="s">
        <v>863</v>
      </c>
      <c r="C249" s="407"/>
      <c r="D249" s="177"/>
      <c r="E249" s="407"/>
      <c r="F249" s="177">
        <f t="shared" si="13"/>
        <v>0</v>
      </c>
    </row>
    <row r="250" spans="1:6" ht="12.75">
      <c r="A250" s="453" t="s">
        <v>478</v>
      </c>
      <c r="B250" s="267" t="s">
        <v>849</v>
      </c>
      <c r="C250" s="407"/>
      <c r="D250" s="177"/>
      <c r="E250" s="407"/>
      <c r="F250" s="177">
        <f t="shared" si="13"/>
        <v>0</v>
      </c>
    </row>
    <row r="251" spans="1:6" ht="13.5" thickBot="1">
      <c r="A251" s="453" t="s">
        <v>479</v>
      </c>
      <c r="B251" s="269" t="s">
        <v>321</v>
      </c>
      <c r="C251" s="410">
        <f>-C227</f>
        <v>0</v>
      </c>
      <c r="D251" s="410">
        <f>-D227</f>
        <v>0</v>
      </c>
      <c r="E251" s="410">
        <f>-E227</f>
        <v>0</v>
      </c>
      <c r="F251" s="178">
        <f>-F227</f>
        <v>0</v>
      </c>
    </row>
    <row r="252" spans="1:6" ht="13.5" thickBot="1">
      <c r="A252" s="797" t="s">
        <v>480</v>
      </c>
      <c r="B252" s="798" t="s">
        <v>10</v>
      </c>
      <c r="C252" s="806">
        <f>C240+C241+C242+C250+C251</f>
        <v>0</v>
      </c>
      <c r="D252" s="806">
        <f>D240+D241+D242+D250+D251</f>
        <v>10000</v>
      </c>
      <c r="E252" s="806">
        <f>E240+E241+E242+E250+E251</f>
        <v>0</v>
      </c>
      <c r="F252" s="807">
        <f>F240+F241+F242+F250+F251</f>
        <v>10000</v>
      </c>
    </row>
    <row r="253" spans="1:6" ht="27" thickBot="1" thickTop="1">
      <c r="A253" s="797" t="s">
        <v>481</v>
      </c>
      <c r="B253" s="802" t="s">
        <v>850</v>
      </c>
      <c r="C253" s="809">
        <f>C237+C252</f>
        <v>0</v>
      </c>
      <c r="D253" s="809">
        <f>D237+D252</f>
        <v>10000</v>
      </c>
      <c r="E253" s="809">
        <f>E237+E252</f>
        <v>0</v>
      </c>
      <c r="F253" s="810">
        <f>F237+F252</f>
        <v>10000</v>
      </c>
    </row>
    <row r="254" spans="1:6" ht="13.5" thickTop="1">
      <c r="A254" s="786"/>
      <c r="B254" s="1150"/>
      <c r="C254" s="316"/>
      <c r="D254" s="316"/>
      <c r="E254" s="316"/>
      <c r="F254" s="323"/>
    </row>
    <row r="255" spans="1:6" ht="12.75">
      <c r="A255" s="454" t="s">
        <v>557</v>
      </c>
      <c r="B255" s="584" t="s">
        <v>852</v>
      </c>
      <c r="C255" s="808"/>
      <c r="D255" s="180"/>
      <c r="E255" s="409"/>
      <c r="F255" s="239"/>
    </row>
    <row r="256" spans="1:6" ht="12.75">
      <c r="A256" s="453" t="s">
        <v>483</v>
      </c>
      <c r="B256" s="268" t="s">
        <v>851</v>
      </c>
      <c r="C256" s="412"/>
      <c r="D256" s="177"/>
      <c r="E256" s="407"/>
      <c r="F256" s="177">
        <f>SUM(C256:E256)</f>
        <v>0</v>
      </c>
    </row>
    <row r="257" spans="1:6" ht="12.75">
      <c r="A257" s="453" t="s">
        <v>484</v>
      </c>
      <c r="B257" s="889" t="s">
        <v>856</v>
      </c>
      <c r="C257" s="1141"/>
      <c r="D257" s="182"/>
      <c r="E257" s="408"/>
      <c r="F257" s="177">
        <f aca="true" t="shared" si="14" ref="F257:F263">SUM(C257:E257)</f>
        <v>0</v>
      </c>
    </row>
    <row r="258" spans="1:6" ht="12.75">
      <c r="A258" s="453" t="s">
        <v>485</v>
      </c>
      <c r="B258" s="889" t="s">
        <v>857</v>
      </c>
      <c r="C258" s="1141"/>
      <c r="D258" s="182"/>
      <c r="E258" s="408"/>
      <c r="F258" s="177">
        <f t="shared" si="14"/>
        <v>0</v>
      </c>
    </row>
    <row r="259" spans="1:6" ht="12.75">
      <c r="A259" s="453" t="s">
        <v>486</v>
      </c>
      <c r="B259" s="889" t="s">
        <v>858</v>
      </c>
      <c r="C259" s="1141"/>
      <c r="D259" s="182"/>
      <c r="E259" s="408"/>
      <c r="F259" s="177">
        <f t="shared" si="14"/>
        <v>0</v>
      </c>
    </row>
    <row r="260" spans="1:6" ht="12.75">
      <c r="A260" s="453" t="s">
        <v>487</v>
      </c>
      <c r="B260" s="1136" t="s">
        <v>859</v>
      </c>
      <c r="C260" s="1141"/>
      <c r="D260" s="182"/>
      <c r="E260" s="408"/>
      <c r="F260" s="177">
        <f t="shared" si="14"/>
        <v>0</v>
      </c>
    </row>
    <row r="261" spans="1:6" ht="12.75">
      <c r="A261" s="453" t="s">
        <v>488</v>
      </c>
      <c r="B261" s="1137" t="s">
        <v>860</v>
      </c>
      <c r="C261" s="1141"/>
      <c r="D261" s="182"/>
      <c r="E261" s="408"/>
      <c r="F261" s="177">
        <f t="shared" si="14"/>
        <v>0</v>
      </c>
    </row>
    <row r="262" spans="1:6" ht="12.75">
      <c r="A262" s="453" t="s">
        <v>489</v>
      </c>
      <c r="B262" s="1138" t="s">
        <v>861</v>
      </c>
      <c r="C262" s="1141"/>
      <c r="D262" s="182"/>
      <c r="E262" s="408"/>
      <c r="F262" s="177">
        <f t="shared" si="14"/>
        <v>0</v>
      </c>
    </row>
    <row r="263" spans="1:6" ht="13.5" thickBot="1">
      <c r="A263" s="453" t="s">
        <v>490</v>
      </c>
      <c r="B263" s="464" t="s">
        <v>862</v>
      </c>
      <c r="C263" s="1141"/>
      <c r="D263" s="182"/>
      <c r="E263" s="408"/>
      <c r="F263" s="177">
        <f t="shared" si="14"/>
        <v>0</v>
      </c>
    </row>
    <row r="264" spans="1:6" ht="13.5" thickBot="1">
      <c r="A264" s="477" t="s">
        <v>491</v>
      </c>
      <c r="B264" s="382" t="s">
        <v>853</v>
      </c>
      <c r="C264" s="1142">
        <f>SUM(C256:C263)</f>
        <v>0</v>
      </c>
      <c r="D264" s="1142">
        <f>SUM(D256:D263)</f>
        <v>0</v>
      </c>
      <c r="E264" s="1142">
        <f>SUM(E256:E263)</f>
        <v>0</v>
      </c>
      <c r="F264" s="1274">
        <f>SUM(F256:F263)</f>
        <v>0</v>
      </c>
    </row>
    <row r="265" spans="1:6" ht="12.75">
      <c r="A265" s="786"/>
      <c r="B265" s="45"/>
      <c r="C265" s="1156"/>
      <c r="D265" s="1158"/>
      <c r="E265" s="1094"/>
      <c r="F265" s="885"/>
    </row>
    <row r="266" spans="1:6" ht="13.5" thickBot="1">
      <c r="A266" s="814" t="s">
        <v>492</v>
      </c>
      <c r="B266" s="1148" t="s">
        <v>854</v>
      </c>
      <c r="C266" s="1155">
        <f>C253+C264</f>
        <v>0</v>
      </c>
      <c r="D266" s="1157">
        <f>D253+D264</f>
        <v>10000</v>
      </c>
      <c r="E266" s="1155">
        <f>E253+E264</f>
        <v>0</v>
      </c>
      <c r="F266" s="1155">
        <f>F253+F264</f>
        <v>10000</v>
      </c>
    </row>
    <row r="267" spans="1:6" ht="13.5" thickTop="1">
      <c r="A267" s="1440">
        <v>6</v>
      </c>
      <c r="B267" s="1440"/>
      <c r="C267" s="1440"/>
      <c r="D267" s="1440"/>
      <c r="E267" s="1440"/>
      <c r="F267" s="1440"/>
    </row>
    <row r="268" spans="1:5" ht="12.75">
      <c r="A268" s="1419" t="s">
        <v>1067</v>
      </c>
      <c r="B268" s="1419"/>
      <c r="C268" s="1419"/>
      <c r="D268" s="1419"/>
      <c r="E268" s="1419"/>
    </row>
    <row r="269" spans="1:5" ht="12.75">
      <c r="A269" s="466"/>
      <c r="B269" s="466"/>
      <c r="C269" s="466"/>
      <c r="D269" s="466"/>
      <c r="E269" s="466"/>
    </row>
    <row r="270" spans="1:6" ht="14.25">
      <c r="A270" s="1562" t="s">
        <v>1068</v>
      </c>
      <c r="B270" s="1563"/>
      <c r="C270" s="1563"/>
      <c r="D270" s="1563"/>
      <c r="E270" s="1563"/>
      <c r="F270" s="1563"/>
    </row>
    <row r="271" spans="2:5" ht="15.75">
      <c r="B271" s="22"/>
      <c r="C271" s="22"/>
      <c r="D271" s="22"/>
      <c r="E271" s="22"/>
    </row>
    <row r="272" spans="2:5" ht="15.75">
      <c r="B272" s="22" t="s">
        <v>1074</v>
      </c>
      <c r="C272" s="22"/>
      <c r="D272" s="22"/>
      <c r="E272" s="22"/>
    </row>
    <row r="273" spans="2:5" ht="13.5" thickBot="1">
      <c r="B273" s="1"/>
      <c r="C273" s="1"/>
      <c r="D273" s="1"/>
      <c r="E273" s="23" t="s">
        <v>11</v>
      </c>
    </row>
    <row r="274" spans="1:6" ht="48.75" thickBot="1">
      <c r="A274" s="481" t="s">
        <v>448</v>
      </c>
      <c r="B274" s="792" t="s">
        <v>16</v>
      </c>
      <c r="C274" s="469" t="s">
        <v>1060</v>
      </c>
      <c r="D274" s="470" t="s">
        <v>1061</v>
      </c>
      <c r="E274" s="469" t="s">
        <v>1055</v>
      </c>
      <c r="F274" s="470" t="s">
        <v>1054</v>
      </c>
    </row>
    <row r="275" spans="1:6" ht="12.75">
      <c r="A275" s="793" t="s">
        <v>449</v>
      </c>
      <c r="B275" s="794" t="s">
        <v>450</v>
      </c>
      <c r="C275" s="803" t="s">
        <v>451</v>
      </c>
      <c r="D275" s="804" t="s">
        <v>452</v>
      </c>
      <c r="E275" s="1047" t="s">
        <v>472</v>
      </c>
      <c r="F275" s="1048" t="s">
        <v>497</v>
      </c>
    </row>
    <row r="276" spans="1:6" ht="12.75">
      <c r="A276" s="454" t="s">
        <v>453</v>
      </c>
      <c r="B276" s="461" t="s">
        <v>322</v>
      </c>
      <c r="C276" s="407"/>
      <c r="D276" s="177"/>
      <c r="E276" s="407"/>
      <c r="F276" s="160"/>
    </row>
    <row r="277" spans="1:6" ht="12.75">
      <c r="A277" s="453" t="s">
        <v>454</v>
      </c>
      <c r="B277" s="232" t="s">
        <v>6</v>
      </c>
      <c r="C277" s="407"/>
      <c r="D277" s="177"/>
      <c r="E277" s="407"/>
      <c r="F277" s="177">
        <f>SUM(C277:E277)</f>
        <v>0</v>
      </c>
    </row>
    <row r="278" spans="1:6" ht="12.75">
      <c r="A278" s="453" t="s">
        <v>455</v>
      </c>
      <c r="B278" s="267" t="s">
        <v>7</v>
      </c>
      <c r="C278" s="407"/>
      <c r="D278" s="177"/>
      <c r="E278" s="407"/>
      <c r="F278" s="177">
        <f>SUM(C278:E278)</f>
        <v>0</v>
      </c>
    </row>
    <row r="279" spans="1:6" ht="12.75">
      <c r="A279" s="453" t="s">
        <v>456</v>
      </c>
      <c r="B279" s="267" t="s">
        <v>8</v>
      </c>
      <c r="C279" s="407"/>
      <c r="D279" s="177"/>
      <c r="E279" s="407"/>
      <c r="F279" s="177">
        <f>SUM(C279:E279)</f>
        <v>0</v>
      </c>
    </row>
    <row r="280" spans="1:6" ht="12.75">
      <c r="A280" s="453" t="s">
        <v>457</v>
      </c>
      <c r="B280" s="267" t="s">
        <v>561</v>
      </c>
      <c r="C280" s="407"/>
      <c r="D280" s="177"/>
      <c r="E280" s="407"/>
      <c r="F280" s="177">
        <f>SUM(C280:E280)</f>
        <v>0</v>
      </c>
    </row>
    <row r="281" spans="1:6" ht="12.75">
      <c r="A281" s="453" t="s">
        <v>458</v>
      </c>
      <c r="B281" s="267" t="s">
        <v>560</v>
      </c>
      <c r="C281" s="407"/>
      <c r="D281" s="177"/>
      <c r="E281" s="407"/>
      <c r="F281" s="177">
        <f>SUM(C281:E281)</f>
        <v>0</v>
      </c>
    </row>
    <row r="282" spans="1:6" ht="12.75">
      <c r="A282" s="453" t="s">
        <v>459</v>
      </c>
      <c r="B282" s="267" t="s">
        <v>836</v>
      </c>
      <c r="C282" s="407">
        <f>C283+C284+C285+C286+C287+C288</f>
        <v>13000</v>
      </c>
      <c r="D282" s="407">
        <f>D283+D284+D285+D286+D287+D288</f>
        <v>0</v>
      </c>
      <c r="E282" s="407">
        <f>E283+E284+E285+E286+E287+E288</f>
        <v>0</v>
      </c>
      <c r="F282" s="177">
        <f>F283+F284+F285+F286+F287+F288</f>
        <v>13000</v>
      </c>
    </row>
    <row r="283" spans="1:6" ht="12.75">
      <c r="A283" s="453" t="s">
        <v>460</v>
      </c>
      <c r="B283" s="267" t="s">
        <v>837</v>
      </c>
      <c r="C283" s="407">
        <v>0</v>
      </c>
      <c r="D283" s="177">
        <v>0</v>
      </c>
      <c r="E283" s="407">
        <v>0</v>
      </c>
      <c r="F283" s="177">
        <f>E283+D283+C283</f>
        <v>0</v>
      </c>
    </row>
    <row r="284" spans="1:6" ht="12.75">
      <c r="A284" s="453" t="s">
        <v>461</v>
      </c>
      <c r="B284" s="267" t="s">
        <v>838</v>
      </c>
      <c r="C284" s="407"/>
      <c r="D284" s="177"/>
      <c r="E284" s="407"/>
      <c r="F284" s="177">
        <f aca="true" t="shared" si="15" ref="F284:F289">E284+D284+C284</f>
        <v>0</v>
      </c>
    </row>
    <row r="285" spans="1:6" ht="12.75">
      <c r="A285" s="453" t="s">
        <v>462</v>
      </c>
      <c r="B285" s="267" t="s">
        <v>839</v>
      </c>
      <c r="C285" s="407"/>
      <c r="D285" s="177"/>
      <c r="E285" s="407"/>
      <c r="F285" s="177">
        <f t="shared" si="15"/>
        <v>0</v>
      </c>
    </row>
    <row r="286" spans="1:6" ht="12.75">
      <c r="A286" s="453" t="s">
        <v>463</v>
      </c>
      <c r="B286" s="462" t="s">
        <v>840</v>
      </c>
      <c r="C286" s="407">
        <f>'6 7_sz_melléklet'!E30+'6 7_sz_melléklet'!E31</f>
        <v>13000</v>
      </c>
      <c r="D286" s="181"/>
      <c r="E286" s="407"/>
      <c r="F286" s="177">
        <f t="shared" si="15"/>
        <v>13000</v>
      </c>
    </row>
    <row r="287" spans="1:6" ht="12.75">
      <c r="A287" s="453" t="s">
        <v>464</v>
      </c>
      <c r="B287" s="1134" t="s">
        <v>855</v>
      </c>
      <c r="C287" s="410"/>
      <c r="D287" s="178"/>
      <c r="E287" s="407"/>
      <c r="F287" s="177">
        <f t="shared" si="15"/>
        <v>0</v>
      </c>
    </row>
    <row r="288" spans="1:6" ht="12.75">
      <c r="A288" s="453" t="s">
        <v>465</v>
      </c>
      <c r="B288" s="1135" t="s">
        <v>848</v>
      </c>
      <c r="C288" s="410"/>
      <c r="D288" s="178"/>
      <c r="E288" s="407"/>
      <c r="F288" s="177">
        <f t="shared" si="15"/>
        <v>0</v>
      </c>
    </row>
    <row r="289" spans="1:6" ht="13.5" thickBot="1">
      <c r="A289" s="453" t="s">
        <v>466</v>
      </c>
      <c r="B289" s="269" t="s">
        <v>318</v>
      </c>
      <c r="C289" s="408"/>
      <c r="D289" s="182"/>
      <c r="E289" s="407"/>
      <c r="F289" s="405">
        <f t="shared" si="15"/>
        <v>0</v>
      </c>
    </row>
    <row r="290" spans="1:6" ht="13.5" thickBot="1">
      <c r="A290" s="797" t="s">
        <v>467</v>
      </c>
      <c r="B290" s="798" t="s">
        <v>9</v>
      </c>
      <c r="C290" s="806">
        <f>C277+C278+C279+C280+C282+C289</f>
        <v>13000</v>
      </c>
      <c r="D290" s="806">
        <f>D277+D278+D279+D280+D282+D289</f>
        <v>0</v>
      </c>
      <c r="E290" s="806">
        <f>E277+E278+E279+E280+E282+E289</f>
        <v>0</v>
      </c>
      <c r="F290" s="807">
        <f>F277+F278+F279+F280+F282+F289</f>
        <v>13000</v>
      </c>
    </row>
    <row r="291" spans="1:6" ht="13.5" thickTop="1">
      <c r="A291" s="786"/>
      <c r="B291" s="461"/>
      <c r="C291" s="305"/>
      <c r="D291" s="305"/>
      <c r="E291" s="305"/>
      <c r="F291" s="185"/>
    </row>
    <row r="292" spans="1:6" ht="12.75">
      <c r="A292" s="454" t="s">
        <v>468</v>
      </c>
      <c r="B292" s="463" t="s">
        <v>323</v>
      </c>
      <c r="C292" s="409"/>
      <c r="D292" s="180"/>
      <c r="E292" s="409"/>
      <c r="F292" s="239"/>
    </row>
    <row r="293" spans="1:6" ht="12.75">
      <c r="A293" s="453" t="s">
        <v>469</v>
      </c>
      <c r="B293" s="267" t="s">
        <v>562</v>
      </c>
      <c r="C293" s="407"/>
      <c r="D293" s="177"/>
      <c r="E293" s="407"/>
      <c r="F293" s="177">
        <f>SUM(C293:E293)</f>
        <v>0</v>
      </c>
    </row>
    <row r="294" spans="1:6" ht="12.75">
      <c r="A294" s="453" t="s">
        <v>468</v>
      </c>
      <c r="B294" s="267" t="s">
        <v>563</v>
      </c>
      <c r="C294" s="407"/>
      <c r="D294" s="177"/>
      <c r="E294" s="407"/>
      <c r="F294" s="177">
        <f>SUM(C294:E294)</f>
        <v>0</v>
      </c>
    </row>
    <row r="295" spans="1:6" ht="12.75">
      <c r="A295" s="453" t="s">
        <v>469</v>
      </c>
      <c r="B295" s="267" t="s">
        <v>319</v>
      </c>
      <c r="C295" s="306">
        <f>SUM(C296:C302)</f>
        <v>0</v>
      </c>
      <c r="D295" s="306">
        <f>SUM(D296:D302)</f>
        <v>0</v>
      </c>
      <c r="E295" s="306">
        <f>SUM(E296:E302)</f>
        <v>0</v>
      </c>
      <c r="F295" s="181">
        <f>SUM(F296:F302)</f>
        <v>0</v>
      </c>
    </row>
    <row r="296" spans="1:6" ht="12.75">
      <c r="A296" s="453" t="s">
        <v>470</v>
      </c>
      <c r="B296" s="462" t="s">
        <v>841</v>
      </c>
      <c r="C296" s="407"/>
      <c r="D296" s="177"/>
      <c r="E296" s="407"/>
      <c r="F296" s="177">
        <f>SUM(C296:E296)</f>
        <v>0</v>
      </c>
    </row>
    <row r="297" spans="1:6" ht="12.75">
      <c r="A297" s="453" t="s">
        <v>471</v>
      </c>
      <c r="B297" s="462" t="s">
        <v>843</v>
      </c>
      <c r="C297" s="407"/>
      <c r="D297" s="177"/>
      <c r="E297" s="407"/>
      <c r="F297" s="177">
        <f aca="true" t="shared" si="16" ref="F297:F303">SUM(C297:E297)</f>
        <v>0</v>
      </c>
    </row>
    <row r="298" spans="1:6" ht="12.75">
      <c r="A298" s="453" t="s">
        <v>473</v>
      </c>
      <c r="B298" s="462" t="s">
        <v>842</v>
      </c>
      <c r="C298" s="407"/>
      <c r="D298" s="177"/>
      <c r="E298" s="407"/>
      <c r="F298" s="177">
        <f t="shared" si="16"/>
        <v>0</v>
      </c>
    </row>
    <row r="299" spans="1:6" ht="12.75">
      <c r="A299" s="453" t="s">
        <v>474</v>
      </c>
      <c r="B299" s="462" t="s">
        <v>844</v>
      </c>
      <c r="C299" s="407"/>
      <c r="D299" s="177"/>
      <c r="E299" s="407"/>
      <c r="F299" s="177">
        <f t="shared" si="16"/>
        <v>0</v>
      </c>
    </row>
    <row r="300" spans="1:6" ht="12.75">
      <c r="A300" s="453" t="s">
        <v>475</v>
      </c>
      <c r="B300" s="1134" t="s">
        <v>845</v>
      </c>
      <c r="C300" s="407"/>
      <c r="D300" s="177"/>
      <c r="E300" s="407"/>
      <c r="F300" s="177">
        <f t="shared" si="16"/>
        <v>0</v>
      </c>
    </row>
    <row r="301" spans="1:6" ht="12.75">
      <c r="A301" s="453" t="s">
        <v>476</v>
      </c>
      <c r="B301" s="372" t="s">
        <v>846</v>
      </c>
      <c r="C301" s="407"/>
      <c r="D301" s="177"/>
      <c r="E301" s="407"/>
      <c r="F301" s="177">
        <f t="shared" si="16"/>
        <v>0</v>
      </c>
    </row>
    <row r="302" spans="1:6" ht="12.75">
      <c r="A302" s="453" t="s">
        <v>477</v>
      </c>
      <c r="B302" s="1135" t="s">
        <v>863</v>
      </c>
      <c r="C302" s="407"/>
      <c r="D302" s="177"/>
      <c r="E302" s="407"/>
      <c r="F302" s="177">
        <f t="shared" si="16"/>
        <v>0</v>
      </c>
    </row>
    <row r="303" spans="1:6" ht="12.75">
      <c r="A303" s="453" t="s">
        <v>478</v>
      </c>
      <c r="B303" s="267" t="s">
        <v>849</v>
      </c>
      <c r="C303" s="407"/>
      <c r="D303" s="177"/>
      <c r="E303" s="407"/>
      <c r="F303" s="177">
        <f t="shared" si="16"/>
        <v>0</v>
      </c>
    </row>
    <row r="304" spans="1:6" ht="13.5" thickBot="1">
      <c r="A304" s="453" t="s">
        <v>479</v>
      </c>
      <c r="B304" s="269" t="s">
        <v>321</v>
      </c>
      <c r="C304" s="410">
        <f>-C280</f>
        <v>0</v>
      </c>
      <c r="D304" s="410">
        <f>-D280</f>
        <v>0</v>
      </c>
      <c r="E304" s="410">
        <f>-E280</f>
        <v>0</v>
      </c>
      <c r="F304" s="178">
        <f>-F280</f>
        <v>0</v>
      </c>
    </row>
    <row r="305" spans="1:6" ht="13.5" thickBot="1">
      <c r="A305" s="797" t="s">
        <v>480</v>
      </c>
      <c r="B305" s="798" t="s">
        <v>10</v>
      </c>
      <c r="C305" s="806">
        <f>C293+C294+C295+C303+C304</f>
        <v>0</v>
      </c>
      <c r="D305" s="806">
        <f>D293+D294+D295+D303+D304</f>
        <v>0</v>
      </c>
      <c r="E305" s="806">
        <f>E293+E294+E295+E303+E304</f>
        <v>0</v>
      </c>
      <c r="F305" s="807">
        <f>F293+F294+F295+F303+F304</f>
        <v>0</v>
      </c>
    </row>
    <row r="306" spans="1:6" ht="27" thickBot="1" thickTop="1">
      <c r="A306" s="797" t="s">
        <v>481</v>
      </c>
      <c r="B306" s="802" t="s">
        <v>850</v>
      </c>
      <c r="C306" s="809">
        <f>C290+C305</f>
        <v>13000</v>
      </c>
      <c r="D306" s="809">
        <f>D290+D305</f>
        <v>0</v>
      </c>
      <c r="E306" s="809">
        <f>E290+E305</f>
        <v>0</v>
      </c>
      <c r="F306" s="810">
        <f>F290+F305</f>
        <v>13000</v>
      </c>
    </row>
    <row r="307" spans="1:6" ht="13.5" thickTop="1">
      <c r="A307" s="786"/>
      <c r="B307" s="1150"/>
      <c r="C307" s="316"/>
      <c r="D307" s="316"/>
      <c r="E307" s="316"/>
      <c r="F307" s="323"/>
    </row>
    <row r="308" spans="1:6" ht="12.75">
      <c r="A308" s="454" t="s">
        <v>557</v>
      </c>
      <c r="B308" s="584" t="s">
        <v>852</v>
      </c>
      <c r="C308" s="808"/>
      <c r="D308" s="180"/>
      <c r="E308" s="409"/>
      <c r="F308" s="239"/>
    </row>
    <row r="309" spans="1:6" ht="12.75">
      <c r="A309" s="453" t="s">
        <v>483</v>
      </c>
      <c r="B309" s="268" t="s">
        <v>851</v>
      </c>
      <c r="C309" s="412"/>
      <c r="D309" s="177"/>
      <c r="E309" s="407"/>
      <c r="F309" s="160"/>
    </row>
    <row r="310" spans="1:6" ht="12.75">
      <c r="A310" s="453" t="s">
        <v>484</v>
      </c>
      <c r="B310" s="889" t="s">
        <v>856</v>
      </c>
      <c r="C310" s="1141"/>
      <c r="D310" s="182"/>
      <c r="E310" s="408"/>
      <c r="F310" s="404"/>
    </row>
    <row r="311" spans="1:6" ht="12.75">
      <c r="A311" s="453" t="s">
        <v>485</v>
      </c>
      <c r="B311" s="889" t="s">
        <v>857</v>
      </c>
      <c r="C311" s="1141"/>
      <c r="D311" s="182"/>
      <c r="E311" s="408"/>
      <c r="F311" s="404"/>
    </row>
    <row r="312" spans="1:6" ht="12.75">
      <c r="A312" s="453" t="s">
        <v>486</v>
      </c>
      <c r="B312" s="889" t="s">
        <v>858</v>
      </c>
      <c r="C312" s="1141"/>
      <c r="D312" s="182"/>
      <c r="E312" s="408"/>
      <c r="F312" s="404"/>
    </row>
    <row r="313" spans="1:6" ht="12.75">
      <c r="A313" s="453" t="s">
        <v>487</v>
      </c>
      <c r="B313" s="1136" t="s">
        <v>859</v>
      </c>
      <c r="C313" s="1141"/>
      <c r="D313" s="182"/>
      <c r="E313" s="408"/>
      <c r="F313" s="404"/>
    </row>
    <row r="314" spans="1:6" ht="12.75">
      <c r="A314" s="453" t="s">
        <v>488</v>
      </c>
      <c r="B314" s="1137" t="s">
        <v>860</v>
      </c>
      <c r="C314" s="1141"/>
      <c r="D314" s="182"/>
      <c r="E314" s="408"/>
      <c r="F314" s="404"/>
    </row>
    <row r="315" spans="1:6" ht="12.75">
      <c r="A315" s="453" t="s">
        <v>489</v>
      </c>
      <c r="B315" s="1138" t="s">
        <v>861</v>
      </c>
      <c r="C315" s="1141"/>
      <c r="D315" s="182"/>
      <c r="E315" s="408"/>
      <c r="F315" s="404"/>
    </row>
    <row r="316" spans="1:6" ht="13.5" thickBot="1">
      <c r="A316" s="453" t="s">
        <v>490</v>
      </c>
      <c r="B316" s="464" t="s">
        <v>862</v>
      </c>
      <c r="C316" s="1141"/>
      <c r="D316" s="182"/>
      <c r="E316" s="408"/>
      <c r="F316" s="404"/>
    </row>
    <row r="317" spans="1:6" ht="13.5" thickBot="1">
      <c r="A317" s="477" t="s">
        <v>491</v>
      </c>
      <c r="B317" s="382" t="s">
        <v>853</v>
      </c>
      <c r="C317" s="1142">
        <f>SUM(C309:C316)</f>
        <v>0</v>
      </c>
      <c r="D317" s="1142">
        <f>SUM(D309:D316)</f>
        <v>0</v>
      </c>
      <c r="E317" s="1142">
        <f>SUM(E309:E316)</f>
        <v>0</v>
      </c>
      <c r="F317" s="1274">
        <f>SUM(F309:F316)</f>
        <v>0</v>
      </c>
    </row>
    <row r="318" spans="1:6" ht="8.25" customHeight="1">
      <c r="A318" s="786"/>
      <c r="B318" s="45"/>
      <c r="C318" s="1156"/>
      <c r="D318" s="1158"/>
      <c r="E318" s="1094"/>
      <c r="F318" s="885"/>
    </row>
    <row r="319" spans="1:6" ht="13.5" thickBot="1">
      <c r="A319" s="814" t="s">
        <v>492</v>
      </c>
      <c r="B319" s="1148" t="s">
        <v>854</v>
      </c>
      <c r="C319" s="1155">
        <f>C306+C317</f>
        <v>13000</v>
      </c>
      <c r="D319" s="1157">
        <f>D306+D317</f>
        <v>0</v>
      </c>
      <c r="E319" s="1155">
        <f>E306+E317</f>
        <v>0</v>
      </c>
      <c r="F319" s="1366">
        <f>F306+F317</f>
        <v>13000</v>
      </c>
    </row>
    <row r="320" spans="1:6" ht="13.5" thickTop="1">
      <c r="A320" s="1440">
        <v>7</v>
      </c>
      <c r="B320" s="1440"/>
      <c r="C320" s="1440"/>
      <c r="D320" s="1440"/>
      <c r="E320" s="1440"/>
      <c r="F320" s="1440"/>
    </row>
    <row r="321" spans="1:5" ht="12.75">
      <c r="A321" s="1419" t="s">
        <v>1067</v>
      </c>
      <c r="B321" s="1419"/>
      <c r="C321" s="1419"/>
      <c r="D321" s="1419"/>
      <c r="E321" s="1419"/>
    </row>
    <row r="322" spans="1:5" ht="12.75">
      <c r="A322" s="466"/>
      <c r="B322" s="466"/>
      <c r="C322" s="466"/>
      <c r="D322" s="466"/>
      <c r="E322" s="466"/>
    </row>
    <row r="323" spans="1:6" ht="14.25">
      <c r="A323" s="1562" t="s">
        <v>1068</v>
      </c>
      <c r="B323" s="1563"/>
      <c r="C323" s="1563"/>
      <c r="D323" s="1563"/>
      <c r="E323" s="1563"/>
      <c r="F323" s="1563"/>
    </row>
    <row r="324" spans="2:5" ht="15.75">
      <c r="B324" s="22"/>
      <c r="C324" s="22"/>
      <c r="D324" s="22"/>
      <c r="E324" s="22"/>
    </row>
    <row r="325" spans="2:5" ht="15.75">
      <c r="B325" s="22" t="s">
        <v>1075</v>
      </c>
      <c r="C325" s="22"/>
      <c r="D325" s="22"/>
      <c r="E325" s="22"/>
    </row>
    <row r="326" spans="2:5" ht="13.5" thickBot="1">
      <c r="B326" s="1"/>
      <c r="C326" s="1"/>
      <c r="D326" s="1"/>
      <c r="E326" s="23" t="s">
        <v>11</v>
      </c>
    </row>
    <row r="327" spans="1:6" ht="48.75" thickBot="1">
      <c r="A327" s="481" t="s">
        <v>448</v>
      </c>
      <c r="B327" s="792" t="s">
        <v>16</v>
      </c>
      <c r="C327" s="469" t="s">
        <v>1060</v>
      </c>
      <c r="D327" s="470" t="s">
        <v>1061</v>
      </c>
      <c r="E327" s="469" t="s">
        <v>1055</v>
      </c>
      <c r="F327" s="470" t="s">
        <v>1054</v>
      </c>
    </row>
    <row r="328" spans="1:6" ht="12.75">
      <c r="A328" s="793" t="s">
        <v>449</v>
      </c>
      <c r="B328" s="794" t="s">
        <v>450</v>
      </c>
      <c r="C328" s="803" t="s">
        <v>451</v>
      </c>
      <c r="D328" s="804" t="s">
        <v>452</v>
      </c>
      <c r="E328" s="1047" t="s">
        <v>472</v>
      </c>
      <c r="F328" s="1048" t="s">
        <v>497</v>
      </c>
    </row>
    <row r="329" spans="1:6" ht="12.75">
      <c r="A329" s="454" t="s">
        <v>453</v>
      </c>
      <c r="B329" s="461" t="s">
        <v>322</v>
      </c>
      <c r="C329" s="407"/>
      <c r="D329" s="177"/>
      <c r="E329" s="407"/>
      <c r="F329" s="160"/>
    </row>
    <row r="330" spans="1:6" ht="12.75">
      <c r="A330" s="453" t="s">
        <v>454</v>
      </c>
      <c r="B330" s="232" t="s">
        <v>6</v>
      </c>
      <c r="C330" s="407">
        <f>1593+20330</f>
        <v>21923</v>
      </c>
      <c r="D330" s="177"/>
      <c r="E330" s="407"/>
      <c r="F330" s="177">
        <f>SUM(C330:E330)</f>
        <v>21923</v>
      </c>
    </row>
    <row r="331" spans="1:6" ht="12.75">
      <c r="A331" s="453" t="s">
        <v>455</v>
      </c>
      <c r="B331" s="267" t="s">
        <v>7</v>
      </c>
      <c r="C331" s="407">
        <f>430+2744</f>
        <v>3174</v>
      </c>
      <c r="D331" s="177"/>
      <c r="E331" s="407"/>
      <c r="F331" s="177">
        <f>SUM(C331:E331)</f>
        <v>3174</v>
      </c>
    </row>
    <row r="332" spans="1:6" ht="12.75">
      <c r="A332" s="453" t="s">
        <v>456</v>
      </c>
      <c r="B332" s="267" t="s">
        <v>8</v>
      </c>
      <c r="C332" s="407"/>
      <c r="D332" s="177"/>
      <c r="E332" s="407"/>
      <c r="F332" s="177">
        <f>SUM(C332:E332)</f>
        <v>0</v>
      </c>
    </row>
    <row r="333" spans="1:6" ht="12.75">
      <c r="A333" s="453" t="s">
        <v>457</v>
      </c>
      <c r="B333" s="267" t="s">
        <v>561</v>
      </c>
      <c r="C333" s="407"/>
      <c r="D333" s="177"/>
      <c r="E333" s="407"/>
      <c r="F333" s="177">
        <f>SUM(C333:E333)</f>
        <v>0</v>
      </c>
    </row>
    <row r="334" spans="1:6" ht="12.75">
      <c r="A334" s="453" t="s">
        <v>458</v>
      </c>
      <c r="B334" s="267" t="s">
        <v>560</v>
      </c>
      <c r="C334" s="407"/>
      <c r="D334" s="177"/>
      <c r="E334" s="407"/>
      <c r="F334" s="177">
        <f>SUM(C334:E334)</f>
        <v>0</v>
      </c>
    </row>
    <row r="335" spans="1:6" ht="12.75">
      <c r="A335" s="453" t="s">
        <v>459</v>
      </c>
      <c r="B335" s="267" t="s">
        <v>836</v>
      </c>
      <c r="C335" s="407">
        <f>C336+C337+C338+C339+C340+C341</f>
        <v>0</v>
      </c>
      <c r="D335" s="407">
        <f>D336+D337+D338+D339+D340+D341</f>
        <v>0</v>
      </c>
      <c r="E335" s="407">
        <f>E336+E337+E338+E339+E340+E341</f>
        <v>0</v>
      </c>
      <c r="F335" s="177">
        <f>F336+F337+F338+F339+F340+F341</f>
        <v>0</v>
      </c>
    </row>
    <row r="336" spans="1:6" ht="12.75">
      <c r="A336" s="453" t="s">
        <v>460</v>
      </c>
      <c r="B336" s="267" t="s">
        <v>837</v>
      </c>
      <c r="C336" s="407">
        <v>0</v>
      </c>
      <c r="D336" s="177">
        <v>0</v>
      </c>
      <c r="E336" s="407">
        <v>0</v>
      </c>
      <c r="F336" s="177">
        <f>E336+D336+C336</f>
        <v>0</v>
      </c>
    </row>
    <row r="337" spans="1:6" ht="12.75">
      <c r="A337" s="453" t="s">
        <v>461</v>
      </c>
      <c r="B337" s="267" t="s">
        <v>838</v>
      </c>
      <c r="C337" s="407"/>
      <c r="D337" s="177"/>
      <c r="E337" s="407"/>
      <c r="F337" s="177">
        <f aca="true" t="shared" si="17" ref="F337:F342">E337+D337+C337</f>
        <v>0</v>
      </c>
    </row>
    <row r="338" spans="1:6" ht="12.75">
      <c r="A338" s="453" t="s">
        <v>462</v>
      </c>
      <c r="B338" s="267" t="s">
        <v>839</v>
      </c>
      <c r="C338" s="407"/>
      <c r="D338" s="177"/>
      <c r="E338" s="407"/>
      <c r="F338" s="177">
        <f t="shared" si="17"/>
        <v>0</v>
      </c>
    </row>
    <row r="339" spans="1:6" ht="12.75">
      <c r="A339" s="453" t="s">
        <v>463</v>
      </c>
      <c r="B339" s="462" t="s">
        <v>840</v>
      </c>
      <c r="C339" s="306"/>
      <c r="D339" s="181"/>
      <c r="E339" s="407"/>
      <c r="F339" s="177">
        <f t="shared" si="17"/>
        <v>0</v>
      </c>
    </row>
    <row r="340" spans="1:6" ht="12.75">
      <c r="A340" s="453" t="s">
        <v>464</v>
      </c>
      <c r="B340" s="1134" t="s">
        <v>855</v>
      </c>
      <c r="C340" s="410"/>
      <c r="D340" s="178"/>
      <c r="E340" s="407"/>
      <c r="F340" s="177">
        <f t="shared" si="17"/>
        <v>0</v>
      </c>
    </row>
    <row r="341" spans="1:6" ht="12.75">
      <c r="A341" s="453" t="s">
        <v>465</v>
      </c>
      <c r="B341" s="1135" t="s">
        <v>848</v>
      </c>
      <c r="C341" s="410"/>
      <c r="D341" s="178"/>
      <c r="E341" s="407"/>
      <c r="F341" s="177">
        <f t="shared" si="17"/>
        <v>0</v>
      </c>
    </row>
    <row r="342" spans="1:6" ht="13.5" thickBot="1">
      <c r="A342" s="453" t="s">
        <v>466</v>
      </c>
      <c r="B342" s="269" t="s">
        <v>318</v>
      </c>
      <c r="C342" s="408"/>
      <c r="D342" s="182"/>
      <c r="E342" s="407"/>
      <c r="F342" s="405">
        <f t="shared" si="17"/>
        <v>0</v>
      </c>
    </row>
    <row r="343" spans="1:6" ht="13.5" thickBot="1">
      <c r="A343" s="797" t="s">
        <v>467</v>
      </c>
      <c r="B343" s="798" t="s">
        <v>9</v>
      </c>
      <c r="C343" s="806">
        <f>C330+C331+C332+C333+C335+C342</f>
        <v>25097</v>
      </c>
      <c r="D343" s="806">
        <f>D330+D331+D332+D333+D335+D342</f>
        <v>0</v>
      </c>
      <c r="E343" s="806">
        <f>E330+E331+E332+E333+E335+E342</f>
        <v>0</v>
      </c>
      <c r="F343" s="807">
        <f>F330+F331+F332+F333+F335+F342</f>
        <v>25097</v>
      </c>
    </row>
    <row r="344" spans="1:6" ht="13.5" thickTop="1">
      <c r="A344" s="786"/>
      <c r="B344" s="461"/>
      <c r="C344" s="305"/>
      <c r="D344" s="305"/>
      <c r="E344" s="305"/>
      <c r="F344" s="185"/>
    </row>
    <row r="345" spans="1:6" ht="12.75">
      <c r="A345" s="454" t="s">
        <v>468</v>
      </c>
      <c r="B345" s="463" t="s">
        <v>323</v>
      </c>
      <c r="C345" s="409"/>
      <c r="D345" s="180"/>
      <c r="E345" s="409"/>
      <c r="F345" s="239"/>
    </row>
    <row r="346" spans="1:6" ht="12.75">
      <c r="A346" s="453" t="s">
        <v>469</v>
      </c>
      <c r="B346" s="267" t="s">
        <v>562</v>
      </c>
      <c r="C346" s="407"/>
      <c r="D346" s="177"/>
      <c r="E346" s="407"/>
      <c r="F346" s="177">
        <f>SUM(C346:E346)</f>
        <v>0</v>
      </c>
    </row>
    <row r="347" spans="1:6" ht="12.75">
      <c r="A347" s="453" t="s">
        <v>468</v>
      </c>
      <c r="B347" s="267" t="s">
        <v>563</v>
      </c>
      <c r="C347" s="407"/>
      <c r="D347" s="177"/>
      <c r="E347" s="407"/>
      <c r="F347" s="177">
        <f>SUM(C347:E347)</f>
        <v>0</v>
      </c>
    </row>
    <row r="348" spans="1:6" ht="12.75">
      <c r="A348" s="453" t="s">
        <v>469</v>
      </c>
      <c r="B348" s="267" t="s">
        <v>319</v>
      </c>
      <c r="C348" s="306">
        <f>SUM(C349:C355)</f>
        <v>0</v>
      </c>
      <c r="D348" s="306">
        <f>SUM(D349:D355)</f>
        <v>0</v>
      </c>
      <c r="E348" s="306">
        <f>SUM(E349:E355)</f>
        <v>0</v>
      </c>
      <c r="F348" s="181">
        <f>SUM(F349:F355)</f>
        <v>0</v>
      </c>
    </row>
    <row r="349" spans="1:6" ht="12.75">
      <c r="A349" s="453" t="s">
        <v>470</v>
      </c>
      <c r="B349" s="462" t="s">
        <v>841</v>
      </c>
      <c r="C349" s="407"/>
      <c r="D349" s="177"/>
      <c r="E349" s="407"/>
      <c r="F349" s="177">
        <f>SUM(C349:E349)</f>
        <v>0</v>
      </c>
    </row>
    <row r="350" spans="1:6" ht="12.75">
      <c r="A350" s="453" t="s">
        <v>471</v>
      </c>
      <c r="B350" s="462" t="s">
        <v>843</v>
      </c>
      <c r="C350" s="407"/>
      <c r="D350" s="177"/>
      <c r="E350" s="407"/>
      <c r="F350" s="177">
        <f aca="true" t="shared" si="18" ref="F350:F356">SUM(C350:E350)</f>
        <v>0</v>
      </c>
    </row>
    <row r="351" spans="1:6" ht="12.75">
      <c r="A351" s="453" t="s">
        <v>473</v>
      </c>
      <c r="B351" s="462" t="s">
        <v>842</v>
      </c>
      <c r="C351" s="407"/>
      <c r="D351" s="177"/>
      <c r="E351" s="407"/>
      <c r="F351" s="177">
        <f t="shared" si="18"/>
        <v>0</v>
      </c>
    </row>
    <row r="352" spans="1:6" ht="12.75">
      <c r="A352" s="453" t="s">
        <v>474</v>
      </c>
      <c r="B352" s="462" t="s">
        <v>844</v>
      </c>
      <c r="C352" s="407"/>
      <c r="D352" s="177"/>
      <c r="E352" s="407"/>
      <c r="F352" s="177">
        <f t="shared" si="18"/>
        <v>0</v>
      </c>
    </row>
    <row r="353" spans="1:6" ht="12.75">
      <c r="A353" s="453" t="s">
        <v>475</v>
      </c>
      <c r="B353" s="1134" t="s">
        <v>845</v>
      </c>
      <c r="C353" s="407"/>
      <c r="D353" s="177"/>
      <c r="E353" s="407"/>
      <c r="F353" s="177">
        <f t="shared" si="18"/>
        <v>0</v>
      </c>
    </row>
    <row r="354" spans="1:6" ht="12.75">
      <c r="A354" s="453" t="s">
        <v>476</v>
      </c>
      <c r="B354" s="372" t="s">
        <v>846</v>
      </c>
      <c r="C354" s="407"/>
      <c r="D354" s="177"/>
      <c r="E354" s="407"/>
      <c r="F354" s="177">
        <f t="shared" si="18"/>
        <v>0</v>
      </c>
    </row>
    <row r="355" spans="1:6" ht="12.75">
      <c r="A355" s="453" t="s">
        <v>477</v>
      </c>
      <c r="B355" s="1135" t="s">
        <v>863</v>
      </c>
      <c r="C355" s="407"/>
      <c r="D355" s="177"/>
      <c r="E355" s="407"/>
      <c r="F355" s="177">
        <f t="shared" si="18"/>
        <v>0</v>
      </c>
    </row>
    <row r="356" spans="1:6" ht="12.75">
      <c r="A356" s="453" t="s">
        <v>478</v>
      </c>
      <c r="B356" s="267" t="s">
        <v>849</v>
      </c>
      <c r="C356" s="407"/>
      <c r="D356" s="177"/>
      <c r="E356" s="407"/>
      <c r="F356" s="177">
        <f t="shared" si="18"/>
        <v>0</v>
      </c>
    </row>
    <row r="357" spans="1:6" ht="13.5" thickBot="1">
      <c r="A357" s="453" t="s">
        <v>479</v>
      </c>
      <c r="B357" s="269" t="s">
        <v>321</v>
      </c>
      <c r="C357" s="410">
        <f>-C333</f>
        <v>0</v>
      </c>
      <c r="D357" s="410">
        <f>-D333</f>
        <v>0</v>
      </c>
      <c r="E357" s="410">
        <f>-E333</f>
        <v>0</v>
      </c>
      <c r="F357" s="178">
        <f>-F333</f>
        <v>0</v>
      </c>
    </row>
    <row r="358" spans="1:6" ht="13.5" thickBot="1">
      <c r="A358" s="797" t="s">
        <v>480</v>
      </c>
      <c r="B358" s="798" t="s">
        <v>10</v>
      </c>
      <c r="C358" s="806">
        <f>C346+C347+C348+C356+C357</f>
        <v>0</v>
      </c>
      <c r="D358" s="806">
        <f>D346+D347+D348+D356+D357</f>
        <v>0</v>
      </c>
      <c r="E358" s="806">
        <f>E346+E347+E348+E356+E357</f>
        <v>0</v>
      </c>
      <c r="F358" s="807">
        <f>F346+F347+F348+F356+F357</f>
        <v>0</v>
      </c>
    </row>
    <row r="359" spans="1:6" ht="27" thickBot="1" thickTop="1">
      <c r="A359" s="797" t="s">
        <v>481</v>
      </c>
      <c r="B359" s="802" t="s">
        <v>850</v>
      </c>
      <c r="C359" s="809">
        <f>C343+C358</f>
        <v>25097</v>
      </c>
      <c r="D359" s="809">
        <f>D343+D358</f>
        <v>0</v>
      </c>
      <c r="E359" s="809">
        <f>E343+E358</f>
        <v>0</v>
      </c>
      <c r="F359" s="810">
        <f>F343+F358</f>
        <v>25097</v>
      </c>
    </row>
    <row r="360" spans="1:6" ht="13.5" thickTop="1">
      <c r="A360" s="786"/>
      <c r="B360" s="1150"/>
      <c r="C360" s="316"/>
      <c r="D360" s="316"/>
      <c r="E360" s="316"/>
      <c r="F360" s="323"/>
    </row>
    <row r="361" spans="1:6" ht="12.75">
      <c r="A361" s="454" t="s">
        <v>557</v>
      </c>
      <c r="B361" s="584" t="s">
        <v>852</v>
      </c>
      <c r="C361" s="808"/>
      <c r="D361" s="180"/>
      <c r="E361" s="409"/>
      <c r="F361" s="239"/>
    </row>
    <row r="362" spans="1:6" ht="12.75">
      <c r="A362" s="453" t="s">
        <v>483</v>
      </c>
      <c r="B362" s="268" t="s">
        <v>851</v>
      </c>
      <c r="C362" s="412"/>
      <c r="D362" s="177"/>
      <c r="E362" s="407"/>
      <c r="F362" s="177">
        <f aca="true" t="shared" si="19" ref="F362:F369">SUM(C362:E362)</f>
        <v>0</v>
      </c>
    </row>
    <row r="363" spans="1:6" ht="12.75">
      <c r="A363" s="453" t="s">
        <v>484</v>
      </c>
      <c r="B363" s="889" t="s">
        <v>856</v>
      </c>
      <c r="C363" s="1141"/>
      <c r="D363" s="182"/>
      <c r="E363" s="408"/>
      <c r="F363" s="177">
        <f t="shared" si="19"/>
        <v>0</v>
      </c>
    </row>
    <row r="364" spans="1:6" ht="12.75">
      <c r="A364" s="453" t="s">
        <v>485</v>
      </c>
      <c r="B364" s="889" t="s">
        <v>857</v>
      </c>
      <c r="C364" s="1141"/>
      <c r="D364" s="182"/>
      <c r="E364" s="408"/>
      <c r="F364" s="177">
        <f t="shared" si="19"/>
        <v>0</v>
      </c>
    </row>
    <row r="365" spans="1:6" ht="12.75">
      <c r="A365" s="453" t="s">
        <v>486</v>
      </c>
      <c r="B365" s="889" t="s">
        <v>858</v>
      </c>
      <c r="C365" s="1141"/>
      <c r="D365" s="182"/>
      <c r="E365" s="408"/>
      <c r="F365" s="177">
        <f t="shared" si="19"/>
        <v>0</v>
      </c>
    </row>
    <row r="366" spans="1:6" ht="12.75">
      <c r="A366" s="453" t="s">
        <v>487</v>
      </c>
      <c r="B366" s="1136" t="s">
        <v>859</v>
      </c>
      <c r="C366" s="1141"/>
      <c r="D366" s="182"/>
      <c r="E366" s="408"/>
      <c r="F366" s="177">
        <f t="shared" si="19"/>
        <v>0</v>
      </c>
    </row>
    <row r="367" spans="1:6" ht="12.75">
      <c r="A367" s="453" t="s">
        <v>488</v>
      </c>
      <c r="B367" s="1137" t="s">
        <v>860</v>
      </c>
      <c r="C367" s="1141"/>
      <c r="D367" s="182"/>
      <c r="E367" s="408"/>
      <c r="F367" s="177">
        <f t="shared" si="19"/>
        <v>0</v>
      </c>
    </row>
    <row r="368" spans="1:6" ht="12.75">
      <c r="A368" s="453" t="s">
        <v>489</v>
      </c>
      <c r="B368" s="1138" t="s">
        <v>861</v>
      </c>
      <c r="C368" s="1141"/>
      <c r="D368" s="182"/>
      <c r="E368" s="408"/>
      <c r="F368" s="177">
        <f t="shared" si="19"/>
        <v>0</v>
      </c>
    </row>
    <row r="369" spans="1:6" ht="13.5" thickBot="1">
      <c r="A369" s="453" t="s">
        <v>490</v>
      </c>
      <c r="B369" s="464" t="s">
        <v>862</v>
      </c>
      <c r="C369" s="1141"/>
      <c r="D369" s="182"/>
      <c r="E369" s="408"/>
      <c r="F369" s="177">
        <f t="shared" si="19"/>
        <v>0</v>
      </c>
    </row>
    <row r="370" spans="1:6" ht="13.5" thickBot="1">
      <c r="A370" s="477" t="s">
        <v>491</v>
      </c>
      <c r="B370" s="382" t="s">
        <v>853</v>
      </c>
      <c r="C370" s="1142">
        <f>SUM(C362:C369)</f>
        <v>0</v>
      </c>
      <c r="D370" s="1142">
        <f>SUM(D362:D369)</f>
        <v>0</v>
      </c>
      <c r="E370" s="1142">
        <f>SUM(E362:E369)</f>
        <v>0</v>
      </c>
      <c r="F370" s="1274">
        <f>SUM(F362:F369)</f>
        <v>0</v>
      </c>
    </row>
    <row r="371" spans="1:6" ht="12.75">
      <c r="A371" s="786"/>
      <c r="B371" s="45"/>
      <c r="C371" s="1156"/>
      <c r="D371" s="1158"/>
      <c r="E371" s="1094"/>
      <c r="F371" s="885"/>
    </row>
    <row r="372" spans="1:6" ht="13.5" thickBot="1">
      <c r="A372" s="814" t="s">
        <v>492</v>
      </c>
      <c r="B372" s="1148" t="s">
        <v>854</v>
      </c>
      <c r="C372" s="1155">
        <f>C359+C370</f>
        <v>25097</v>
      </c>
      <c r="D372" s="1157">
        <f>D359+D370</f>
        <v>0</v>
      </c>
      <c r="E372" s="1155">
        <f>E359+E370</f>
        <v>0</v>
      </c>
      <c r="F372" s="1155">
        <f>F359+F370</f>
        <v>25097</v>
      </c>
    </row>
    <row r="373" spans="1:6" ht="13.5" thickTop="1">
      <c r="A373" s="1440">
        <v>8</v>
      </c>
      <c r="B373" s="1440"/>
      <c r="C373" s="1440"/>
      <c r="D373" s="1440"/>
      <c r="E373" s="1440"/>
      <c r="F373" s="1440"/>
    </row>
    <row r="374" spans="1:5" ht="12.75">
      <c r="A374" s="1419" t="s">
        <v>1067</v>
      </c>
      <c r="B374" s="1419"/>
      <c r="C374" s="1419"/>
      <c r="D374" s="1419"/>
      <c r="E374" s="1419"/>
    </row>
    <row r="375" spans="1:5" ht="12.75">
      <c r="A375" s="466"/>
      <c r="B375" s="466"/>
      <c r="C375" s="466"/>
      <c r="D375" s="466"/>
      <c r="E375" s="466"/>
    </row>
    <row r="376" spans="1:6" ht="14.25">
      <c r="A376" s="1562" t="s">
        <v>1068</v>
      </c>
      <c r="B376" s="1563"/>
      <c r="C376" s="1563"/>
      <c r="D376" s="1563"/>
      <c r="E376" s="1563"/>
      <c r="F376" s="1563"/>
    </row>
    <row r="377" spans="2:5" ht="15.75">
      <c r="B377" s="22"/>
      <c r="C377" s="22"/>
      <c r="D377" s="22"/>
      <c r="E377" s="22"/>
    </row>
    <row r="378" spans="2:5" ht="15.75">
      <c r="B378" s="22" t="s">
        <v>1076</v>
      </c>
      <c r="C378" s="22"/>
      <c r="D378" s="22"/>
      <c r="E378" s="22"/>
    </row>
    <row r="379" spans="2:5" ht="13.5" thickBot="1">
      <c r="B379" s="1"/>
      <c r="C379" s="1"/>
      <c r="D379" s="1"/>
      <c r="E379" s="23" t="s">
        <v>11</v>
      </c>
    </row>
    <row r="380" spans="1:6" ht="48.75" thickBot="1">
      <c r="A380" s="481" t="s">
        <v>448</v>
      </c>
      <c r="B380" s="792" t="s">
        <v>16</v>
      </c>
      <c r="C380" s="469" t="s">
        <v>1060</v>
      </c>
      <c r="D380" s="470" t="s">
        <v>1061</v>
      </c>
      <c r="E380" s="469" t="s">
        <v>1055</v>
      </c>
      <c r="F380" s="470" t="s">
        <v>1054</v>
      </c>
    </row>
    <row r="381" spans="1:6" ht="12.75">
      <c r="A381" s="793" t="s">
        <v>449</v>
      </c>
      <c r="B381" s="794" t="s">
        <v>450</v>
      </c>
      <c r="C381" s="803" t="s">
        <v>451</v>
      </c>
      <c r="D381" s="804" t="s">
        <v>452</v>
      </c>
      <c r="E381" s="1047" t="s">
        <v>472</v>
      </c>
      <c r="F381" s="1048" t="s">
        <v>497</v>
      </c>
    </row>
    <row r="382" spans="1:6" ht="12.75">
      <c r="A382" s="454" t="s">
        <v>453</v>
      </c>
      <c r="B382" s="461" t="s">
        <v>322</v>
      </c>
      <c r="C382" s="407"/>
      <c r="D382" s="177"/>
      <c r="E382" s="407"/>
      <c r="F382" s="160"/>
    </row>
    <row r="383" spans="1:6" ht="12.75">
      <c r="A383" s="453" t="s">
        <v>454</v>
      </c>
      <c r="B383" s="232" t="s">
        <v>6</v>
      </c>
      <c r="C383" s="407">
        <f>5196+963</f>
        <v>6159</v>
      </c>
      <c r="D383" s="177"/>
      <c r="E383" s="407"/>
      <c r="F383" s="177">
        <f>SUM(C383:E383)</f>
        <v>6159</v>
      </c>
    </row>
    <row r="384" spans="1:6" ht="12.75">
      <c r="A384" s="453" t="s">
        <v>455</v>
      </c>
      <c r="B384" s="267" t="s">
        <v>7</v>
      </c>
      <c r="C384" s="407">
        <f>1376+260</f>
        <v>1636</v>
      </c>
      <c r="D384" s="177"/>
      <c r="E384" s="407"/>
      <c r="F384" s="177">
        <f>SUM(C384:E384)</f>
        <v>1636</v>
      </c>
    </row>
    <row r="385" spans="1:6" ht="12.75">
      <c r="A385" s="453" t="s">
        <v>456</v>
      </c>
      <c r="B385" s="267" t="s">
        <v>8</v>
      </c>
      <c r="C385" s="407">
        <v>421</v>
      </c>
      <c r="D385" s="177"/>
      <c r="E385" s="407"/>
      <c r="F385" s="177">
        <f>SUM(C385:E385)</f>
        <v>421</v>
      </c>
    </row>
    <row r="386" spans="1:6" ht="12.75">
      <c r="A386" s="453" t="s">
        <v>457</v>
      </c>
      <c r="B386" s="267" t="s">
        <v>561</v>
      </c>
      <c r="C386" s="407"/>
      <c r="D386" s="177"/>
      <c r="E386" s="407"/>
      <c r="F386" s="177">
        <f>SUM(C386:E386)</f>
        <v>0</v>
      </c>
    </row>
    <row r="387" spans="1:6" ht="12.75">
      <c r="A387" s="453" t="s">
        <v>458</v>
      </c>
      <c r="B387" s="267" t="s">
        <v>560</v>
      </c>
      <c r="C387" s="407"/>
      <c r="D387" s="177"/>
      <c r="E387" s="407"/>
      <c r="F387" s="177">
        <f>SUM(C387:E387)</f>
        <v>0</v>
      </c>
    </row>
    <row r="388" spans="1:6" ht="12.75">
      <c r="A388" s="453" t="s">
        <v>459</v>
      </c>
      <c r="B388" s="267" t="s">
        <v>836</v>
      </c>
      <c r="C388" s="407">
        <f>C389+C390+C391+C392+C393+C394</f>
        <v>0</v>
      </c>
      <c r="D388" s="407">
        <f>D389+D390+D391+D392+D393+D394</f>
        <v>0</v>
      </c>
      <c r="E388" s="407">
        <f>E389+E390+E391+E392+E393+E394</f>
        <v>0</v>
      </c>
      <c r="F388" s="177">
        <f>F389+F390+F391+F392+F393+F394</f>
        <v>0</v>
      </c>
    </row>
    <row r="389" spans="1:6" ht="12.75">
      <c r="A389" s="453" t="s">
        <v>460</v>
      </c>
      <c r="B389" s="267" t="s">
        <v>837</v>
      </c>
      <c r="C389" s="407">
        <v>0</v>
      </c>
      <c r="D389" s="177">
        <v>0</v>
      </c>
      <c r="E389" s="407">
        <v>0</v>
      </c>
      <c r="F389" s="177">
        <f>E389+D389+C389</f>
        <v>0</v>
      </c>
    </row>
    <row r="390" spans="1:6" ht="12.75">
      <c r="A390" s="453" t="s">
        <v>461</v>
      </c>
      <c r="B390" s="267" t="s">
        <v>838</v>
      </c>
      <c r="C390" s="407"/>
      <c r="D390" s="177"/>
      <c r="E390" s="407"/>
      <c r="F390" s="177">
        <f aca="true" t="shared" si="20" ref="F390:F395">E390+D390+C390</f>
        <v>0</v>
      </c>
    </row>
    <row r="391" spans="1:6" ht="12.75">
      <c r="A391" s="453" t="s">
        <v>462</v>
      </c>
      <c r="B391" s="267" t="s">
        <v>839</v>
      </c>
      <c r="C391" s="407"/>
      <c r="D391" s="177"/>
      <c r="E391" s="407"/>
      <c r="F391" s="177">
        <f t="shared" si="20"/>
        <v>0</v>
      </c>
    </row>
    <row r="392" spans="1:6" ht="12.75">
      <c r="A392" s="453" t="s">
        <v>463</v>
      </c>
      <c r="B392" s="462" t="s">
        <v>840</v>
      </c>
      <c r="C392" s="306"/>
      <c r="D392" s="181"/>
      <c r="E392" s="407"/>
      <c r="F392" s="177">
        <f t="shared" si="20"/>
        <v>0</v>
      </c>
    </row>
    <row r="393" spans="1:6" ht="12.75">
      <c r="A393" s="453" t="s">
        <v>464</v>
      </c>
      <c r="B393" s="1134" t="s">
        <v>855</v>
      </c>
      <c r="C393" s="410"/>
      <c r="D393" s="178"/>
      <c r="E393" s="407"/>
      <c r="F393" s="177">
        <f t="shared" si="20"/>
        <v>0</v>
      </c>
    </row>
    <row r="394" spans="1:6" ht="12.75">
      <c r="A394" s="453" t="s">
        <v>465</v>
      </c>
      <c r="B394" s="1135" t="s">
        <v>848</v>
      </c>
      <c r="C394" s="410"/>
      <c r="D394" s="178"/>
      <c r="E394" s="407"/>
      <c r="F394" s="177">
        <f t="shared" si="20"/>
        <v>0</v>
      </c>
    </row>
    <row r="395" spans="1:6" ht="13.5" thickBot="1">
      <c r="A395" s="453" t="s">
        <v>466</v>
      </c>
      <c r="B395" s="269" t="s">
        <v>318</v>
      </c>
      <c r="C395" s="408"/>
      <c r="D395" s="182"/>
      <c r="E395" s="407"/>
      <c r="F395" s="405">
        <f t="shared" si="20"/>
        <v>0</v>
      </c>
    </row>
    <row r="396" spans="1:6" ht="13.5" thickBot="1">
      <c r="A396" s="797" t="s">
        <v>467</v>
      </c>
      <c r="B396" s="798" t="s">
        <v>9</v>
      </c>
      <c r="C396" s="806">
        <f>C383+C384+C385+C386+C388+C395</f>
        <v>8216</v>
      </c>
      <c r="D396" s="806">
        <f>D383+D384+D385+D386+D388+D395</f>
        <v>0</v>
      </c>
      <c r="E396" s="806">
        <f>E383+E384+E385+E386+E388+E395</f>
        <v>0</v>
      </c>
      <c r="F396" s="807">
        <f>F383+F384+F385+F386+F388+F395</f>
        <v>8216</v>
      </c>
    </row>
    <row r="397" spans="1:6" ht="13.5" thickTop="1">
      <c r="A397" s="786"/>
      <c r="B397" s="461"/>
      <c r="C397" s="305"/>
      <c r="D397" s="305"/>
      <c r="E397" s="305"/>
      <c r="F397" s="185"/>
    </row>
    <row r="398" spans="1:6" ht="12.75">
      <c r="A398" s="454" t="s">
        <v>468</v>
      </c>
      <c r="B398" s="463" t="s">
        <v>323</v>
      </c>
      <c r="C398" s="409"/>
      <c r="D398" s="180"/>
      <c r="E398" s="409"/>
      <c r="F398" s="239"/>
    </row>
    <row r="399" spans="1:6" ht="12.75">
      <c r="A399" s="453" t="s">
        <v>469</v>
      </c>
      <c r="B399" s="267" t="s">
        <v>562</v>
      </c>
      <c r="C399" s="407"/>
      <c r="D399" s="177"/>
      <c r="E399" s="407"/>
      <c r="F399" s="177">
        <f>SUM(C399:E399)</f>
        <v>0</v>
      </c>
    </row>
    <row r="400" spans="1:6" ht="12.75">
      <c r="A400" s="453" t="s">
        <v>468</v>
      </c>
      <c r="B400" s="267" t="s">
        <v>563</v>
      </c>
      <c r="C400" s="407"/>
      <c r="D400" s="177"/>
      <c r="E400" s="407"/>
      <c r="F400" s="177">
        <f>SUM(C400:E400)</f>
        <v>0</v>
      </c>
    </row>
    <row r="401" spans="1:6" ht="12.75">
      <c r="A401" s="453" t="s">
        <v>469</v>
      </c>
      <c r="B401" s="267" t="s">
        <v>319</v>
      </c>
      <c r="C401" s="306">
        <f>C402+C403+C404+C405+C406+C407+C408</f>
        <v>0</v>
      </c>
      <c r="D401" s="306">
        <f>D402+D403+D404+D405+D406+D407+D408</f>
        <v>0</v>
      </c>
      <c r="E401" s="306">
        <f>E402+E403+E404+E405+E406+E407+E408</f>
        <v>0</v>
      </c>
      <c r="F401" s="181">
        <f>F402+F403+F404+F405+F406+F407+F408</f>
        <v>0</v>
      </c>
    </row>
    <row r="402" spans="1:6" ht="12.75">
      <c r="A402" s="453" t="s">
        <v>470</v>
      </c>
      <c r="B402" s="462" t="s">
        <v>841</v>
      </c>
      <c r="C402" s="407"/>
      <c r="D402" s="177"/>
      <c r="E402" s="407"/>
      <c r="F402" s="177">
        <f>SUM(C402:E402)</f>
        <v>0</v>
      </c>
    </row>
    <row r="403" spans="1:6" ht="12.75">
      <c r="A403" s="453" t="s">
        <v>471</v>
      </c>
      <c r="B403" s="462" t="s">
        <v>843</v>
      </c>
      <c r="C403" s="407"/>
      <c r="D403" s="177"/>
      <c r="E403" s="407"/>
      <c r="F403" s="177">
        <f aca="true" t="shared" si="21" ref="F403:F409">SUM(C403:E403)</f>
        <v>0</v>
      </c>
    </row>
    <row r="404" spans="1:6" ht="12.75">
      <c r="A404" s="453" t="s">
        <v>473</v>
      </c>
      <c r="B404" s="462" t="s">
        <v>842</v>
      </c>
      <c r="C404" s="407"/>
      <c r="D404" s="177"/>
      <c r="E404" s="407"/>
      <c r="F404" s="177">
        <f t="shared" si="21"/>
        <v>0</v>
      </c>
    </row>
    <row r="405" spans="1:6" ht="12.75">
      <c r="A405" s="453" t="s">
        <v>474</v>
      </c>
      <c r="B405" s="462" t="s">
        <v>844</v>
      </c>
      <c r="C405" s="407"/>
      <c r="D405" s="177"/>
      <c r="E405" s="407"/>
      <c r="F405" s="177">
        <f t="shared" si="21"/>
        <v>0</v>
      </c>
    </row>
    <row r="406" spans="1:6" ht="12.75">
      <c r="A406" s="453" t="s">
        <v>475</v>
      </c>
      <c r="B406" s="1134" t="s">
        <v>845</v>
      </c>
      <c r="C406" s="407"/>
      <c r="D406" s="177"/>
      <c r="E406" s="407"/>
      <c r="F406" s="177">
        <f t="shared" si="21"/>
        <v>0</v>
      </c>
    </row>
    <row r="407" spans="1:6" ht="12.75">
      <c r="A407" s="453" t="s">
        <v>476</v>
      </c>
      <c r="B407" s="372" t="s">
        <v>846</v>
      </c>
      <c r="C407" s="407"/>
      <c r="D407" s="177"/>
      <c r="E407" s="407"/>
      <c r="F407" s="177">
        <f t="shared" si="21"/>
        <v>0</v>
      </c>
    </row>
    <row r="408" spans="1:6" ht="12.75">
      <c r="A408" s="453" t="s">
        <v>477</v>
      </c>
      <c r="B408" s="1135" t="s">
        <v>863</v>
      </c>
      <c r="C408" s="407"/>
      <c r="D408" s="177"/>
      <c r="E408" s="407"/>
      <c r="F408" s="177">
        <f t="shared" si="21"/>
        <v>0</v>
      </c>
    </row>
    <row r="409" spans="1:6" ht="12.75">
      <c r="A409" s="453" t="s">
        <v>478</v>
      </c>
      <c r="B409" s="267" t="s">
        <v>849</v>
      </c>
      <c r="C409" s="407"/>
      <c r="D409" s="177"/>
      <c r="E409" s="407"/>
      <c r="F409" s="177">
        <f t="shared" si="21"/>
        <v>0</v>
      </c>
    </row>
    <row r="410" spans="1:6" ht="13.5" thickBot="1">
      <c r="A410" s="453" t="s">
        <v>479</v>
      </c>
      <c r="B410" s="269" t="s">
        <v>321</v>
      </c>
      <c r="C410" s="410">
        <f>-C386</f>
        <v>0</v>
      </c>
      <c r="D410" s="410">
        <f>-D386</f>
        <v>0</v>
      </c>
      <c r="E410" s="410">
        <f>-E386</f>
        <v>0</v>
      </c>
      <c r="F410" s="178">
        <f>-F386</f>
        <v>0</v>
      </c>
    </row>
    <row r="411" spans="1:6" ht="13.5" thickBot="1">
      <c r="A411" s="797" t="s">
        <v>480</v>
      </c>
      <c r="B411" s="798" t="s">
        <v>10</v>
      </c>
      <c r="C411" s="806">
        <f>C399+C400+C401+C409+C410</f>
        <v>0</v>
      </c>
      <c r="D411" s="806">
        <f>D399+D400+D401+D409+D410</f>
        <v>0</v>
      </c>
      <c r="E411" s="806">
        <f>E399+E400+E401+E409+E410</f>
        <v>0</v>
      </c>
      <c r="F411" s="807">
        <f>F399+F400+F401+F409+F410</f>
        <v>0</v>
      </c>
    </row>
    <row r="412" spans="1:6" ht="27" thickBot="1" thickTop="1">
      <c r="A412" s="797" t="s">
        <v>481</v>
      </c>
      <c r="B412" s="802" t="s">
        <v>850</v>
      </c>
      <c r="C412" s="809">
        <f>C396+C411</f>
        <v>8216</v>
      </c>
      <c r="D412" s="809">
        <f>D396+D411</f>
        <v>0</v>
      </c>
      <c r="E412" s="809">
        <f>E396+E411</f>
        <v>0</v>
      </c>
      <c r="F412" s="810">
        <f>F396+F411</f>
        <v>8216</v>
      </c>
    </row>
    <row r="413" spans="1:6" ht="13.5" thickTop="1">
      <c r="A413" s="786"/>
      <c r="B413" s="1150"/>
      <c r="C413" s="316"/>
      <c r="D413" s="316"/>
      <c r="E413" s="316"/>
      <c r="F413" s="323"/>
    </row>
    <row r="414" spans="1:6" ht="12.75">
      <c r="A414" s="454" t="s">
        <v>557</v>
      </c>
      <c r="B414" s="584" t="s">
        <v>852</v>
      </c>
      <c r="C414" s="808"/>
      <c r="D414" s="180"/>
      <c r="E414" s="409"/>
      <c r="F414" s="239"/>
    </row>
    <row r="415" spans="1:6" ht="12.75">
      <c r="A415" s="453" t="s">
        <v>483</v>
      </c>
      <c r="B415" s="268" t="s">
        <v>851</v>
      </c>
      <c r="C415" s="412"/>
      <c r="D415" s="177"/>
      <c r="E415" s="407"/>
      <c r="F415" s="177">
        <f aca="true" t="shared" si="22" ref="F415:F422">SUM(C415:E415)</f>
        <v>0</v>
      </c>
    </row>
    <row r="416" spans="1:6" ht="12.75">
      <c r="A416" s="453" t="s">
        <v>484</v>
      </c>
      <c r="B416" s="889" t="s">
        <v>856</v>
      </c>
      <c r="C416" s="1141"/>
      <c r="D416" s="182"/>
      <c r="E416" s="408"/>
      <c r="F416" s="177">
        <f t="shared" si="22"/>
        <v>0</v>
      </c>
    </row>
    <row r="417" spans="1:6" ht="12.75">
      <c r="A417" s="453" t="s">
        <v>485</v>
      </c>
      <c r="B417" s="889" t="s">
        <v>857</v>
      </c>
      <c r="C417" s="1141"/>
      <c r="D417" s="182"/>
      <c r="E417" s="408"/>
      <c r="F417" s="177">
        <f t="shared" si="22"/>
        <v>0</v>
      </c>
    </row>
    <row r="418" spans="1:6" ht="12.75">
      <c r="A418" s="453" t="s">
        <v>486</v>
      </c>
      <c r="B418" s="889" t="s">
        <v>858</v>
      </c>
      <c r="C418" s="1141"/>
      <c r="D418" s="182"/>
      <c r="E418" s="408"/>
      <c r="F418" s="177">
        <f t="shared" si="22"/>
        <v>0</v>
      </c>
    </row>
    <row r="419" spans="1:6" ht="12.75">
      <c r="A419" s="453" t="s">
        <v>487</v>
      </c>
      <c r="B419" s="1136" t="s">
        <v>859</v>
      </c>
      <c r="C419" s="1141"/>
      <c r="D419" s="182"/>
      <c r="E419" s="408"/>
      <c r="F419" s="177">
        <f t="shared" si="22"/>
        <v>0</v>
      </c>
    </row>
    <row r="420" spans="1:6" ht="12.75">
      <c r="A420" s="453" t="s">
        <v>488</v>
      </c>
      <c r="B420" s="1137" t="s">
        <v>860</v>
      </c>
      <c r="C420" s="1141"/>
      <c r="D420" s="182"/>
      <c r="E420" s="408"/>
      <c r="F420" s="177">
        <f t="shared" si="22"/>
        <v>0</v>
      </c>
    </row>
    <row r="421" spans="1:6" ht="12.75">
      <c r="A421" s="453" t="s">
        <v>489</v>
      </c>
      <c r="B421" s="1138" t="s">
        <v>861</v>
      </c>
      <c r="C421" s="1141"/>
      <c r="D421" s="182"/>
      <c r="E421" s="408"/>
      <c r="F421" s="177">
        <f t="shared" si="22"/>
        <v>0</v>
      </c>
    </row>
    <row r="422" spans="1:6" ht="13.5" thickBot="1">
      <c r="A422" s="453" t="s">
        <v>490</v>
      </c>
      <c r="B422" s="464" t="s">
        <v>862</v>
      </c>
      <c r="C422" s="1141"/>
      <c r="D422" s="182"/>
      <c r="E422" s="408"/>
      <c r="F422" s="177">
        <f t="shared" si="22"/>
        <v>0</v>
      </c>
    </row>
    <row r="423" spans="1:6" ht="13.5" thickBot="1">
      <c r="A423" s="477" t="s">
        <v>491</v>
      </c>
      <c r="B423" s="382" t="s">
        <v>853</v>
      </c>
      <c r="C423" s="1142">
        <f>SUM(C415:C422)</f>
        <v>0</v>
      </c>
      <c r="D423" s="1142">
        <f>SUM(D415:D422)</f>
        <v>0</v>
      </c>
      <c r="E423" s="1142">
        <f>SUM(E415:E422)</f>
        <v>0</v>
      </c>
      <c r="F423" s="1274">
        <f>SUM(F415:F422)</f>
        <v>0</v>
      </c>
    </row>
    <row r="424" spans="1:6" ht="12.75">
      <c r="A424" s="786"/>
      <c r="B424" s="45"/>
      <c r="C424" s="1156"/>
      <c r="D424" s="1158"/>
      <c r="E424" s="1094"/>
      <c r="F424" s="885"/>
    </row>
    <row r="425" spans="1:6" ht="13.5" thickBot="1">
      <c r="A425" s="814" t="s">
        <v>492</v>
      </c>
      <c r="B425" s="1148" t="s">
        <v>854</v>
      </c>
      <c r="C425" s="1155">
        <f>C412+C423</f>
        <v>8216</v>
      </c>
      <c r="D425" s="1157">
        <f>D412+D423</f>
        <v>0</v>
      </c>
      <c r="E425" s="1155">
        <f>E412+E423</f>
        <v>0</v>
      </c>
      <c r="F425" s="1155">
        <f>F412+F423</f>
        <v>8216</v>
      </c>
    </row>
    <row r="426" spans="1:6" ht="13.5" thickTop="1">
      <c r="A426" s="1440">
        <v>9</v>
      </c>
      <c r="B426" s="1440"/>
      <c r="C426" s="1440"/>
      <c r="D426" s="1440"/>
      <c r="E426" s="1440"/>
      <c r="F426" s="1440"/>
    </row>
    <row r="427" spans="1:5" ht="12.75">
      <c r="A427" s="1419" t="s">
        <v>1067</v>
      </c>
      <c r="B427" s="1419"/>
      <c r="C427" s="1419"/>
      <c r="D427" s="1419"/>
      <c r="E427" s="1419"/>
    </row>
    <row r="428" spans="1:5" ht="12.75">
      <c r="A428" s="466"/>
      <c r="B428" s="466"/>
      <c r="C428" s="466"/>
      <c r="D428" s="466"/>
      <c r="E428" s="466"/>
    </row>
    <row r="429" spans="1:6" ht="14.25">
      <c r="A429" s="1562" t="s">
        <v>1068</v>
      </c>
      <c r="B429" s="1563"/>
      <c r="C429" s="1563"/>
      <c r="D429" s="1563"/>
      <c r="E429" s="1563"/>
      <c r="F429" s="1563"/>
    </row>
    <row r="430" spans="2:5" ht="15.75">
      <c r="B430" s="22"/>
      <c r="C430" s="22"/>
      <c r="D430" s="22"/>
      <c r="E430" s="22"/>
    </row>
    <row r="431" spans="2:5" ht="15.75">
      <c r="B431" s="22" t="s">
        <v>1077</v>
      </c>
      <c r="C431" s="22"/>
      <c r="D431" s="22"/>
      <c r="E431" s="22"/>
    </row>
    <row r="432" spans="2:5" ht="13.5" thickBot="1">
      <c r="B432" s="1"/>
      <c r="C432" s="1"/>
      <c r="D432" s="1"/>
      <c r="E432" s="23" t="s">
        <v>11</v>
      </c>
    </row>
    <row r="433" spans="1:6" ht="48.75" thickBot="1">
      <c r="A433" s="481" t="s">
        <v>448</v>
      </c>
      <c r="B433" s="792" t="s">
        <v>16</v>
      </c>
      <c r="C433" s="469" t="s">
        <v>1060</v>
      </c>
      <c r="D433" s="470" t="s">
        <v>1061</v>
      </c>
      <c r="E433" s="469" t="s">
        <v>1055</v>
      </c>
      <c r="F433" s="470" t="s">
        <v>1054</v>
      </c>
    </row>
    <row r="434" spans="1:6" ht="12.75">
      <c r="A434" s="793" t="s">
        <v>449</v>
      </c>
      <c r="B434" s="794" t="s">
        <v>450</v>
      </c>
      <c r="C434" s="803" t="s">
        <v>451</v>
      </c>
      <c r="D434" s="804" t="s">
        <v>452</v>
      </c>
      <c r="E434" s="1047" t="s">
        <v>472</v>
      </c>
      <c r="F434" s="1048" t="s">
        <v>497</v>
      </c>
    </row>
    <row r="435" spans="1:6" ht="12.75">
      <c r="A435" s="454" t="s">
        <v>453</v>
      </c>
      <c r="B435" s="461" t="s">
        <v>322</v>
      </c>
      <c r="C435" s="407"/>
      <c r="D435" s="177"/>
      <c r="E435" s="407"/>
      <c r="F435" s="160"/>
    </row>
    <row r="436" spans="1:6" ht="12.75">
      <c r="A436" s="453" t="s">
        <v>454</v>
      </c>
      <c r="B436" s="232" t="s">
        <v>6</v>
      </c>
      <c r="C436" s="407"/>
      <c r="D436" s="177"/>
      <c r="E436" s="407"/>
      <c r="F436" s="177">
        <f>SUM(C436:E436)</f>
        <v>0</v>
      </c>
    </row>
    <row r="437" spans="1:6" ht="12.75">
      <c r="A437" s="453" t="s">
        <v>455</v>
      </c>
      <c r="B437" s="267" t="s">
        <v>7</v>
      </c>
      <c r="C437" s="407"/>
      <c r="D437" s="177"/>
      <c r="E437" s="407"/>
      <c r="F437" s="177">
        <f>SUM(C437:E437)</f>
        <v>0</v>
      </c>
    </row>
    <row r="438" spans="1:6" ht="12.75">
      <c r="A438" s="453" t="s">
        <v>456</v>
      </c>
      <c r="B438" s="267" t="s">
        <v>8</v>
      </c>
      <c r="C438" s="407">
        <v>56642</v>
      </c>
      <c r="D438" s="177"/>
      <c r="E438" s="407"/>
      <c r="F438" s="177">
        <f>SUM(C438:E438)</f>
        <v>56642</v>
      </c>
    </row>
    <row r="439" spans="1:6" ht="12.75">
      <c r="A439" s="453" t="s">
        <v>457</v>
      </c>
      <c r="B439" s="267" t="s">
        <v>561</v>
      </c>
      <c r="C439" s="407"/>
      <c r="D439" s="177"/>
      <c r="E439" s="407"/>
      <c r="F439" s="177">
        <f>SUM(C439:E439)</f>
        <v>0</v>
      </c>
    </row>
    <row r="440" spans="1:6" ht="12.75">
      <c r="A440" s="453" t="s">
        <v>458</v>
      </c>
      <c r="B440" s="267" t="s">
        <v>560</v>
      </c>
      <c r="C440" s="407"/>
      <c r="D440" s="177"/>
      <c r="E440" s="407"/>
      <c r="F440" s="177">
        <f>SUM(C440:E440)</f>
        <v>0</v>
      </c>
    </row>
    <row r="441" spans="1:6" ht="12.75">
      <c r="A441" s="453" t="s">
        <v>459</v>
      </c>
      <c r="B441" s="267" t="s">
        <v>836</v>
      </c>
      <c r="C441" s="407">
        <f>C442+C443+C444+C445+C446+C447</f>
        <v>0</v>
      </c>
      <c r="D441" s="407">
        <f>D442+D443+D444+D445+D446+D447</f>
        <v>0</v>
      </c>
      <c r="E441" s="407">
        <f>E442+E443+E444+E445+E446+E447</f>
        <v>0</v>
      </c>
      <c r="F441" s="177">
        <f>F442+F443+F444+F445+F446+F447</f>
        <v>0</v>
      </c>
    </row>
    <row r="442" spans="1:6" ht="12.75">
      <c r="A442" s="453" t="s">
        <v>460</v>
      </c>
      <c r="B442" s="267" t="s">
        <v>837</v>
      </c>
      <c r="C442" s="407">
        <v>0</v>
      </c>
      <c r="D442" s="177">
        <v>0</v>
      </c>
      <c r="E442" s="407">
        <v>0</v>
      </c>
      <c r="F442" s="177">
        <f>E442+D442+C442</f>
        <v>0</v>
      </c>
    </row>
    <row r="443" spans="1:6" ht="12.75">
      <c r="A443" s="453" t="s">
        <v>461</v>
      </c>
      <c r="B443" s="267" t="s">
        <v>838</v>
      </c>
      <c r="C443" s="407"/>
      <c r="D443" s="177"/>
      <c r="E443" s="407"/>
      <c r="F443" s="177">
        <f aca="true" t="shared" si="23" ref="F443:F448">E443+D443+C443</f>
        <v>0</v>
      </c>
    </row>
    <row r="444" spans="1:6" ht="12.75">
      <c r="A444" s="453" t="s">
        <v>462</v>
      </c>
      <c r="B444" s="267" t="s">
        <v>839</v>
      </c>
      <c r="C444" s="407"/>
      <c r="D444" s="177"/>
      <c r="E444" s="407"/>
      <c r="F444" s="177">
        <f t="shared" si="23"/>
        <v>0</v>
      </c>
    </row>
    <row r="445" spans="1:6" ht="12.75">
      <c r="A445" s="453" t="s">
        <v>463</v>
      </c>
      <c r="B445" s="462" t="s">
        <v>840</v>
      </c>
      <c r="C445" s="306"/>
      <c r="D445" s="181"/>
      <c r="E445" s="407"/>
      <c r="F445" s="177">
        <f t="shared" si="23"/>
        <v>0</v>
      </c>
    </row>
    <row r="446" spans="1:6" ht="12.75">
      <c r="A446" s="453" t="s">
        <v>464</v>
      </c>
      <c r="B446" s="1134" t="s">
        <v>855</v>
      </c>
      <c r="C446" s="410"/>
      <c r="D446" s="178"/>
      <c r="E446" s="407"/>
      <c r="F446" s="177">
        <f t="shared" si="23"/>
        <v>0</v>
      </c>
    </row>
    <row r="447" spans="1:6" ht="12.75">
      <c r="A447" s="453" t="s">
        <v>465</v>
      </c>
      <c r="B447" s="1135" t="s">
        <v>848</v>
      </c>
      <c r="C447" s="410"/>
      <c r="D447" s="178"/>
      <c r="E447" s="407"/>
      <c r="F447" s="177">
        <f t="shared" si="23"/>
        <v>0</v>
      </c>
    </row>
    <row r="448" spans="1:6" ht="13.5" thickBot="1">
      <c r="A448" s="453" t="s">
        <v>466</v>
      </c>
      <c r="B448" s="269" t="s">
        <v>318</v>
      </c>
      <c r="C448" s="408"/>
      <c r="D448" s="182"/>
      <c r="E448" s="407"/>
      <c r="F448" s="405">
        <f t="shared" si="23"/>
        <v>0</v>
      </c>
    </row>
    <row r="449" spans="1:6" ht="13.5" thickBot="1">
      <c r="A449" s="797" t="s">
        <v>467</v>
      </c>
      <c r="B449" s="798" t="s">
        <v>9</v>
      </c>
      <c r="C449" s="806">
        <f>C436+C437+C438+C439+C441+C448</f>
        <v>56642</v>
      </c>
      <c r="D449" s="806">
        <f>D436+D437+D438+D439+D441+D448</f>
        <v>0</v>
      </c>
      <c r="E449" s="806">
        <f>E436+E437+E438+E439+E441+E448</f>
        <v>0</v>
      </c>
      <c r="F449" s="807">
        <f>F436+F437+F438+F439+F441+F448</f>
        <v>56642</v>
      </c>
    </row>
    <row r="450" spans="1:6" ht="13.5" thickTop="1">
      <c r="A450" s="786"/>
      <c r="B450" s="461"/>
      <c r="C450" s="305"/>
      <c r="D450" s="305"/>
      <c r="E450" s="305"/>
      <c r="F450" s="185"/>
    </row>
    <row r="451" spans="1:6" ht="12.75">
      <c r="A451" s="454" t="s">
        <v>468</v>
      </c>
      <c r="B451" s="463" t="s">
        <v>323</v>
      </c>
      <c r="C451" s="409"/>
      <c r="D451" s="180"/>
      <c r="E451" s="409"/>
      <c r="F451" s="239"/>
    </row>
    <row r="452" spans="1:6" ht="12.75">
      <c r="A452" s="453" t="s">
        <v>469</v>
      </c>
      <c r="B452" s="267" t="s">
        <v>562</v>
      </c>
      <c r="C452" s="407"/>
      <c r="D452" s="177"/>
      <c r="E452" s="407"/>
      <c r="F452" s="177">
        <f>SUM(C452:E452)</f>
        <v>0</v>
      </c>
    </row>
    <row r="453" spans="1:6" ht="12.75">
      <c r="A453" s="453" t="s">
        <v>468</v>
      </c>
      <c r="B453" s="267" t="s">
        <v>563</v>
      </c>
      <c r="C453" s="407"/>
      <c r="D453" s="177"/>
      <c r="E453" s="407"/>
      <c r="F453" s="177">
        <f>SUM(C453:E453)</f>
        <v>0</v>
      </c>
    </row>
    <row r="454" spans="1:6" ht="12.75">
      <c r="A454" s="453" t="s">
        <v>469</v>
      </c>
      <c r="B454" s="267" t="s">
        <v>319</v>
      </c>
      <c r="C454" s="306">
        <f>C455+C456+C457+C458+C459+C460+C461</f>
        <v>0</v>
      </c>
      <c r="D454" s="306">
        <f>D455+D456+D457+D458+D459+D460+D461</f>
        <v>0</v>
      </c>
      <c r="E454" s="306">
        <f>E455+E456+E457+E458+E459+E460+E461</f>
        <v>0</v>
      </c>
      <c r="F454" s="181">
        <f>F455+F456+F457+F458+F459+F460+F461</f>
        <v>0</v>
      </c>
    </row>
    <row r="455" spans="1:6" ht="12.75">
      <c r="A455" s="453" t="s">
        <v>470</v>
      </c>
      <c r="B455" s="462" t="s">
        <v>841</v>
      </c>
      <c r="C455" s="407"/>
      <c r="D455" s="177"/>
      <c r="E455" s="407"/>
      <c r="F455" s="177">
        <f>SUM(C455:E455)</f>
        <v>0</v>
      </c>
    </row>
    <row r="456" spans="1:6" ht="12.75">
      <c r="A456" s="453" t="s">
        <v>471</v>
      </c>
      <c r="B456" s="462" t="s">
        <v>843</v>
      </c>
      <c r="C456" s="407"/>
      <c r="D456" s="177"/>
      <c r="E456" s="407"/>
      <c r="F456" s="177">
        <f aca="true" t="shared" si="24" ref="F456:F462">SUM(C456:E456)</f>
        <v>0</v>
      </c>
    </row>
    <row r="457" spans="1:6" ht="12.75">
      <c r="A457" s="453" t="s">
        <v>473</v>
      </c>
      <c r="B457" s="462" t="s">
        <v>842</v>
      </c>
      <c r="C457" s="407"/>
      <c r="D457" s="177"/>
      <c r="E457" s="407"/>
      <c r="F457" s="177">
        <f t="shared" si="24"/>
        <v>0</v>
      </c>
    </row>
    <row r="458" spans="1:6" ht="12.75">
      <c r="A458" s="453" t="s">
        <v>474</v>
      </c>
      <c r="B458" s="462" t="s">
        <v>844</v>
      </c>
      <c r="C458" s="407"/>
      <c r="D458" s="177"/>
      <c r="E458" s="407"/>
      <c r="F458" s="177">
        <f t="shared" si="24"/>
        <v>0</v>
      </c>
    </row>
    <row r="459" spans="1:6" ht="12.75">
      <c r="A459" s="453" t="s">
        <v>475</v>
      </c>
      <c r="B459" s="1134" t="s">
        <v>845</v>
      </c>
      <c r="C459" s="407"/>
      <c r="D459" s="177"/>
      <c r="E459" s="407"/>
      <c r="F459" s="177">
        <f t="shared" si="24"/>
        <v>0</v>
      </c>
    </row>
    <row r="460" spans="1:6" ht="12.75">
      <c r="A460" s="453" t="s">
        <v>476</v>
      </c>
      <c r="B460" s="372" t="s">
        <v>846</v>
      </c>
      <c r="C460" s="407"/>
      <c r="D460" s="177"/>
      <c r="E460" s="407"/>
      <c r="F460" s="177">
        <f t="shared" si="24"/>
        <v>0</v>
      </c>
    </row>
    <row r="461" spans="1:6" ht="12.75">
      <c r="A461" s="453" t="s">
        <v>477</v>
      </c>
      <c r="B461" s="1135" t="s">
        <v>863</v>
      </c>
      <c r="C461" s="407"/>
      <c r="D461" s="177"/>
      <c r="E461" s="407"/>
      <c r="F461" s="177">
        <f t="shared" si="24"/>
        <v>0</v>
      </c>
    </row>
    <row r="462" spans="1:6" ht="12.75">
      <c r="A462" s="453" t="s">
        <v>478</v>
      </c>
      <c r="B462" s="267" t="s">
        <v>849</v>
      </c>
      <c r="C462" s="407"/>
      <c r="D462" s="177"/>
      <c r="E462" s="407"/>
      <c r="F462" s="177">
        <f t="shared" si="24"/>
        <v>0</v>
      </c>
    </row>
    <row r="463" spans="1:6" ht="13.5" thickBot="1">
      <c r="A463" s="453" t="s">
        <v>479</v>
      </c>
      <c r="B463" s="269" t="s">
        <v>321</v>
      </c>
      <c r="C463" s="410">
        <f>-C439</f>
        <v>0</v>
      </c>
      <c r="D463" s="410">
        <f>-D439</f>
        <v>0</v>
      </c>
      <c r="E463" s="410">
        <f>-E439</f>
        <v>0</v>
      </c>
      <c r="F463" s="178">
        <f>-F439</f>
        <v>0</v>
      </c>
    </row>
    <row r="464" spans="1:6" ht="13.5" thickBot="1">
      <c r="A464" s="797" t="s">
        <v>480</v>
      </c>
      <c r="B464" s="798" t="s">
        <v>10</v>
      </c>
      <c r="C464" s="806">
        <f>C452+C453+C454+C462+C463</f>
        <v>0</v>
      </c>
      <c r="D464" s="806">
        <f>D452+D453+D454+D462+D463</f>
        <v>0</v>
      </c>
      <c r="E464" s="806">
        <f>E452+E453+E454+E462+E463</f>
        <v>0</v>
      </c>
      <c r="F464" s="807">
        <f>F452+F453+F454+F462+F463</f>
        <v>0</v>
      </c>
    </row>
    <row r="465" spans="1:6" ht="27" thickBot="1" thickTop="1">
      <c r="A465" s="797" t="s">
        <v>481</v>
      </c>
      <c r="B465" s="802" t="s">
        <v>850</v>
      </c>
      <c r="C465" s="809">
        <f>C449+C464</f>
        <v>56642</v>
      </c>
      <c r="D465" s="809">
        <f>D449+D464</f>
        <v>0</v>
      </c>
      <c r="E465" s="809">
        <f>E449+E464</f>
        <v>0</v>
      </c>
      <c r="F465" s="810">
        <f>F449+F464</f>
        <v>56642</v>
      </c>
    </row>
    <row r="466" spans="1:6" ht="13.5" thickTop="1">
      <c r="A466" s="786"/>
      <c r="B466" s="1150"/>
      <c r="C466" s="316"/>
      <c r="D466" s="316"/>
      <c r="E466" s="316"/>
      <c r="F466" s="323"/>
    </row>
    <row r="467" spans="1:6" ht="12.75">
      <c r="A467" s="454" t="s">
        <v>557</v>
      </c>
      <c r="B467" s="584" t="s">
        <v>852</v>
      </c>
      <c r="C467" s="808"/>
      <c r="D467" s="180"/>
      <c r="E467" s="409"/>
      <c r="F467" s="239"/>
    </row>
    <row r="468" spans="1:6" ht="12.75">
      <c r="A468" s="453" t="s">
        <v>483</v>
      </c>
      <c r="B468" s="268" t="s">
        <v>851</v>
      </c>
      <c r="C468" s="412"/>
      <c r="D468" s="177"/>
      <c r="E468" s="407"/>
      <c r="F468" s="177">
        <f>SUM(C468:E468)</f>
        <v>0</v>
      </c>
    </row>
    <row r="469" spans="1:6" ht="12.75">
      <c r="A469" s="453" t="s">
        <v>484</v>
      </c>
      <c r="B469" s="889" t="s">
        <v>856</v>
      </c>
      <c r="C469" s="1141"/>
      <c r="D469" s="182"/>
      <c r="E469" s="408"/>
      <c r="F469" s="177">
        <f aca="true" t="shared" si="25" ref="F469:F475">SUM(C469:E469)</f>
        <v>0</v>
      </c>
    </row>
    <row r="470" spans="1:6" ht="12.75">
      <c r="A470" s="453" t="s">
        <v>485</v>
      </c>
      <c r="B470" s="889" t="s">
        <v>857</v>
      </c>
      <c r="C470" s="1141"/>
      <c r="D470" s="182"/>
      <c r="E470" s="408"/>
      <c r="F470" s="177">
        <f t="shared" si="25"/>
        <v>0</v>
      </c>
    </row>
    <row r="471" spans="1:6" ht="12.75">
      <c r="A471" s="453" t="s">
        <v>486</v>
      </c>
      <c r="B471" s="889" t="s">
        <v>858</v>
      </c>
      <c r="C471" s="1141"/>
      <c r="D471" s="182"/>
      <c r="E471" s="408"/>
      <c r="F471" s="177">
        <f t="shared" si="25"/>
        <v>0</v>
      </c>
    </row>
    <row r="472" spans="1:6" ht="12.75">
      <c r="A472" s="453" t="s">
        <v>487</v>
      </c>
      <c r="B472" s="1136" t="s">
        <v>859</v>
      </c>
      <c r="C472" s="1141"/>
      <c r="D472" s="182"/>
      <c r="E472" s="408"/>
      <c r="F472" s="177">
        <f t="shared" si="25"/>
        <v>0</v>
      </c>
    </row>
    <row r="473" spans="1:6" ht="12.75">
      <c r="A473" s="453" t="s">
        <v>488</v>
      </c>
      <c r="B473" s="1137" t="s">
        <v>860</v>
      </c>
      <c r="C473" s="1141"/>
      <c r="D473" s="182"/>
      <c r="E473" s="408"/>
      <c r="F473" s="177">
        <f t="shared" si="25"/>
        <v>0</v>
      </c>
    </row>
    <row r="474" spans="1:6" ht="12.75">
      <c r="A474" s="453" t="s">
        <v>489</v>
      </c>
      <c r="B474" s="1138" t="s">
        <v>861</v>
      </c>
      <c r="C474" s="1141"/>
      <c r="D474" s="182"/>
      <c r="E474" s="408"/>
      <c r="F474" s="177">
        <f t="shared" si="25"/>
        <v>0</v>
      </c>
    </row>
    <row r="475" spans="1:6" ht="13.5" thickBot="1">
      <c r="A475" s="453" t="s">
        <v>490</v>
      </c>
      <c r="B475" s="464" t="s">
        <v>862</v>
      </c>
      <c r="C475" s="1141"/>
      <c r="D475" s="182"/>
      <c r="E475" s="408"/>
      <c r="F475" s="177">
        <f t="shared" si="25"/>
        <v>0</v>
      </c>
    </row>
    <row r="476" spans="1:6" ht="13.5" thickBot="1">
      <c r="A476" s="477" t="s">
        <v>491</v>
      </c>
      <c r="B476" s="382" t="s">
        <v>853</v>
      </c>
      <c r="C476" s="1142">
        <f>SUM(C468:C475)</f>
        <v>0</v>
      </c>
      <c r="D476" s="1142">
        <f>SUM(D468:D475)</f>
        <v>0</v>
      </c>
      <c r="E476" s="1142">
        <f>SUM(E468:E475)</f>
        <v>0</v>
      </c>
      <c r="F476" s="1274">
        <f>SUM(F468:F475)</f>
        <v>0</v>
      </c>
    </row>
    <row r="477" spans="1:6" ht="12.75">
      <c r="A477" s="786"/>
      <c r="B477" s="45"/>
      <c r="C477" s="1156"/>
      <c r="D477" s="1158"/>
      <c r="E477" s="1094"/>
      <c r="F477" s="885"/>
    </row>
    <row r="478" spans="1:6" ht="13.5" thickBot="1">
      <c r="A478" s="814" t="s">
        <v>492</v>
      </c>
      <c r="B478" s="1148" t="s">
        <v>854</v>
      </c>
      <c r="C478" s="1155">
        <f>C465+C476</f>
        <v>56642</v>
      </c>
      <c r="D478" s="1157">
        <f>D465+D476</f>
        <v>0</v>
      </c>
      <c r="E478" s="1155">
        <f>E465+E476</f>
        <v>0</v>
      </c>
      <c r="F478" s="1155">
        <f>F465+F476</f>
        <v>56642</v>
      </c>
    </row>
    <row r="479" spans="1:6" ht="13.5" thickTop="1">
      <c r="A479" s="1440">
        <v>10</v>
      </c>
      <c r="B479" s="1440"/>
      <c r="C479" s="1440"/>
      <c r="D479" s="1440"/>
      <c r="E479" s="1440"/>
      <c r="F479" s="1440"/>
    </row>
    <row r="480" spans="1:5" ht="12.75">
      <c r="A480" s="1419" t="s">
        <v>1067</v>
      </c>
      <c r="B480" s="1419"/>
      <c r="C480" s="1419"/>
      <c r="D480" s="1419"/>
      <c r="E480" s="1419"/>
    </row>
    <row r="481" spans="1:5" ht="12.75">
      <c r="A481" s="466"/>
      <c r="B481" s="466"/>
      <c r="C481" s="466"/>
      <c r="D481" s="466"/>
      <c r="E481" s="466"/>
    </row>
    <row r="482" spans="1:6" ht="14.25">
      <c r="A482" s="1562" t="s">
        <v>1068</v>
      </c>
      <c r="B482" s="1563"/>
      <c r="C482" s="1563"/>
      <c r="D482" s="1563"/>
      <c r="E482" s="1563"/>
      <c r="F482" s="1563"/>
    </row>
    <row r="483" spans="2:5" ht="15.75">
      <c r="B483" s="22"/>
      <c r="C483" s="22"/>
      <c r="D483" s="22"/>
      <c r="E483" s="22"/>
    </row>
    <row r="484" spans="2:5" ht="15.75">
      <c r="B484" s="22" t="s">
        <v>1078</v>
      </c>
      <c r="C484" s="22"/>
      <c r="D484" s="22"/>
      <c r="E484" s="22"/>
    </row>
    <row r="485" spans="2:5" ht="13.5" thickBot="1">
      <c r="B485" s="1"/>
      <c r="C485" s="1"/>
      <c r="D485" s="1"/>
      <c r="E485" s="23" t="s">
        <v>11</v>
      </c>
    </row>
    <row r="486" spans="1:6" ht="48.75" thickBot="1">
      <c r="A486" s="481" t="s">
        <v>448</v>
      </c>
      <c r="B486" s="792" t="s">
        <v>16</v>
      </c>
      <c r="C486" s="469" t="s">
        <v>1060</v>
      </c>
      <c r="D486" s="470" t="s">
        <v>1061</v>
      </c>
      <c r="E486" s="469" t="s">
        <v>1055</v>
      </c>
      <c r="F486" s="470" t="s">
        <v>1054</v>
      </c>
    </row>
    <row r="487" spans="1:6" ht="12.75">
      <c r="A487" s="793" t="s">
        <v>449</v>
      </c>
      <c r="B487" s="794" t="s">
        <v>450</v>
      </c>
      <c r="C487" s="803" t="s">
        <v>451</v>
      </c>
      <c r="D487" s="804" t="s">
        <v>452</v>
      </c>
      <c r="E487" s="1047" t="s">
        <v>472</v>
      </c>
      <c r="F487" s="1048" t="s">
        <v>497</v>
      </c>
    </row>
    <row r="488" spans="1:6" ht="12.75">
      <c r="A488" s="454" t="s">
        <v>453</v>
      </c>
      <c r="B488" s="461" t="s">
        <v>322</v>
      </c>
      <c r="C488" s="407"/>
      <c r="D488" s="177"/>
      <c r="E488" s="407"/>
      <c r="F488" s="160"/>
    </row>
    <row r="489" spans="1:6" ht="12.75">
      <c r="A489" s="453" t="s">
        <v>454</v>
      </c>
      <c r="B489" s="232" t="s">
        <v>6</v>
      </c>
      <c r="C489" s="407"/>
      <c r="D489" s="177"/>
      <c r="E489" s="407"/>
      <c r="F489" s="177">
        <f>SUM(C489:E489)</f>
        <v>0</v>
      </c>
    </row>
    <row r="490" spans="1:6" ht="12.75">
      <c r="A490" s="453" t="s">
        <v>455</v>
      </c>
      <c r="B490" s="267" t="s">
        <v>7</v>
      </c>
      <c r="C490" s="407"/>
      <c r="D490" s="177"/>
      <c r="E490" s="407"/>
      <c r="F490" s="177">
        <f>SUM(C490:E490)</f>
        <v>0</v>
      </c>
    </row>
    <row r="491" spans="1:6" ht="12.75">
      <c r="A491" s="453" t="s">
        <v>456</v>
      </c>
      <c r="B491" s="267" t="s">
        <v>8</v>
      </c>
      <c r="C491" s="407">
        <v>1524</v>
      </c>
      <c r="D491" s="177"/>
      <c r="E491" s="407"/>
      <c r="F491" s="177">
        <f>SUM(C491:E491)</f>
        <v>1524</v>
      </c>
    </row>
    <row r="492" spans="1:6" ht="12.75">
      <c r="A492" s="453" t="s">
        <v>457</v>
      </c>
      <c r="B492" s="267" t="s">
        <v>561</v>
      </c>
      <c r="C492" s="407"/>
      <c r="D492" s="177"/>
      <c r="E492" s="407"/>
      <c r="F492" s="177">
        <f>SUM(C492:E492)</f>
        <v>0</v>
      </c>
    </row>
    <row r="493" spans="1:6" ht="12.75">
      <c r="A493" s="453" t="s">
        <v>458</v>
      </c>
      <c r="B493" s="267" t="s">
        <v>560</v>
      </c>
      <c r="C493" s="407"/>
      <c r="D493" s="177"/>
      <c r="E493" s="407"/>
      <c r="F493" s="177">
        <f>SUM(C493:E493)</f>
        <v>0</v>
      </c>
    </row>
    <row r="494" spans="1:6" ht="12.75">
      <c r="A494" s="453" t="s">
        <v>459</v>
      </c>
      <c r="B494" s="267" t="s">
        <v>836</v>
      </c>
      <c r="C494" s="407">
        <f>C495+C496+C497+C498+C499+C500</f>
        <v>0</v>
      </c>
      <c r="D494" s="407">
        <f>D495+D496+D497+D498+D499+D500</f>
        <v>0</v>
      </c>
      <c r="E494" s="407">
        <f>E495+E496+E497+E498+E499+E500</f>
        <v>0</v>
      </c>
      <c r="F494" s="177">
        <f>F495+F496+F497+F498+F499+F500</f>
        <v>0</v>
      </c>
    </row>
    <row r="495" spans="1:6" ht="12.75">
      <c r="A495" s="453" t="s">
        <v>460</v>
      </c>
      <c r="B495" s="267" t="s">
        <v>837</v>
      </c>
      <c r="C495" s="407">
        <v>0</v>
      </c>
      <c r="D495" s="177">
        <v>0</v>
      </c>
      <c r="E495" s="407">
        <v>0</v>
      </c>
      <c r="F495" s="177">
        <f>E495+D495+C495</f>
        <v>0</v>
      </c>
    </row>
    <row r="496" spans="1:6" ht="12.75">
      <c r="A496" s="453" t="s">
        <v>461</v>
      </c>
      <c r="B496" s="267" t="s">
        <v>838</v>
      </c>
      <c r="C496" s="407"/>
      <c r="D496" s="177"/>
      <c r="E496" s="407"/>
      <c r="F496" s="177">
        <f aca="true" t="shared" si="26" ref="F496:F501">E496+D496+C496</f>
        <v>0</v>
      </c>
    </row>
    <row r="497" spans="1:6" ht="12.75">
      <c r="A497" s="453" t="s">
        <v>462</v>
      </c>
      <c r="B497" s="267" t="s">
        <v>839</v>
      </c>
      <c r="C497" s="407"/>
      <c r="D497" s="177"/>
      <c r="E497" s="407"/>
      <c r="F497" s="177">
        <f t="shared" si="26"/>
        <v>0</v>
      </c>
    </row>
    <row r="498" spans="1:6" ht="12.75">
      <c r="A498" s="453" t="s">
        <v>463</v>
      </c>
      <c r="B498" s="462" t="s">
        <v>840</v>
      </c>
      <c r="C498" s="306"/>
      <c r="D498" s="181"/>
      <c r="E498" s="407"/>
      <c r="F498" s="177">
        <f t="shared" si="26"/>
        <v>0</v>
      </c>
    </row>
    <row r="499" spans="1:6" ht="12.75">
      <c r="A499" s="453" t="s">
        <v>464</v>
      </c>
      <c r="B499" s="1134" t="s">
        <v>855</v>
      </c>
      <c r="C499" s="410"/>
      <c r="D499" s="178"/>
      <c r="E499" s="407"/>
      <c r="F499" s="177">
        <f t="shared" si="26"/>
        <v>0</v>
      </c>
    </row>
    <row r="500" spans="1:6" ht="12.75">
      <c r="A500" s="453" t="s">
        <v>465</v>
      </c>
      <c r="B500" s="1135" t="s">
        <v>848</v>
      </c>
      <c r="C500" s="410"/>
      <c r="D500" s="178"/>
      <c r="E500" s="407"/>
      <c r="F500" s="177">
        <f t="shared" si="26"/>
        <v>0</v>
      </c>
    </row>
    <row r="501" spans="1:6" ht="13.5" thickBot="1">
      <c r="A501" s="453" t="s">
        <v>466</v>
      </c>
      <c r="B501" s="269" t="s">
        <v>318</v>
      </c>
      <c r="C501" s="408"/>
      <c r="D501" s="182"/>
      <c r="E501" s="407"/>
      <c r="F501" s="405">
        <f t="shared" si="26"/>
        <v>0</v>
      </c>
    </row>
    <row r="502" spans="1:6" ht="13.5" thickBot="1">
      <c r="A502" s="797" t="s">
        <v>467</v>
      </c>
      <c r="B502" s="798" t="s">
        <v>9</v>
      </c>
      <c r="C502" s="806">
        <f>C489+C490+C491+C492+C494+C501</f>
        <v>1524</v>
      </c>
      <c r="D502" s="806">
        <f>D489+D490+D491+D492+D494+D501</f>
        <v>0</v>
      </c>
      <c r="E502" s="806">
        <f>E489+E490+E491+E492+E494+E501</f>
        <v>0</v>
      </c>
      <c r="F502" s="807">
        <f>F489+F490+F491+F492+F494+F501</f>
        <v>1524</v>
      </c>
    </row>
    <row r="503" spans="1:6" ht="13.5" thickTop="1">
      <c r="A503" s="786"/>
      <c r="B503" s="461"/>
      <c r="C503" s="305"/>
      <c r="D503" s="305"/>
      <c r="E503" s="305"/>
      <c r="F503" s="185"/>
    </row>
    <row r="504" spans="1:6" ht="12.75">
      <c r="A504" s="454" t="s">
        <v>468</v>
      </c>
      <c r="B504" s="463" t="s">
        <v>323</v>
      </c>
      <c r="C504" s="409"/>
      <c r="D504" s="180"/>
      <c r="E504" s="409"/>
      <c r="F504" s="239"/>
    </row>
    <row r="505" spans="1:6" ht="12.75">
      <c r="A505" s="453" t="s">
        <v>469</v>
      </c>
      <c r="B505" s="267" t="s">
        <v>562</v>
      </c>
      <c r="C505" s="407"/>
      <c r="D505" s="177"/>
      <c r="E505" s="407"/>
      <c r="F505" s="177">
        <f>SUM(C505:E505)</f>
        <v>0</v>
      </c>
    </row>
    <row r="506" spans="1:6" ht="12.75">
      <c r="A506" s="453" t="s">
        <v>468</v>
      </c>
      <c r="B506" s="267" t="s">
        <v>563</v>
      </c>
      <c r="C506" s="407">
        <f>'32_sz_ melléklet'!C34</f>
        <v>40000</v>
      </c>
      <c r="D506" s="177"/>
      <c r="E506" s="407"/>
      <c r="F506" s="177">
        <f>SUM(C506:E506)</f>
        <v>40000</v>
      </c>
    </row>
    <row r="507" spans="1:6" ht="12.75">
      <c r="A507" s="453" t="s">
        <v>469</v>
      </c>
      <c r="B507" s="267" t="s">
        <v>319</v>
      </c>
      <c r="C507" s="306">
        <f>C508+C509+C510+C511+C512+C513+C514</f>
        <v>0</v>
      </c>
      <c r="D507" s="306">
        <f>D508+D509+D510+D511+D512+D513+D514</f>
        <v>0</v>
      </c>
      <c r="E507" s="306">
        <f>E508+E509+E510+E511+E512+E513+E514</f>
        <v>0</v>
      </c>
      <c r="F507" s="181">
        <f>F508+F509+F510+F511+F512+F513+F514</f>
        <v>0</v>
      </c>
    </row>
    <row r="508" spans="1:6" ht="12.75">
      <c r="A508" s="453" t="s">
        <v>470</v>
      </c>
      <c r="B508" s="462" t="s">
        <v>841</v>
      </c>
      <c r="C508" s="407"/>
      <c r="D508" s="177"/>
      <c r="E508" s="407"/>
      <c r="F508" s="177">
        <f>SUM(C508:E508)</f>
        <v>0</v>
      </c>
    </row>
    <row r="509" spans="1:6" ht="12.75">
      <c r="A509" s="453" t="s">
        <v>471</v>
      </c>
      <c r="B509" s="462" t="s">
        <v>843</v>
      </c>
      <c r="C509" s="407"/>
      <c r="D509" s="177"/>
      <c r="E509" s="407"/>
      <c r="F509" s="177">
        <f aca="true" t="shared" si="27" ref="F509:F515">SUM(C509:E509)</f>
        <v>0</v>
      </c>
    </row>
    <row r="510" spans="1:6" ht="12.75">
      <c r="A510" s="453" t="s">
        <v>473</v>
      </c>
      <c r="B510" s="462" t="s">
        <v>842</v>
      </c>
      <c r="C510" s="407"/>
      <c r="D510" s="177"/>
      <c r="E510" s="407"/>
      <c r="F510" s="177">
        <f t="shared" si="27"/>
        <v>0</v>
      </c>
    </row>
    <row r="511" spans="1:6" ht="12.75">
      <c r="A511" s="453" t="s">
        <v>474</v>
      </c>
      <c r="B511" s="462" t="s">
        <v>844</v>
      </c>
      <c r="C511" s="407"/>
      <c r="D511" s="177"/>
      <c r="E511" s="407"/>
      <c r="F511" s="177">
        <f t="shared" si="27"/>
        <v>0</v>
      </c>
    </row>
    <row r="512" spans="1:6" ht="12.75">
      <c r="A512" s="453" t="s">
        <v>475</v>
      </c>
      <c r="B512" s="1134" t="s">
        <v>845</v>
      </c>
      <c r="C512" s="407"/>
      <c r="D512" s="177"/>
      <c r="E512" s="407"/>
      <c r="F512" s="177">
        <f t="shared" si="27"/>
        <v>0</v>
      </c>
    </row>
    <row r="513" spans="1:6" ht="12.75">
      <c r="A513" s="453" t="s">
        <v>476</v>
      </c>
      <c r="B513" s="372" t="s">
        <v>846</v>
      </c>
      <c r="C513" s="407"/>
      <c r="D513" s="177"/>
      <c r="E513" s="407"/>
      <c r="F513" s="177">
        <f t="shared" si="27"/>
        <v>0</v>
      </c>
    </row>
    <row r="514" spans="1:6" ht="12.75">
      <c r="A514" s="453" t="s">
        <v>477</v>
      </c>
      <c r="B514" s="1135" t="s">
        <v>863</v>
      </c>
      <c r="C514" s="407"/>
      <c r="D514" s="177"/>
      <c r="E514" s="407"/>
      <c r="F514" s="177">
        <f t="shared" si="27"/>
        <v>0</v>
      </c>
    </row>
    <row r="515" spans="1:6" ht="12.75">
      <c r="A515" s="453" t="s">
        <v>478</v>
      </c>
      <c r="B515" s="267" t="s">
        <v>849</v>
      </c>
      <c r="C515" s="407"/>
      <c r="D515" s="177"/>
      <c r="E515" s="407"/>
      <c r="F515" s="177">
        <f t="shared" si="27"/>
        <v>0</v>
      </c>
    </row>
    <row r="516" spans="1:6" ht="13.5" thickBot="1">
      <c r="A516" s="453" t="s">
        <v>479</v>
      </c>
      <c r="B516" s="269" t="s">
        <v>321</v>
      </c>
      <c r="C516" s="410">
        <f>-C492</f>
        <v>0</v>
      </c>
      <c r="D516" s="410">
        <f>-D492</f>
        <v>0</v>
      </c>
      <c r="E516" s="410">
        <f>-E492</f>
        <v>0</v>
      </c>
      <c r="F516" s="178">
        <f>-F492</f>
        <v>0</v>
      </c>
    </row>
    <row r="517" spans="1:6" ht="13.5" thickBot="1">
      <c r="A517" s="797" t="s">
        <v>480</v>
      </c>
      <c r="B517" s="798" t="s">
        <v>10</v>
      </c>
      <c r="C517" s="806">
        <f>C505+C506+C507+C515+C516</f>
        <v>40000</v>
      </c>
      <c r="D517" s="806">
        <f>D505+D506+D507+D515+D516</f>
        <v>0</v>
      </c>
      <c r="E517" s="806">
        <f>E505+E506+E507+E515+E516</f>
        <v>0</v>
      </c>
      <c r="F517" s="807">
        <f>F505+F506+F507+F515+F516</f>
        <v>40000</v>
      </c>
    </row>
    <row r="518" spans="1:6" ht="27" thickBot="1" thickTop="1">
      <c r="A518" s="797" t="s">
        <v>481</v>
      </c>
      <c r="B518" s="802" t="s">
        <v>850</v>
      </c>
      <c r="C518" s="809">
        <f>C502+C517</f>
        <v>41524</v>
      </c>
      <c r="D518" s="809">
        <f>D502+D517</f>
        <v>0</v>
      </c>
      <c r="E518" s="809">
        <f>E502+E517</f>
        <v>0</v>
      </c>
      <c r="F518" s="810">
        <f>F502+F517</f>
        <v>41524</v>
      </c>
    </row>
    <row r="519" spans="1:6" ht="13.5" thickTop="1">
      <c r="A519" s="786"/>
      <c r="B519" s="1150"/>
      <c r="C519" s="316"/>
      <c r="D519" s="316"/>
      <c r="E519" s="316"/>
      <c r="F519" s="323"/>
    </row>
    <row r="520" spans="1:6" ht="12.75">
      <c r="A520" s="454" t="s">
        <v>557</v>
      </c>
      <c r="B520" s="584" t="s">
        <v>852</v>
      </c>
      <c r="C520" s="808"/>
      <c r="D520" s="180"/>
      <c r="E520" s="409"/>
      <c r="F520" s="239"/>
    </row>
    <row r="521" spans="1:6" ht="12.75">
      <c r="A521" s="453" t="s">
        <v>483</v>
      </c>
      <c r="B521" s="268" t="s">
        <v>851</v>
      </c>
      <c r="C521" s="412"/>
      <c r="D521" s="177"/>
      <c r="E521" s="407"/>
      <c r="F521" s="177">
        <f>SUM(C521:E521)</f>
        <v>0</v>
      </c>
    </row>
    <row r="522" spans="1:6" ht="12.75">
      <c r="A522" s="453" t="s">
        <v>484</v>
      </c>
      <c r="B522" s="889" t="s">
        <v>856</v>
      </c>
      <c r="C522" s="1141"/>
      <c r="D522" s="182"/>
      <c r="E522" s="408"/>
      <c r="F522" s="177">
        <f aca="true" t="shared" si="28" ref="F522:F528">SUM(C522:E522)</f>
        <v>0</v>
      </c>
    </row>
    <row r="523" spans="1:6" ht="12.75">
      <c r="A523" s="453" t="s">
        <v>485</v>
      </c>
      <c r="B523" s="889" t="s">
        <v>857</v>
      </c>
      <c r="C523" s="1141"/>
      <c r="D523" s="182"/>
      <c r="E523" s="408"/>
      <c r="F523" s="177">
        <f t="shared" si="28"/>
        <v>0</v>
      </c>
    </row>
    <row r="524" spans="1:6" ht="12.75">
      <c r="A524" s="453" t="s">
        <v>486</v>
      </c>
      <c r="B524" s="889" t="s">
        <v>858</v>
      </c>
      <c r="C524" s="1141"/>
      <c r="D524" s="182"/>
      <c r="E524" s="408"/>
      <c r="F524" s="177">
        <f t="shared" si="28"/>
        <v>0</v>
      </c>
    </row>
    <row r="525" spans="1:6" ht="12.75">
      <c r="A525" s="453" t="s">
        <v>487</v>
      </c>
      <c r="B525" s="1136" t="s">
        <v>859</v>
      </c>
      <c r="C525" s="1141"/>
      <c r="D525" s="182"/>
      <c r="E525" s="408"/>
      <c r="F525" s="177">
        <f t="shared" si="28"/>
        <v>0</v>
      </c>
    </row>
    <row r="526" spans="1:6" ht="12.75">
      <c r="A526" s="453" t="s">
        <v>488</v>
      </c>
      <c r="B526" s="1137" t="s">
        <v>860</v>
      </c>
      <c r="C526" s="1141"/>
      <c r="D526" s="182"/>
      <c r="E526" s="408"/>
      <c r="F526" s="177">
        <f t="shared" si="28"/>
        <v>0</v>
      </c>
    </row>
    <row r="527" spans="1:6" ht="12.75">
      <c r="A527" s="453" t="s">
        <v>489</v>
      </c>
      <c r="B527" s="1138" t="s">
        <v>861</v>
      </c>
      <c r="C527" s="1141"/>
      <c r="D527" s="182"/>
      <c r="E527" s="408"/>
      <c r="F527" s="177">
        <f t="shared" si="28"/>
        <v>0</v>
      </c>
    </row>
    <row r="528" spans="1:6" ht="13.5" thickBot="1">
      <c r="A528" s="453" t="s">
        <v>490</v>
      </c>
      <c r="B528" s="464" t="s">
        <v>862</v>
      </c>
      <c r="C528" s="1141"/>
      <c r="D528" s="182"/>
      <c r="E528" s="408"/>
      <c r="F528" s="177">
        <f t="shared" si="28"/>
        <v>0</v>
      </c>
    </row>
    <row r="529" spans="1:6" ht="13.5" thickBot="1">
      <c r="A529" s="477" t="s">
        <v>491</v>
      </c>
      <c r="B529" s="382" t="s">
        <v>853</v>
      </c>
      <c r="C529" s="1142">
        <f>SUM(C521:C528)</f>
        <v>0</v>
      </c>
      <c r="D529" s="1142">
        <f>SUM(D521:D528)</f>
        <v>0</v>
      </c>
      <c r="E529" s="1142">
        <f>SUM(E521:E528)</f>
        <v>0</v>
      </c>
      <c r="F529" s="1274">
        <f>SUM(F521:F528)</f>
        <v>0</v>
      </c>
    </row>
    <row r="530" spans="1:6" ht="12.75">
      <c r="A530" s="786"/>
      <c r="B530" s="45"/>
      <c r="C530" s="1156"/>
      <c r="D530" s="1158"/>
      <c r="E530" s="1094"/>
      <c r="F530" s="885"/>
    </row>
    <row r="531" spans="1:6" ht="13.5" thickBot="1">
      <c r="A531" s="814" t="s">
        <v>492</v>
      </c>
      <c r="B531" s="1148" t="s">
        <v>854</v>
      </c>
      <c r="C531" s="1155">
        <f>C518+C529</f>
        <v>41524</v>
      </c>
      <c r="D531" s="1157">
        <f>D518+D529</f>
        <v>0</v>
      </c>
      <c r="E531" s="1155">
        <f>E518+E529</f>
        <v>0</v>
      </c>
      <c r="F531" s="1155">
        <f>F518+F529</f>
        <v>41524</v>
      </c>
    </row>
    <row r="532" spans="1:6" ht="13.5" thickTop="1">
      <c r="A532" s="1440">
        <v>11</v>
      </c>
      <c r="B532" s="1440"/>
      <c r="C532" s="1440"/>
      <c r="D532" s="1440"/>
      <c r="E532" s="1440"/>
      <c r="F532" s="1440"/>
    </row>
    <row r="533" spans="1:5" ht="12.75">
      <c r="A533" s="1419" t="s">
        <v>1067</v>
      </c>
      <c r="B533" s="1419"/>
      <c r="C533" s="1419"/>
      <c r="D533" s="1419"/>
      <c r="E533" s="1419"/>
    </row>
    <row r="534" spans="1:5" ht="12.75">
      <c r="A534" s="466"/>
      <c r="B534" s="466"/>
      <c r="C534" s="466"/>
      <c r="D534" s="466"/>
      <c r="E534" s="466"/>
    </row>
    <row r="535" spans="1:6" ht="14.25">
      <c r="A535" s="1562" t="s">
        <v>1068</v>
      </c>
      <c r="B535" s="1563"/>
      <c r="C535" s="1563"/>
      <c r="D535" s="1563"/>
      <c r="E535" s="1563"/>
      <c r="F535" s="1563"/>
    </row>
    <row r="536" spans="2:5" ht="15.75">
      <c r="B536" s="22"/>
      <c r="C536" s="22"/>
      <c r="D536" s="22"/>
      <c r="E536" s="22"/>
    </row>
    <row r="537" spans="2:5" ht="15.75">
      <c r="B537" s="22" t="s">
        <v>1079</v>
      </c>
      <c r="C537" s="22"/>
      <c r="D537" s="22"/>
      <c r="E537" s="22"/>
    </row>
    <row r="538" spans="2:5" ht="13.5" thickBot="1">
      <c r="B538" s="1"/>
      <c r="C538" s="1"/>
      <c r="D538" s="1"/>
      <c r="E538" s="23" t="s">
        <v>11</v>
      </c>
    </row>
    <row r="539" spans="1:6" ht="48.75" thickBot="1">
      <c r="A539" s="481" t="s">
        <v>448</v>
      </c>
      <c r="B539" s="792" t="s">
        <v>16</v>
      </c>
      <c r="C539" s="469" t="s">
        <v>1060</v>
      </c>
      <c r="D539" s="470" t="s">
        <v>1061</v>
      </c>
      <c r="E539" s="469" t="s">
        <v>1055</v>
      </c>
      <c r="F539" s="470" t="s">
        <v>1054</v>
      </c>
    </row>
    <row r="540" spans="1:6" ht="12.75">
      <c r="A540" s="793" t="s">
        <v>449</v>
      </c>
      <c r="B540" s="794" t="s">
        <v>450</v>
      </c>
      <c r="C540" s="803" t="s">
        <v>451</v>
      </c>
      <c r="D540" s="804" t="s">
        <v>452</v>
      </c>
      <c r="E540" s="1047" t="s">
        <v>472</v>
      </c>
      <c r="F540" s="1048" t="s">
        <v>497</v>
      </c>
    </row>
    <row r="541" spans="1:6" ht="12.75">
      <c r="A541" s="454" t="s">
        <v>453</v>
      </c>
      <c r="B541" s="461" t="s">
        <v>322</v>
      </c>
      <c r="C541" s="407"/>
      <c r="D541" s="177"/>
      <c r="E541" s="407"/>
      <c r="F541" s="160"/>
    </row>
    <row r="542" spans="1:6" ht="12.75">
      <c r="A542" s="453" t="s">
        <v>454</v>
      </c>
      <c r="B542" s="232" t="s">
        <v>6</v>
      </c>
      <c r="C542" s="407"/>
      <c r="D542" s="177"/>
      <c r="E542" s="407"/>
      <c r="F542" s="177">
        <f>SUM(C542:E542)</f>
        <v>0</v>
      </c>
    </row>
    <row r="543" spans="1:6" ht="12.75">
      <c r="A543" s="453" t="s">
        <v>455</v>
      </c>
      <c r="B543" s="267" t="s">
        <v>7</v>
      </c>
      <c r="C543" s="407"/>
      <c r="D543" s="177"/>
      <c r="E543" s="407"/>
      <c r="F543" s="177">
        <f>SUM(C543:E543)</f>
        <v>0</v>
      </c>
    </row>
    <row r="544" spans="1:6" ht="12.75">
      <c r="A544" s="453" t="s">
        <v>456</v>
      </c>
      <c r="B544" s="267" t="s">
        <v>8</v>
      </c>
      <c r="C544" s="407">
        <v>11025</v>
      </c>
      <c r="D544" s="177"/>
      <c r="E544" s="407"/>
      <c r="F544" s="177">
        <f>SUM(C544:E544)</f>
        <v>11025</v>
      </c>
    </row>
    <row r="545" spans="1:6" ht="12.75">
      <c r="A545" s="453" t="s">
        <v>457</v>
      </c>
      <c r="B545" s="267" t="s">
        <v>561</v>
      </c>
      <c r="C545" s="407">
        <v>-11025</v>
      </c>
      <c r="D545" s="177"/>
      <c r="E545" s="407"/>
      <c r="F545" s="177">
        <f>SUM(C545:E545)</f>
        <v>-11025</v>
      </c>
    </row>
    <row r="546" spans="1:6" ht="12.75">
      <c r="A546" s="453" t="s">
        <v>458</v>
      </c>
      <c r="B546" s="267" t="s">
        <v>560</v>
      </c>
      <c r="C546" s="407"/>
      <c r="D546" s="177"/>
      <c r="E546" s="407"/>
      <c r="F546" s="177">
        <f>SUM(C546:E546)</f>
        <v>0</v>
      </c>
    </row>
    <row r="547" spans="1:6" ht="12.75">
      <c r="A547" s="453" t="s">
        <v>459</v>
      </c>
      <c r="B547" s="267" t="s">
        <v>836</v>
      </c>
      <c r="C547" s="407">
        <f>C548+C549+C550+C551+C552+C553</f>
        <v>0</v>
      </c>
      <c r="D547" s="407">
        <f>D548+D549+D550+D551+D552+D553</f>
        <v>0</v>
      </c>
      <c r="E547" s="407">
        <f>E548+E549+E550+E551+E552+E553</f>
        <v>0</v>
      </c>
      <c r="F547" s="177">
        <f>F548+F549+F550+F551+F552+F553</f>
        <v>0</v>
      </c>
    </row>
    <row r="548" spans="1:6" ht="12.75">
      <c r="A548" s="453" t="s">
        <v>460</v>
      </c>
      <c r="B548" s="267" t="s">
        <v>837</v>
      </c>
      <c r="C548" s="407">
        <v>0</v>
      </c>
      <c r="D548" s="177">
        <v>0</v>
      </c>
      <c r="E548" s="407">
        <v>0</v>
      </c>
      <c r="F548" s="177">
        <f>E548+D548+C548</f>
        <v>0</v>
      </c>
    </row>
    <row r="549" spans="1:6" ht="12.75">
      <c r="A549" s="453" t="s">
        <v>461</v>
      </c>
      <c r="B549" s="267" t="s">
        <v>838</v>
      </c>
      <c r="C549" s="407"/>
      <c r="D549" s="177"/>
      <c r="E549" s="407"/>
      <c r="F549" s="177">
        <f aca="true" t="shared" si="29" ref="F549:F554">E549+D549+C549</f>
        <v>0</v>
      </c>
    </row>
    <row r="550" spans="1:6" ht="12.75">
      <c r="A550" s="453" t="s">
        <v>462</v>
      </c>
      <c r="B550" s="267" t="s">
        <v>839</v>
      </c>
      <c r="C550" s="407"/>
      <c r="D550" s="177"/>
      <c r="E550" s="407"/>
      <c r="F550" s="177">
        <f t="shared" si="29"/>
        <v>0</v>
      </c>
    </row>
    <row r="551" spans="1:6" ht="12.75">
      <c r="A551" s="453" t="s">
        <v>463</v>
      </c>
      <c r="B551" s="462" t="s">
        <v>840</v>
      </c>
      <c r="C551" s="306"/>
      <c r="D551" s="181"/>
      <c r="E551" s="407"/>
      <c r="F551" s="177">
        <f t="shared" si="29"/>
        <v>0</v>
      </c>
    </row>
    <row r="552" spans="1:6" ht="12.75">
      <c r="A552" s="453" t="s">
        <v>464</v>
      </c>
      <c r="B552" s="1134" t="s">
        <v>855</v>
      </c>
      <c r="C552" s="410"/>
      <c r="D552" s="178"/>
      <c r="E552" s="407"/>
      <c r="F552" s="177">
        <f t="shared" si="29"/>
        <v>0</v>
      </c>
    </row>
    <row r="553" spans="1:6" ht="12.75">
      <c r="A553" s="453" t="s">
        <v>465</v>
      </c>
      <c r="B553" s="1135" t="s">
        <v>848</v>
      </c>
      <c r="C553" s="410"/>
      <c r="D553" s="178"/>
      <c r="E553" s="407"/>
      <c r="F553" s="177">
        <f t="shared" si="29"/>
        <v>0</v>
      </c>
    </row>
    <row r="554" spans="1:6" ht="13.5" thickBot="1">
      <c r="A554" s="453" t="s">
        <v>466</v>
      </c>
      <c r="B554" s="269" t="s">
        <v>318</v>
      </c>
      <c r="C554" s="408"/>
      <c r="D554" s="182"/>
      <c r="E554" s="407"/>
      <c r="F554" s="405">
        <f t="shared" si="29"/>
        <v>0</v>
      </c>
    </row>
    <row r="555" spans="1:6" ht="13.5" thickBot="1">
      <c r="A555" s="797" t="s">
        <v>467</v>
      </c>
      <c r="B555" s="798" t="s">
        <v>9</v>
      </c>
      <c r="C555" s="806">
        <f>C542+C543+C544+C545+C547+C554</f>
        <v>0</v>
      </c>
      <c r="D555" s="806">
        <f>D542+D543+D544+D545+D547+D554</f>
        <v>0</v>
      </c>
      <c r="E555" s="806">
        <f>E542+E543+E544+E545+E547+E554</f>
        <v>0</v>
      </c>
      <c r="F555" s="807">
        <f>F542+F543+F544+F545+F547+F554</f>
        <v>0</v>
      </c>
    </row>
    <row r="556" spans="1:6" ht="13.5" thickTop="1">
      <c r="A556" s="786"/>
      <c r="B556" s="461"/>
      <c r="C556" s="305"/>
      <c r="D556" s="305"/>
      <c r="E556" s="305"/>
      <c r="F556" s="185"/>
    </row>
    <row r="557" spans="1:6" ht="12.75">
      <c r="A557" s="454" t="s">
        <v>468</v>
      </c>
      <c r="B557" s="463" t="s">
        <v>323</v>
      </c>
      <c r="C557" s="409"/>
      <c r="D557" s="180"/>
      <c r="E557" s="409"/>
      <c r="F557" s="239"/>
    </row>
    <row r="558" spans="1:6" ht="12.75">
      <c r="A558" s="453" t="s">
        <v>469</v>
      </c>
      <c r="B558" s="267" t="s">
        <v>562</v>
      </c>
      <c r="C558" s="407">
        <f>'33_sz_ melléklet'!C52</f>
        <v>2689618</v>
      </c>
      <c r="D558" s="177"/>
      <c r="E558" s="407"/>
      <c r="F558" s="177">
        <f>SUM(C558:E558)</f>
        <v>2689618</v>
      </c>
    </row>
    <row r="559" spans="1:6" ht="12.75">
      <c r="A559" s="453" t="s">
        <v>468</v>
      </c>
      <c r="B559" s="267" t="s">
        <v>563</v>
      </c>
      <c r="C559" s="407"/>
      <c r="D559" s="177"/>
      <c r="E559" s="407"/>
      <c r="F559" s="177">
        <f>SUM(C559:E559)</f>
        <v>0</v>
      </c>
    </row>
    <row r="560" spans="1:6" ht="12.75">
      <c r="A560" s="453" t="s">
        <v>469</v>
      </c>
      <c r="B560" s="267" t="s">
        <v>319</v>
      </c>
      <c r="C560" s="407">
        <f>C561+C562+C563+C564+C565+C566+C567</f>
        <v>35000</v>
      </c>
      <c r="D560" s="306">
        <f>D561+D562+D563+D564+D565+D566+D567</f>
        <v>0</v>
      </c>
      <c r="E560" s="306">
        <f>E561+E562+E563+E564+E565+E566+E567</f>
        <v>0</v>
      </c>
      <c r="F560" s="177">
        <f>SUM(C560:E560)</f>
        <v>35000</v>
      </c>
    </row>
    <row r="561" spans="1:6" ht="12.75">
      <c r="A561" s="453" t="s">
        <v>470</v>
      </c>
      <c r="B561" s="462" t="s">
        <v>841</v>
      </c>
      <c r="C561" s="407"/>
      <c r="D561" s="177"/>
      <c r="E561" s="407"/>
      <c r="F561" s="177">
        <f>SUM(C561:E561)</f>
        <v>0</v>
      </c>
    </row>
    <row r="562" spans="1:6" ht="12.75">
      <c r="A562" s="453" t="s">
        <v>471</v>
      </c>
      <c r="B562" s="462" t="s">
        <v>843</v>
      </c>
      <c r="C562" s="407"/>
      <c r="D562" s="177"/>
      <c r="E562" s="407"/>
      <c r="F562" s="177">
        <f aca="true" t="shared" si="30" ref="F562:F568">SUM(C562:E562)</f>
        <v>0</v>
      </c>
    </row>
    <row r="563" spans="1:6" ht="12.75">
      <c r="A563" s="453" t="s">
        <v>473</v>
      </c>
      <c r="B563" s="462" t="s">
        <v>842</v>
      </c>
      <c r="C563" s="407"/>
      <c r="D563" s="177"/>
      <c r="E563" s="407"/>
      <c r="F563" s="177">
        <f t="shared" si="30"/>
        <v>0</v>
      </c>
    </row>
    <row r="564" spans="1:6" ht="12.75">
      <c r="A564" s="453" t="s">
        <v>474</v>
      </c>
      <c r="B564" s="462" t="s">
        <v>844</v>
      </c>
      <c r="C564" s="407">
        <f>' 8 10 sz. melléklet'!E52</f>
        <v>35000</v>
      </c>
      <c r="D564" s="177"/>
      <c r="E564" s="407"/>
      <c r="F564" s="177">
        <f t="shared" si="30"/>
        <v>35000</v>
      </c>
    </row>
    <row r="565" spans="1:6" ht="12.75">
      <c r="A565" s="453" t="s">
        <v>475</v>
      </c>
      <c r="B565" s="1134" t="s">
        <v>845</v>
      </c>
      <c r="C565" s="407"/>
      <c r="D565" s="177"/>
      <c r="E565" s="407"/>
      <c r="F565" s="177">
        <f t="shared" si="30"/>
        <v>0</v>
      </c>
    </row>
    <row r="566" spans="1:6" ht="12.75">
      <c r="A566" s="453" t="s">
        <v>476</v>
      </c>
      <c r="B566" s="372" t="s">
        <v>846</v>
      </c>
      <c r="C566" s="407"/>
      <c r="D566" s="177"/>
      <c r="E566" s="407"/>
      <c r="F566" s="177">
        <f t="shared" si="30"/>
        <v>0</v>
      </c>
    </row>
    <row r="567" spans="1:6" ht="12.75">
      <c r="A567" s="453" t="s">
        <v>477</v>
      </c>
      <c r="B567" s="1135" t="s">
        <v>863</v>
      </c>
      <c r="C567" s="407"/>
      <c r="D567" s="177"/>
      <c r="E567" s="407"/>
      <c r="F567" s="177">
        <f t="shared" si="30"/>
        <v>0</v>
      </c>
    </row>
    <row r="568" spans="1:6" ht="12.75">
      <c r="A568" s="453" t="s">
        <v>478</v>
      </c>
      <c r="B568" s="267" t="s">
        <v>849</v>
      </c>
      <c r="C568" s="407"/>
      <c r="D568" s="177"/>
      <c r="E568" s="407"/>
      <c r="F568" s="177">
        <f t="shared" si="30"/>
        <v>0</v>
      </c>
    </row>
    <row r="569" spans="1:6" ht="13.5" thickBot="1">
      <c r="A569" s="453" t="s">
        <v>479</v>
      </c>
      <c r="B569" s="269" t="s">
        <v>321</v>
      </c>
      <c r="C569" s="408">
        <f>-C545</f>
        <v>11025</v>
      </c>
      <c r="D569" s="408">
        <f>-D545</f>
        <v>0</v>
      </c>
      <c r="E569" s="408">
        <f>-E545</f>
        <v>0</v>
      </c>
      <c r="F569" s="182">
        <f>-F545</f>
        <v>11025</v>
      </c>
    </row>
    <row r="570" spans="1:6" ht="13.5" thickBot="1">
      <c r="A570" s="797" t="s">
        <v>480</v>
      </c>
      <c r="B570" s="798" t="s">
        <v>10</v>
      </c>
      <c r="C570" s="806">
        <f>C558+C559+C560+C568+C569</f>
        <v>2735643</v>
      </c>
      <c r="D570" s="806">
        <f>D558+D559+D560+D568+D569</f>
        <v>0</v>
      </c>
      <c r="E570" s="806">
        <f>E558+E559+E560+E568+E569</f>
        <v>0</v>
      </c>
      <c r="F570" s="807">
        <f>F558+F559+F560+F568+F569</f>
        <v>2735643</v>
      </c>
    </row>
    <row r="571" spans="1:6" ht="27" thickBot="1" thickTop="1">
      <c r="A571" s="797" t="s">
        <v>481</v>
      </c>
      <c r="B571" s="802" t="s">
        <v>850</v>
      </c>
      <c r="C571" s="809">
        <f>C555+C570</f>
        <v>2735643</v>
      </c>
      <c r="D571" s="809">
        <f>D555+D570</f>
        <v>0</v>
      </c>
      <c r="E571" s="809">
        <f>E555+E570</f>
        <v>0</v>
      </c>
      <c r="F571" s="810">
        <f>F555+F570</f>
        <v>2735643</v>
      </c>
    </row>
    <row r="572" spans="1:6" ht="13.5" thickTop="1">
      <c r="A572" s="786"/>
      <c r="B572" s="1150"/>
      <c r="C572" s="316"/>
      <c r="D572" s="316"/>
      <c r="E572" s="316"/>
      <c r="F572" s="323"/>
    </row>
    <row r="573" spans="1:6" ht="12.75">
      <c r="A573" s="454" t="s">
        <v>557</v>
      </c>
      <c r="B573" s="584" t="s">
        <v>852</v>
      </c>
      <c r="C573" s="808"/>
      <c r="D573" s="180"/>
      <c r="E573" s="409"/>
      <c r="F573" s="239"/>
    </row>
    <row r="574" spans="1:6" ht="12.75">
      <c r="A574" s="453" t="s">
        <v>483</v>
      </c>
      <c r="B574" s="268" t="s">
        <v>851</v>
      </c>
      <c r="C574" s="412"/>
      <c r="D574" s="177"/>
      <c r="E574" s="407"/>
      <c r="F574" s="177">
        <f>SUM(C574:E574)</f>
        <v>0</v>
      </c>
    </row>
    <row r="575" spans="1:6" ht="12.75">
      <c r="A575" s="453" t="s">
        <v>484</v>
      </c>
      <c r="B575" s="889" t="s">
        <v>856</v>
      </c>
      <c r="C575" s="1141"/>
      <c r="D575" s="182"/>
      <c r="E575" s="408"/>
      <c r="F575" s="177">
        <f aca="true" t="shared" si="31" ref="F575:F581">SUM(C575:E575)</f>
        <v>0</v>
      </c>
    </row>
    <row r="576" spans="1:6" ht="12.75">
      <c r="A576" s="453" t="s">
        <v>485</v>
      </c>
      <c r="B576" s="889" t="s">
        <v>857</v>
      </c>
      <c r="C576" s="1141"/>
      <c r="D576" s="182"/>
      <c r="E576" s="408"/>
      <c r="F576" s="177">
        <f t="shared" si="31"/>
        <v>0</v>
      </c>
    </row>
    <row r="577" spans="1:6" ht="12.75">
      <c r="A577" s="453" t="s">
        <v>486</v>
      </c>
      <c r="B577" s="889" t="s">
        <v>858</v>
      </c>
      <c r="C577" s="1141"/>
      <c r="D577" s="182"/>
      <c r="E577" s="408"/>
      <c r="F577" s="177">
        <f t="shared" si="31"/>
        <v>0</v>
      </c>
    </row>
    <row r="578" spans="1:6" ht="12.75">
      <c r="A578" s="453" t="s">
        <v>487</v>
      </c>
      <c r="B578" s="1136" t="s">
        <v>859</v>
      </c>
      <c r="C578" s="1141"/>
      <c r="D578" s="182"/>
      <c r="E578" s="408"/>
      <c r="F578" s="177">
        <f t="shared" si="31"/>
        <v>0</v>
      </c>
    </row>
    <row r="579" spans="1:6" ht="12.75">
      <c r="A579" s="453" t="s">
        <v>488</v>
      </c>
      <c r="B579" s="1137" t="s">
        <v>860</v>
      </c>
      <c r="C579" s="1141"/>
      <c r="D579" s="182"/>
      <c r="E579" s="408"/>
      <c r="F579" s="177">
        <f t="shared" si="31"/>
        <v>0</v>
      </c>
    </row>
    <row r="580" spans="1:6" ht="12.75">
      <c r="A580" s="453" t="s">
        <v>489</v>
      </c>
      <c r="B580" s="1138" t="s">
        <v>861</v>
      </c>
      <c r="C580" s="1141"/>
      <c r="D580" s="182"/>
      <c r="E580" s="408"/>
      <c r="F580" s="177">
        <f t="shared" si="31"/>
        <v>0</v>
      </c>
    </row>
    <row r="581" spans="1:6" ht="13.5" thickBot="1">
      <c r="A581" s="453" t="s">
        <v>490</v>
      </c>
      <c r="B581" s="464" t="s">
        <v>862</v>
      </c>
      <c r="C581" s="1141"/>
      <c r="D581" s="182"/>
      <c r="E581" s="408"/>
      <c r="F581" s="177">
        <f t="shared" si="31"/>
        <v>0</v>
      </c>
    </row>
    <row r="582" spans="1:6" ht="13.5" thickBot="1">
      <c r="A582" s="477" t="s">
        <v>491</v>
      </c>
      <c r="B582" s="382" t="s">
        <v>853</v>
      </c>
      <c r="C582" s="1142">
        <f>SUM(C574:C581)</f>
        <v>0</v>
      </c>
      <c r="D582" s="1142">
        <f>SUM(D574:D581)</f>
        <v>0</v>
      </c>
      <c r="E582" s="1142">
        <f>SUM(E574:E581)</f>
        <v>0</v>
      </c>
      <c r="F582" s="1274">
        <f>SUM(F574:F581)</f>
        <v>0</v>
      </c>
    </row>
    <row r="583" spans="1:6" ht="12.75">
      <c r="A583" s="786"/>
      <c r="B583" s="45"/>
      <c r="C583" s="1156"/>
      <c r="D583" s="1158"/>
      <c r="E583" s="1094"/>
      <c r="F583" s="885"/>
    </row>
    <row r="584" spans="1:6" ht="13.5" thickBot="1">
      <c r="A584" s="814" t="s">
        <v>492</v>
      </c>
      <c r="B584" s="1148" t="s">
        <v>854</v>
      </c>
      <c r="C584" s="1155">
        <f>C571+C582</f>
        <v>2735643</v>
      </c>
      <c r="D584" s="1157">
        <f>D571+D582</f>
        <v>0</v>
      </c>
      <c r="E584" s="1155">
        <f>E571+E582</f>
        <v>0</v>
      </c>
      <c r="F584" s="1155">
        <f>F571+F582</f>
        <v>2735643</v>
      </c>
    </row>
    <row r="585" spans="1:6" ht="13.5" thickTop="1">
      <c r="A585" s="1440">
        <v>12</v>
      </c>
      <c r="B585" s="1440"/>
      <c r="C585" s="1440"/>
      <c r="D585" s="1440"/>
      <c r="E585" s="1440"/>
      <c r="F585" s="1440"/>
    </row>
    <row r="586" spans="1:5" ht="12.75">
      <c r="A586" s="1419" t="s">
        <v>1067</v>
      </c>
      <c r="B586" s="1419"/>
      <c r="C586" s="1419"/>
      <c r="D586" s="1419"/>
      <c r="E586" s="1419"/>
    </row>
    <row r="587" spans="1:5" ht="12.75">
      <c r="A587" s="466"/>
      <c r="B587" s="466"/>
      <c r="C587" s="466"/>
      <c r="D587" s="466"/>
      <c r="E587" s="466"/>
    </row>
    <row r="588" spans="1:6" ht="14.25">
      <c r="A588" s="1562" t="s">
        <v>1068</v>
      </c>
      <c r="B588" s="1563"/>
      <c r="C588" s="1563"/>
      <c r="D588" s="1563"/>
      <c r="E588" s="1563"/>
      <c r="F588" s="1563"/>
    </row>
    <row r="589" spans="2:5" ht="15.75">
      <c r="B589" s="22"/>
      <c r="C589" s="22"/>
      <c r="D589" s="22"/>
      <c r="E589" s="22"/>
    </row>
    <row r="590" spans="2:5" ht="15.75">
      <c r="B590" s="22" t="s">
        <v>812</v>
      </c>
      <c r="C590" s="22"/>
      <c r="D590" s="22"/>
      <c r="E590" s="22"/>
    </row>
    <row r="591" spans="2:5" ht="13.5" thickBot="1">
      <c r="B591" s="1"/>
      <c r="C591" s="1"/>
      <c r="D591" s="1"/>
      <c r="E591" s="23" t="s">
        <v>11</v>
      </c>
    </row>
    <row r="592" spans="1:6" ht="48.75" thickBot="1">
      <c r="A592" s="481" t="s">
        <v>448</v>
      </c>
      <c r="B592" s="792" t="s">
        <v>16</v>
      </c>
      <c r="C592" s="469" t="s">
        <v>1060</v>
      </c>
      <c r="D592" s="470" t="s">
        <v>1061</v>
      </c>
      <c r="E592" s="469" t="s">
        <v>1055</v>
      </c>
      <c r="F592" s="470" t="s">
        <v>1054</v>
      </c>
    </row>
    <row r="593" spans="1:6" ht="12.75">
      <c r="A593" s="793" t="s">
        <v>449</v>
      </c>
      <c r="B593" s="794" t="s">
        <v>450</v>
      </c>
      <c r="C593" s="803" t="s">
        <v>451</v>
      </c>
      <c r="D593" s="804" t="s">
        <v>452</v>
      </c>
      <c r="E593" s="1047" t="s">
        <v>472</v>
      </c>
      <c r="F593" s="1048" t="s">
        <v>497</v>
      </c>
    </row>
    <row r="594" spans="1:6" ht="12.75">
      <c r="A594" s="454" t="s">
        <v>453</v>
      </c>
      <c r="B594" s="461" t="s">
        <v>322</v>
      </c>
      <c r="C594" s="407"/>
      <c r="D594" s="177"/>
      <c r="E594" s="407"/>
      <c r="F594" s="160"/>
    </row>
    <row r="595" spans="1:6" ht="12.75">
      <c r="A595" s="453" t="s">
        <v>454</v>
      </c>
      <c r="B595" s="232" t="s">
        <v>6</v>
      </c>
      <c r="C595" s="407"/>
      <c r="D595" s="177"/>
      <c r="E595" s="407"/>
      <c r="F595" s="177">
        <f>SUM(C595:E595)</f>
        <v>0</v>
      </c>
    </row>
    <row r="596" spans="1:6" ht="12.75">
      <c r="A596" s="453" t="s">
        <v>455</v>
      </c>
      <c r="B596" s="267" t="s">
        <v>7</v>
      </c>
      <c r="C596" s="407"/>
      <c r="D596" s="177"/>
      <c r="E596" s="407"/>
      <c r="F596" s="177">
        <f>SUM(C596:E596)</f>
        <v>0</v>
      </c>
    </row>
    <row r="597" spans="1:6" ht="12.75">
      <c r="A597" s="453" t="s">
        <v>456</v>
      </c>
      <c r="B597" s="267" t="s">
        <v>8</v>
      </c>
      <c r="C597" s="407">
        <v>52120</v>
      </c>
      <c r="D597" s="177"/>
      <c r="E597" s="407"/>
      <c r="F597" s="177">
        <f>SUM(C597:E597)</f>
        <v>52120</v>
      </c>
    </row>
    <row r="598" spans="1:6" ht="12.75">
      <c r="A598" s="453" t="s">
        <v>457</v>
      </c>
      <c r="B598" s="267" t="s">
        <v>561</v>
      </c>
      <c r="C598" s="407"/>
      <c r="D598" s="177"/>
      <c r="E598" s="407"/>
      <c r="F598" s="177">
        <f>SUM(C598:E598)</f>
        <v>0</v>
      </c>
    </row>
    <row r="599" spans="1:6" ht="12.75">
      <c r="A599" s="453" t="s">
        <v>458</v>
      </c>
      <c r="B599" s="267" t="s">
        <v>560</v>
      </c>
      <c r="C599" s="407"/>
      <c r="D599" s="177"/>
      <c r="E599" s="407"/>
      <c r="F599" s="177">
        <f>SUM(C599:E599)</f>
        <v>0</v>
      </c>
    </row>
    <row r="600" spans="1:6" ht="12.75">
      <c r="A600" s="453" t="s">
        <v>459</v>
      </c>
      <c r="B600" s="267" t="s">
        <v>836</v>
      </c>
      <c r="C600" s="407">
        <f>C601+C602+C603+C604+C605+C606</f>
        <v>0</v>
      </c>
      <c r="D600" s="407">
        <f>D601+D602+D603+D604+D605+D606</f>
        <v>0</v>
      </c>
      <c r="E600" s="407">
        <f>E601+E602+E603+E604+E605+E606</f>
        <v>0</v>
      </c>
      <c r="F600" s="177">
        <f>F601+F602+F603+F604+F605+F606</f>
        <v>0</v>
      </c>
    </row>
    <row r="601" spans="1:6" ht="12.75">
      <c r="A601" s="453" t="s">
        <v>460</v>
      </c>
      <c r="B601" s="267" t="s">
        <v>837</v>
      </c>
      <c r="C601" s="407">
        <v>0</v>
      </c>
      <c r="D601" s="177">
        <v>0</v>
      </c>
      <c r="E601" s="407">
        <v>0</v>
      </c>
      <c r="F601" s="177">
        <f>E601+D601+C601</f>
        <v>0</v>
      </c>
    </row>
    <row r="602" spans="1:6" ht="12.75">
      <c r="A602" s="453" t="s">
        <v>461</v>
      </c>
      <c r="B602" s="267" t="s">
        <v>838</v>
      </c>
      <c r="C602" s="407"/>
      <c r="D602" s="177"/>
      <c r="E602" s="407"/>
      <c r="F602" s="177">
        <f aca="true" t="shared" si="32" ref="F602:F607">E602+D602+C602</f>
        <v>0</v>
      </c>
    </row>
    <row r="603" spans="1:6" ht="12.75">
      <c r="A603" s="453" t="s">
        <v>462</v>
      </c>
      <c r="B603" s="267" t="s">
        <v>839</v>
      </c>
      <c r="C603" s="407"/>
      <c r="D603" s="177"/>
      <c r="E603" s="407"/>
      <c r="F603" s="177">
        <f t="shared" si="32"/>
        <v>0</v>
      </c>
    </row>
    <row r="604" spans="1:6" ht="12.75">
      <c r="A604" s="453" t="s">
        <v>463</v>
      </c>
      <c r="B604" s="462" t="s">
        <v>840</v>
      </c>
      <c r="C604" s="306"/>
      <c r="D604" s="181"/>
      <c r="E604" s="407"/>
      <c r="F604" s="177">
        <f t="shared" si="32"/>
        <v>0</v>
      </c>
    </row>
    <row r="605" spans="1:6" ht="12.75">
      <c r="A605" s="453" t="s">
        <v>464</v>
      </c>
      <c r="B605" s="1134" t="s">
        <v>855</v>
      </c>
      <c r="C605" s="410"/>
      <c r="D605" s="178"/>
      <c r="E605" s="407"/>
      <c r="F605" s="177">
        <f t="shared" si="32"/>
        <v>0</v>
      </c>
    </row>
    <row r="606" spans="1:6" ht="12.75">
      <c r="A606" s="453" t="s">
        <v>465</v>
      </c>
      <c r="B606" s="1135" t="s">
        <v>848</v>
      </c>
      <c r="C606" s="410"/>
      <c r="D606" s="178"/>
      <c r="E606" s="407"/>
      <c r="F606" s="177">
        <f t="shared" si="32"/>
        <v>0</v>
      </c>
    </row>
    <row r="607" spans="1:6" ht="13.5" thickBot="1">
      <c r="A607" s="453" t="s">
        <v>466</v>
      </c>
      <c r="B607" s="269" t="s">
        <v>318</v>
      </c>
      <c r="C607" s="408"/>
      <c r="D607" s="182"/>
      <c r="E607" s="407"/>
      <c r="F607" s="405">
        <f t="shared" si="32"/>
        <v>0</v>
      </c>
    </row>
    <row r="608" spans="1:6" ht="13.5" thickBot="1">
      <c r="A608" s="797" t="s">
        <v>467</v>
      </c>
      <c r="B608" s="798" t="s">
        <v>9</v>
      </c>
      <c r="C608" s="806">
        <f>C595+C596+C597+C598+C600+C607</f>
        <v>52120</v>
      </c>
      <c r="D608" s="806">
        <f>D595+D596+D597+D598+D600+D607</f>
        <v>0</v>
      </c>
      <c r="E608" s="806">
        <f>E595+E596+E597+E598+E600+E607</f>
        <v>0</v>
      </c>
      <c r="F608" s="807">
        <f>F595+F596+F597+F598+F600+F607</f>
        <v>52120</v>
      </c>
    </row>
    <row r="609" spans="1:6" ht="13.5" thickTop="1">
      <c r="A609" s="786"/>
      <c r="B609" s="461"/>
      <c r="C609" s="305"/>
      <c r="D609" s="305"/>
      <c r="E609" s="305"/>
      <c r="F609" s="185"/>
    </row>
    <row r="610" spans="1:6" ht="12.75">
      <c r="A610" s="454" t="s">
        <v>468</v>
      </c>
      <c r="B610" s="463" t="s">
        <v>323</v>
      </c>
      <c r="C610" s="409"/>
      <c r="D610" s="180"/>
      <c r="E610" s="409"/>
      <c r="F610" s="239"/>
    </row>
    <row r="611" spans="1:6" ht="12.75">
      <c r="A611" s="453" t="s">
        <v>469</v>
      </c>
      <c r="B611" s="267" t="s">
        <v>562</v>
      </c>
      <c r="C611" s="407">
        <f>'33_sz_ melléklet'!C41</f>
        <v>1000</v>
      </c>
      <c r="D611" s="177"/>
      <c r="E611" s="407"/>
      <c r="F611" s="177">
        <f>SUM(C611:E611)</f>
        <v>1000</v>
      </c>
    </row>
    <row r="612" spans="1:6" ht="12.75">
      <c r="A612" s="453" t="s">
        <v>468</v>
      </c>
      <c r="B612" s="267" t="s">
        <v>563</v>
      </c>
      <c r="C612" s="407"/>
      <c r="D612" s="177"/>
      <c r="E612" s="407"/>
      <c r="F612" s="177">
        <f>SUM(C612:E612)</f>
        <v>0</v>
      </c>
    </row>
    <row r="613" spans="1:6" ht="12.75">
      <c r="A613" s="453" t="s">
        <v>469</v>
      </c>
      <c r="B613" s="267" t="s">
        <v>319</v>
      </c>
      <c r="C613" s="407">
        <f>C614+C615+C616+C617+C618+C619+C620</f>
        <v>0</v>
      </c>
      <c r="D613" s="407">
        <f>D614+D615+D616+D617+D618+D619+D620</f>
        <v>0</v>
      </c>
      <c r="E613" s="407">
        <f>E614+E615+E616+E617+E618+E619+E620</f>
        <v>0</v>
      </c>
      <c r="F613" s="177">
        <f>F614+F615+F616+F617+F618+F619+F620</f>
        <v>0</v>
      </c>
    </row>
    <row r="614" spans="1:6" ht="12.75">
      <c r="A614" s="453" t="s">
        <v>470</v>
      </c>
      <c r="B614" s="462" t="s">
        <v>841</v>
      </c>
      <c r="C614" s="407"/>
      <c r="D614" s="177"/>
      <c r="E614" s="407"/>
      <c r="F614" s="177">
        <f>SUM(C614:E614)</f>
        <v>0</v>
      </c>
    </row>
    <row r="615" spans="1:6" ht="12.75">
      <c r="A615" s="453" t="s">
        <v>471</v>
      </c>
      <c r="B615" s="462" t="s">
        <v>843</v>
      </c>
      <c r="C615" s="407"/>
      <c r="D615" s="177"/>
      <c r="E615" s="407"/>
      <c r="F615" s="177">
        <f aca="true" t="shared" si="33" ref="F615:F621">SUM(C615:E615)</f>
        <v>0</v>
      </c>
    </row>
    <row r="616" spans="1:6" ht="12.75">
      <c r="A616" s="453" t="s">
        <v>473</v>
      </c>
      <c r="B616" s="462" t="s">
        <v>842</v>
      </c>
      <c r="C616" s="407"/>
      <c r="D616" s="177"/>
      <c r="E616" s="407"/>
      <c r="F616" s="177">
        <f t="shared" si="33"/>
        <v>0</v>
      </c>
    </row>
    <row r="617" spans="1:6" ht="12.75">
      <c r="A617" s="453" t="s">
        <v>474</v>
      </c>
      <c r="B617" s="462" t="s">
        <v>844</v>
      </c>
      <c r="C617" s="407"/>
      <c r="D617" s="177"/>
      <c r="E617" s="407"/>
      <c r="F617" s="177">
        <f t="shared" si="33"/>
        <v>0</v>
      </c>
    </row>
    <row r="618" spans="1:6" ht="12.75">
      <c r="A618" s="453" t="s">
        <v>475</v>
      </c>
      <c r="B618" s="1134" t="s">
        <v>845</v>
      </c>
      <c r="C618" s="407"/>
      <c r="D618" s="177"/>
      <c r="E618" s="407"/>
      <c r="F618" s="177">
        <f t="shared" si="33"/>
        <v>0</v>
      </c>
    </row>
    <row r="619" spans="1:6" ht="12.75">
      <c r="A619" s="453" t="s">
        <v>476</v>
      </c>
      <c r="B619" s="372" t="s">
        <v>846</v>
      </c>
      <c r="C619" s="407"/>
      <c r="D619" s="177"/>
      <c r="E619" s="407"/>
      <c r="F619" s="177">
        <f t="shared" si="33"/>
        <v>0</v>
      </c>
    </row>
    <row r="620" spans="1:6" ht="12.75">
      <c r="A620" s="453" t="s">
        <v>477</v>
      </c>
      <c r="B620" s="1135" t="s">
        <v>863</v>
      </c>
      <c r="C620" s="407"/>
      <c r="D620" s="177"/>
      <c r="E620" s="407"/>
      <c r="F620" s="177">
        <f t="shared" si="33"/>
        <v>0</v>
      </c>
    </row>
    <row r="621" spans="1:6" ht="12.75">
      <c r="A621" s="453" t="s">
        <v>478</v>
      </c>
      <c r="B621" s="267" t="s">
        <v>849</v>
      </c>
      <c r="C621" s="407"/>
      <c r="D621" s="177"/>
      <c r="E621" s="407"/>
      <c r="F621" s="177">
        <f t="shared" si="33"/>
        <v>0</v>
      </c>
    </row>
    <row r="622" spans="1:6" ht="13.5" thickBot="1">
      <c r="A622" s="453" t="s">
        <v>479</v>
      </c>
      <c r="B622" s="269" t="s">
        <v>321</v>
      </c>
      <c r="C622" s="410">
        <f>-C598</f>
        <v>0</v>
      </c>
      <c r="D622" s="410">
        <f>-D598</f>
        <v>0</v>
      </c>
      <c r="E622" s="410">
        <f>-E598</f>
        <v>0</v>
      </c>
      <c r="F622" s="178">
        <f>-F598</f>
        <v>0</v>
      </c>
    </row>
    <row r="623" spans="1:6" ht="13.5" thickBot="1">
      <c r="A623" s="797" t="s">
        <v>480</v>
      </c>
      <c r="B623" s="798" t="s">
        <v>10</v>
      </c>
      <c r="C623" s="806">
        <f>C611+C612+C613+C621+C622</f>
        <v>1000</v>
      </c>
      <c r="D623" s="806">
        <f>D611+D612+D613+D621+D622</f>
        <v>0</v>
      </c>
      <c r="E623" s="806">
        <f>E611+E612+E613+E621+E622</f>
        <v>0</v>
      </c>
      <c r="F623" s="807">
        <f>F611+F612+F613+F621+F622</f>
        <v>1000</v>
      </c>
    </row>
    <row r="624" spans="1:6" ht="27" thickBot="1" thickTop="1">
      <c r="A624" s="797" t="s">
        <v>481</v>
      </c>
      <c r="B624" s="802" t="s">
        <v>850</v>
      </c>
      <c r="C624" s="809">
        <f>C608+C623</f>
        <v>53120</v>
      </c>
      <c r="D624" s="809">
        <f>D608+D623</f>
        <v>0</v>
      </c>
      <c r="E624" s="809">
        <f>E608+E623</f>
        <v>0</v>
      </c>
      <c r="F624" s="810">
        <f>F608+F623</f>
        <v>53120</v>
      </c>
    </row>
    <row r="625" spans="1:6" ht="13.5" thickTop="1">
      <c r="A625" s="786"/>
      <c r="B625" s="1150"/>
      <c r="C625" s="316"/>
      <c r="D625" s="316"/>
      <c r="E625" s="316"/>
      <c r="F625" s="323"/>
    </row>
    <row r="626" spans="1:6" ht="12.75">
      <c r="A626" s="454" t="s">
        <v>557</v>
      </c>
      <c r="B626" s="584" t="s">
        <v>852</v>
      </c>
      <c r="C626" s="808"/>
      <c r="D626" s="180"/>
      <c r="E626" s="409"/>
      <c r="F626" s="239"/>
    </row>
    <row r="627" spans="1:6" ht="12.75">
      <c r="A627" s="453" t="s">
        <v>483</v>
      </c>
      <c r="B627" s="268" t="s">
        <v>851</v>
      </c>
      <c r="C627" s="412"/>
      <c r="D627" s="177"/>
      <c r="E627" s="407"/>
      <c r="F627" s="177">
        <f>SUM(C627:E627)</f>
        <v>0</v>
      </c>
    </row>
    <row r="628" spans="1:6" ht="12.75">
      <c r="A628" s="453" t="s">
        <v>484</v>
      </c>
      <c r="B628" s="889" t="s">
        <v>856</v>
      </c>
      <c r="C628" s="1141"/>
      <c r="D628" s="182"/>
      <c r="E628" s="408"/>
      <c r="F628" s="177">
        <f aca="true" t="shared" si="34" ref="F628:F634">SUM(C628:E628)</f>
        <v>0</v>
      </c>
    </row>
    <row r="629" spans="1:6" ht="12.75">
      <c r="A629" s="453" t="s">
        <v>485</v>
      </c>
      <c r="B629" s="889" t="s">
        <v>857</v>
      </c>
      <c r="C629" s="1141"/>
      <c r="D629" s="182"/>
      <c r="E629" s="408"/>
      <c r="F629" s="177">
        <f t="shared" si="34"/>
        <v>0</v>
      </c>
    </row>
    <row r="630" spans="1:6" ht="12.75">
      <c r="A630" s="453" t="s">
        <v>486</v>
      </c>
      <c r="B630" s="889" t="s">
        <v>858</v>
      </c>
      <c r="C630" s="1141"/>
      <c r="D630" s="182"/>
      <c r="E630" s="408"/>
      <c r="F630" s="177">
        <f t="shared" si="34"/>
        <v>0</v>
      </c>
    </row>
    <row r="631" spans="1:6" ht="12.75">
      <c r="A631" s="453" t="s">
        <v>487</v>
      </c>
      <c r="B631" s="1136" t="s">
        <v>859</v>
      </c>
      <c r="C631" s="1141"/>
      <c r="D631" s="182"/>
      <c r="E631" s="408"/>
      <c r="F631" s="177">
        <f t="shared" si="34"/>
        <v>0</v>
      </c>
    </row>
    <row r="632" spans="1:6" ht="12.75">
      <c r="A632" s="453" t="s">
        <v>488</v>
      </c>
      <c r="B632" s="1137" t="s">
        <v>860</v>
      </c>
      <c r="C632" s="1141"/>
      <c r="D632" s="182"/>
      <c r="E632" s="408"/>
      <c r="F632" s="177">
        <f t="shared" si="34"/>
        <v>0</v>
      </c>
    </row>
    <row r="633" spans="1:6" ht="12.75">
      <c r="A633" s="453" t="s">
        <v>489</v>
      </c>
      <c r="B633" s="1138" t="s">
        <v>861</v>
      </c>
      <c r="C633" s="1141"/>
      <c r="D633" s="182"/>
      <c r="E633" s="408"/>
      <c r="F633" s="177">
        <f t="shared" si="34"/>
        <v>0</v>
      </c>
    </row>
    <row r="634" spans="1:6" ht="13.5" thickBot="1">
      <c r="A634" s="453" t="s">
        <v>490</v>
      </c>
      <c r="B634" s="464" t="s">
        <v>862</v>
      </c>
      <c r="C634" s="1141"/>
      <c r="D634" s="182"/>
      <c r="E634" s="408"/>
      <c r="F634" s="177">
        <f t="shared" si="34"/>
        <v>0</v>
      </c>
    </row>
    <row r="635" spans="1:6" ht="13.5" thickBot="1">
      <c r="A635" s="477" t="s">
        <v>491</v>
      </c>
      <c r="B635" s="382" t="s">
        <v>853</v>
      </c>
      <c r="C635" s="1142">
        <f>SUM(C627:C634)</f>
        <v>0</v>
      </c>
      <c r="D635" s="1142">
        <f>SUM(D627:D634)</f>
        <v>0</v>
      </c>
      <c r="E635" s="1142">
        <f>SUM(E627:E634)</f>
        <v>0</v>
      </c>
      <c r="F635" s="1274">
        <f>SUM(F627:F634)</f>
        <v>0</v>
      </c>
    </row>
    <row r="636" spans="1:6" ht="12.75">
      <c r="A636" s="786"/>
      <c r="B636" s="45"/>
      <c r="C636" s="1156"/>
      <c r="D636" s="1158"/>
      <c r="E636" s="1094"/>
      <c r="F636" s="885"/>
    </row>
    <row r="637" spans="1:6" ht="13.5" thickBot="1">
      <c r="A637" s="814" t="s">
        <v>492</v>
      </c>
      <c r="B637" s="1148" t="s">
        <v>854</v>
      </c>
      <c r="C637" s="1155">
        <f>C624+C635</f>
        <v>53120</v>
      </c>
      <c r="D637" s="1157">
        <f>D624+D635</f>
        <v>0</v>
      </c>
      <c r="E637" s="1155">
        <f>E624+E635</f>
        <v>0</v>
      </c>
      <c r="F637" s="1155">
        <f>F624+F635</f>
        <v>53120</v>
      </c>
    </row>
    <row r="638" spans="1:6" ht="13.5" thickTop="1">
      <c r="A638" s="1440">
        <v>13</v>
      </c>
      <c r="B638" s="1440"/>
      <c r="C638" s="1440"/>
      <c r="D638" s="1440"/>
      <c r="E638" s="1440"/>
      <c r="F638" s="1440"/>
    </row>
    <row r="639" spans="1:5" ht="12.75">
      <c r="A639" s="1419" t="s">
        <v>1067</v>
      </c>
      <c r="B639" s="1419"/>
      <c r="C639" s="1419"/>
      <c r="D639" s="1419"/>
      <c r="E639" s="1419"/>
    </row>
    <row r="640" spans="1:5" ht="12.75">
      <c r="A640" s="466"/>
      <c r="B640" s="466"/>
      <c r="C640" s="466"/>
      <c r="D640" s="466"/>
      <c r="E640" s="466"/>
    </row>
    <row r="641" spans="1:6" ht="14.25">
      <c r="A641" s="1562" t="s">
        <v>1068</v>
      </c>
      <c r="B641" s="1563"/>
      <c r="C641" s="1563"/>
      <c r="D641" s="1563"/>
      <c r="E641" s="1563"/>
      <c r="F641" s="1563"/>
    </row>
    <row r="642" spans="2:5" ht="15.75">
      <c r="B642" s="22"/>
      <c r="C642" s="22"/>
      <c r="D642" s="22"/>
      <c r="E642" s="22"/>
    </row>
    <row r="643" spans="2:5" ht="15.75">
      <c r="B643" s="22" t="s">
        <v>1080</v>
      </c>
      <c r="C643" s="22"/>
      <c r="D643" s="22"/>
      <c r="E643" s="22"/>
    </row>
    <row r="644" spans="2:5" ht="13.5" thickBot="1">
      <c r="B644" s="1"/>
      <c r="C644" s="1"/>
      <c r="D644" s="1"/>
      <c r="E644" s="23" t="s">
        <v>11</v>
      </c>
    </row>
    <row r="645" spans="1:6" ht="48.75" thickBot="1">
      <c r="A645" s="481" t="s">
        <v>448</v>
      </c>
      <c r="B645" s="792" t="s">
        <v>16</v>
      </c>
      <c r="C645" s="469" t="s">
        <v>1060</v>
      </c>
      <c r="D645" s="470" t="s">
        <v>1061</v>
      </c>
      <c r="E645" s="469" t="s">
        <v>1055</v>
      </c>
      <c r="F645" s="470" t="s">
        <v>1054</v>
      </c>
    </row>
    <row r="646" spans="1:6" ht="12.75">
      <c r="A646" s="793" t="s">
        <v>449</v>
      </c>
      <c r="B646" s="794" t="s">
        <v>450</v>
      </c>
      <c r="C646" s="803" t="s">
        <v>451</v>
      </c>
      <c r="D646" s="804" t="s">
        <v>452</v>
      </c>
      <c r="E646" s="1047" t="s">
        <v>472</v>
      </c>
      <c r="F646" s="1048" t="s">
        <v>497</v>
      </c>
    </row>
    <row r="647" spans="1:6" ht="12.75">
      <c r="A647" s="454" t="s">
        <v>453</v>
      </c>
      <c r="B647" s="461" t="s">
        <v>322</v>
      </c>
      <c r="C647" s="407"/>
      <c r="D647" s="177"/>
      <c r="E647" s="407"/>
      <c r="F647" s="160"/>
    </row>
    <row r="648" spans="1:6" ht="12.75">
      <c r="A648" s="453" t="s">
        <v>454</v>
      </c>
      <c r="B648" s="232" t="s">
        <v>6</v>
      </c>
      <c r="C648" s="407"/>
      <c r="D648" s="177"/>
      <c r="E648" s="407"/>
      <c r="F648" s="177">
        <f>SUM(C648:E648)</f>
        <v>0</v>
      </c>
    </row>
    <row r="649" spans="1:6" ht="12.75">
      <c r="A649" s="453" t="s">
        <v>455</v>
      </c>
      <c r="B649" s="267" t="s">
        <v>7</v>
      </c>
      <c r="C649" s="407"/>
      <c r="D649" s="177"/>
      <c r="E649" s="407"/>
      <c r="F649" s="177">
        <f>SUM(C649:E649)</f>
        <v>0</v>
      </c>
    </row>
    <row r="650" spans="1:6" ht="12.75">
      <c r="A650" s="453" t="s">
        <v>456</v>
      </c>
      <c r="B650" s="267" t="s">
        <v>8</v>
      </c>
      <c r="C650" s="407">
        <v>64159</v>
      </c>
      <c r="D650" s="177"/>
      <c r="E650" s="407"/>
      <c r="F650" s="177">
        <f>SUM(C650:E650)</f>
        <v>64159</v>
      </c>
    </row>
    <row r="651" spans="1:6" ht="12.75">
      <c r="A651" s="453" t="s">
        <v>457</v>
      </c>
      <c r="B651" s="267" t="s">
        <v>561</v>
      </c>
      <c r="C651" s="407"/>
      <c r="D651" s="177"/>
      <c r="E651" s="407"/>
      <c r="F651" s="177">
        <f>SUM(C651:E651)</f>
        <v>0</v>
      </c>
    </row>
    <row r="652" spans="1:6" ht="12.75">
      <c r="A652" s="453" t="s">
        <v>458</v>
      </c>
      <c r="B652" s="267" t="s">
        <v>560</v>
      </c>
      <c r="C652" s="407"/>
      <c r="D652" s="177"/>
      <c r="E652" s="407"/>
      <c r="F652" s="177">
        <f>SUM(C652:E652)</f>
        <v>0</v>
      </c>
    </row>
    <row r="653" spans="1:6" ht="12.75">
      <c r="A653" s="453" t="s">
        <v>459</v>
      </c>
      <c r="B653" s="267" t="s">
        <v>836</v>
      </c>
      <c r="C653" s="407">
        <f>C654+C655+C656+C657+C658+C659</f>
        <v>0</v>
      </c>
      <c r="D653" s="407">
        <f>D654+D655+D656+D657+D658+D659</f>
        <v>0</v>
      </c>
      <c r="E653" s="407">
        <f>E654+E655+E656+E657+E658+E659</f>
        <v>0</v>
      </c>
      <c r="F653" s="177">
        <f>F654+F655+F656+F657+F658+F659</f>
        <v>0</v>
      </c>
    </row>
    <row r="654" spans="1:6" ht="12.75">
      <c r="A654" s="453" t="s">
        <v>460</v>
      </c>
      <c r="B654" s="267" t="s">
        <v>837</v>
      </c>
      <c r="C654" s="407">
        <v>0</v>
      </c>
      <c r="D654" s="177">
        <v>0</v>
      </c>
      <c r="E654" s="407">
        <v>0</v>
      </c>
      <c r="F654" s="177">
        <f>E654+D654+C654</f>
        <v>0</v>
      </c>
    </row>
    <row r="655" spans="1:6" ht="12.75">
      <c r="A655" s="453" t="s">
        <v>461</v>
      </c>
      <c r="B655" s="267" t="s">
        <v>838</v>
      </c>
      <c r="C655" s="407"/>
      <c r="D655" s="177"/>
      <c r="E655" s="407"/>
      <c r="F655" s="177">
        <f aca="true" t="shared" si="35" ref="F655:F660">E655+D655+C655</f>
        <v>0</v>
      </c>
    </row>
    <row r="656" spans="1:6" ht="12.75">
      <c r="A656" s="453" t="s">
        <v>462</v>
      </c>
      <c r="B656" s="267" t="s">
        <v>839</v>
      </c>
      <c r="C656" s="407"/>
      <c r="D656" s="177"/>
      <c r="E656" s="407"/>
      <c r="F656" s="177">
        <f t="shared" si="35"/>
        <v>0</v>
      </c>
    </row>
    <row r="657" spans="1:6" ht="12.75">
      <c r="A657" s="453" t="s">
        <v>463</v>
      </c>
      <c r="B657" s="462" t="s">
        <v>840</v>
      </c>
      <c r="C657" s="306"/>
      <c r="D657" s="181"/>
      <c r="E657" s="407"/>
      <c r="F657" s="177">
        <f t="shared" si="35"/>
        <v>0</v>
      </c>
    </row>
    <row r="658" spans="1:6" ht="12.75">
      <c r="A658" s="453" t="s">
        <v>464</v>
      </c>
      <c r="B658" s="1134" t="s">
        <v>855</v>
      </c>
      <c r="C658" s="410"/>
      <c r="D658" s="178"/>
      <c r="E658" s="407"/>
      <c r="F658" s="177">
        <f t="shared" si="35"/>
        <v>0</v>
      </c>
    </row>
    <row r="659" spans="1:6" ht="12.75">
      <c r="A659" s="453" t="s">
        <v>465</v>
      </c>
      <c r="B659" s="1135" t="s">
        <v>848</v>
      </c>
      <c r="C659" s="410"/>
      <c r="D659" s="178"/>
      <c r="E659" s="407"/>
      <c r="F659" s="177">
        <f t="shared" si="35"/>
        <v>0</v>
      </c>
    </row>
    <row r="660" spans="1:6" ht="13.5" thickBot="1">
      <c r="A660" s="453" t="s">
        <v>466</v>
      </c>
      <c r="B660" s="269" t="s">
        <v>318</v>
      </c>
      <c r="C660" s="408"/>
      <c r="D660" s="182"/>
      <c r="E660" s="407"/>
      <c r="F660" s="405">
        <f t="shared" si="35"/>
        <v>0</v>
      </c>
    </row>
    <row r="661" spans="1:6" ht="13.5" thickBot="1">
      <c r="A661" s="797" t="s">
        <v>467</v>
      </c>
      <c r="B661" s="798" t="s">
        <v>9</v>
      </c>
      <c r="C661" s="806">
        <f>C648+C649+C650+C651+C653+C660</f>
        <v>64159</v>
      </c>
      <c r="D661" s="806">
        <f>D648+D649+D650+D651+D653+D660</f>
        <v>0</v>
      </c>
      <c r="E661" s="806">
        <f>E648+E649+E650+E651+E653+E660</f>
        <v>0</v>
      </c>
      <c r="F661" s="807">
        <f>F648+F649+F650+F651+F653+F660</f>
        <v>64159</v>
      </c>
    </row>
    <row r="662" spans="1:6" ht="13.5" thickTop="1">
      <c r="A662" s="786"/>
      <c r="B662" s="461"/>
      <c r="C662" s="305"/>
      <c r="D662" s="305"/>
      <c r="E662" s="305"/>
      <c r="F662" s="185"/>
    </row>
    <row r="663" spans="1:6" ht="12.75">
      <c r="A663" s="454" t="s">
        <v>468</v>
      </c>
      <c r="B663" s="463" t="s">
        <v>323</v>
      </c>
      <c r="C663" s="409"/>
      <c r="D663" s="180"/>
      <c r="E663" s="409"/>
      <c r="F663" s="239"/>
    </row>
    <row r="664" spans="1:6" ht="12.75">
      <c r="A664" s="453" t="s">
        <v>469</v>
      </c>
      <c r="B664" s="267" t="s">
        <v>562</v>
      </c>
      <c r="C664" s="407"/>
      <c r="D664" s="177"/>
      <c r="E664" s="407"/>
      <c r="F664" s="177">
        <f>SUM(C664:E664)</f>
        <v>0</v>
      </c>
    </row>
    <row r="665" spans="1:6" ht="12.75">
      <c r="A665" s="453" t="s">
        <v>468</v>
      </c>
      <c r="B665" s="267" t="s">
        <v>563</v>
      </c>
      <c r="C665" s="407"/>
      <c r="D665" s="177"/>
      <c r="E665" s="407"/>
      <c r="F665" s="177">
        <f>SUM(C665:E665)</f>
        <v>0</v>
      </c>
    </row>
    <row r="666" spans="1:6" ht="12.75">
      <c r="A666" s="453" t="s">
        <v>469</v>
      </c>
      <c r="B666" s="267" t="s">
        <v>319</v>
      </c>
      <c r="C666" s="407">
        <f>C667+C668+C669+C670+C671+C672+C673</f>
        <v>0</v>
      </c>
      <c r="D666" s="407">
        <f>D667+D668+D669+D670+D671+D672+D673</f>
        <v>0</v>
      </c>
      <c r="E666" s="407">
        <f>E667+E668+E669+E670+E671+E672+E673</f>
        <v>0</v>
      </c>
      <c r="F666" s="177">
        <f>F667+F668+F669+F670+F671+F672+F673</f>
        <v>0</v>
      </c>
    </row>
    <row r="667" spans="1:6" ht="12.75">
      <c r="A667" s="453" t="s">
        <v>470</v>
      </c>
      <c r="B667" s="462" t="s">
        <v>841</v>
      </c>
      <c r="C667" s="407"/>
      <c r="D667" s="177"/>
      <c r="E667" s="407"/>
      <c r="F667" s="177">
        <f>SUM(C667:E667)</f>
        <v>0</v>
      </c>
    </row>
    <row r="668" spans="1:6" ht="12.75">
      <c r="A668" s="453" t="s">
        <v>471</v>
      </c>
      <c r="B668" s="462" t="s">
        <v>843</v>
      </c>
      <c r="C668" s="407"/>
      <c r="D668" s="177"/>
      <c r="E668" s="407"/>
      <c r="F668" s="177">
        <f aca="true" t="shared" si="36" ref="F668:F674">SUM(C668:E668)</f>
        <v>0</v>
      </c>
    </row>
    <row r="669" spans="1:6" ht="12.75">
      <c r="A669" s="453" t="s">
        <v>473</v>
      </c>
      <c r="B669" s="462" t="s">
        <v>842</v>
      </c>
      <c r="C669" s="407"/>
      <c r="D669" s="177"/>
      <c r="E669" s="407"/>
      <c r="F669" s="177">
        <f t="shared" si="36"/>
        <v>0</v>
      </c>
    </row>
    <row r="670" spans="1:6" ht="12.75">
      <c r="A670" s="453" t="s">
        <v>474</v>
      </c>
      <c r="B670" s="462" t="s">
        <v>844</v>
      </c>
      <c r="C670" s="407"/>
      <c r="D670" s="177"/>
      <c r="E670" s="407"/>
      <c r="F670" s="177">
        <f t="shared" si="36"/>
        <v>0</v>
      </c>
    </row>
    <row r="671" spans="1:6" ht="12.75">
      <c r="A671" s="453" t="s">
        <v>475</v>
      </c>
      <c r="B671" s="1134" t="s">
        <v>845</v>
      </c>
      <c r="C671" s="407"/>
      <c r="D671" s="177"/>
      <c r="E671" s="407"/>
      <c r="F671" s="177">
        <f t="shared" si="36"/>
        <v>0</v>
      </c>
    </row>
    <row r="672" spans="1:6" ht="12.75">
      <c r="A672" s="453" t="s">
        <v>476</v>
      </c>
      <c r="B672" s="372" t="s">
        <v>846</v>
      </c>
      <c r="C672" s="407"/>
      <c r="D672" s="177"/>
      <c r="E672" s="407"/>
      <c r="F672" s="177">
        <f t="shared" si="36"/>
        <v>0</v>
      </c>
    </row>
    <row r="673" spans="1:6" ht="12.75">
      <c r="A673" s="453" t="s">
        <v>477</v>
      </c>
      <c r="B673" s="1135" t="s">
        <v>863</v>
      </c>
      <c r="C673" s="407"/>
      <c r="D673" s="177"/>
      <c r="E673" s="407"/>
      <c r="F673" s="177">
        <f t="shared" si="36"/>
        <v>0</v>
      </c>
    </row>
    <row r="674" spans="1:6" ht="12.75">
      <c r="A674" s="453" t="s">
        <v>478</v>
      </c>
      <c r="B674" s="267" t="s">
        <v>849</v>
      </c>
      <c r="C674" s="407"/>
      <c r="D674" s="177"/>
      <c r="E674" s="407"/>
      <c r="F674" s="177">
        <f t="shared" si="36"/>
        <v>0</v>
      </c>
    </row>
    <row r="675" spans="1:6" ht="13.5" thickBot="1">
      <c r="A675" s="453" t="s">
        <v>479</v>
      </c>
      <c r="B675" s="269" t="s">
        <v>321</v>
      </c>
      <c r="C675" s="410">
        <f>-C651</f>
        <v>0</v>
      </c>
      <c r="D675" s="410">
        <f>-D651</f>
        <v>0</v>
      </c>
      <c r="E675" s="410">
        <f>-E651</f>
        <v>0</v>
      </c>
      <c r="F675" s="178">
        <f>-F651</f>
        <v>0</v>
      </c>
    </row>
    <row r="676" spans="1:6" ht="13.5" thickBot="1">
      <c r="A676" s="797" t="s">
        <v>480</v>
      </c>
      <c r="B676" s="798" t="s">
        <v>10</v>
      </c>
      <c r="C676" s="806">
        <f>C664+C665+C666+C674+C675</f>
        <v>0</v>
      </c>
      <c r="D676" s="806">
        <f>D664+D665+D666+D674+D675</f>
        <v>0</v>
      </c>
      <c r="E676" s="806">
        <f>E664+E665+E666+E674+E675</f>
        <v>0</v>
      </c>
      <c r="F676" s="807">
        <f>F664+F665+F666+F674+F675</f>
        <v>0</v>
      </c>
    </row>
    <row r="677" spans="1:6" ht="27" thickBot="1" thickTop="1">
      <c r="A677" s="797" t="s">
        <v>481</v>
      </c>
      <c r="B677" s="802" t="s">
        <v>850</v>
      </c>
      <c r="C677" s="809">
        <f>C661+C676</f>
        <v>64159</v>
      </c>
      <c r="D677" s="809">
        <f>D661+D676</f>
        <v>0</v>
      </c>
      <c r="E677" s="809">
        <f>E661+E676</f>
        <v>0</v>
      </c>
      <c r="F677" s="810">
        <f>F661+F676</f>
        <v>64159</v>
      </c>
    </row>
    <row r="678" spans="1:6" ht="13.5" thickTop="1">
      <c r="A678" s="786"/>
      <c r="B678" s="1150"/>
      <c r="C678" s="316"/>
      <c r="D678" s="316"/>
      <c r="E678" s="316"/>
      <c r="F678" s="323"/>
    </row>
    <row r="679" spans="1:6" ht="12.75">
      <c r="A679" s="454" t="s">
        <v>557</v>
      </c>
      <c r="B679" s="584" t="s">
        <v>852</v>
      </c>
      <c r="C679" s="808"/>
      <c r="D679" s="180"/>
      <c r="E679" s="409"/>
      <c r="F679" s="239"/>
    </row>
    <row r="680" spans="1:6" ht="12.75">
      <c r="A680" s="453" t="s">
        <v>483</v>
      </c>
      <c r="B680" s="268" t="s">
        <v>851</v>
      </c>
      <c r="C680" s="412"/>
      <c r="D680" s="177"/>
      <c r="E680" s="407"/>
      <c r="F680" s="177">
        <f>SUM(C680:E680)</f>
        <v>0</v>
      </c>
    </row>
    <row r="681" spans="1:6" ht="12.75">
      <c r="A681" s="453" t="s">
        <v>484</v>
      </c>
      <c r="B681" s="889" t="s">
        <v>856</v>
      </c>
      <c r="C681" s="1141"/>
      <c r="D681" s="182"/>
      <c r="E681" s="408"/>
      <c r="F681" s="177">
        <f aca="true" t="shared" si="37" ref="F681:F687">SUM(C681:E681)</f>
        <v>0</v>
      </c>
    </row>
    <row r="682" spans="1:6" ht="12.75">
      <c r="A682" s="453" t="s">
        <v>485</v>
      </c>
      <c r="B682" s="889" t="s">
        <v>857</v>
      </c>
      <c r="C682" s="1141"/>
      <c r="D682" s="182"/>
      <c r="E682" s="408"/>
      <c r="F682" s="177">
        <f t="shared" si="37"/>
        <v>0</v>
      </c>
    </row>
    <row r="683" spans="1:6" ht="12.75">
      <c r="A683" s="453" t="s">
        <v>486</v>
      </c>
      <c r="B683" s="889" t="s">
        <v>858</v>
      </c>
      <c r="C683" s="1141"/>
      <c r="D683" s="182"/>
      <c r="E683" s="408"/>
      <c r="F683" s="177">
        <f t="shared" si="37"/>
        <v>0</v>
      </c>
    </row>
    <row r="684" spans="1:6" ht="12.75">
      <c r="A684" s="453" t="s">
        <v>487</v>
      </c>
      <c r="B684" s="1136" t="s">
        <v>859</v>
      </c>
      <c r="C684" s="1141"/>
      <c r="D684" s="182"/>
      <c r="E684" s="408"/>
      <c r="F684" s="177">
        <f t="shared" si="37"/>
        <v>0</v>
      </c>
    </row>
    <row r="685" spans="1:6" ht="12.75">
      <c r="A685" s="453" t="s">
        <v>488</v>
      </c>
      <c r="B685" s="1137" t="s">
        <v>860</v>
      </c>
      <c r="C685" s="1141"/>
      <c r="D685" s="182"/>
      <c r="E685" s="408"/>
      <c r="F685" s="177">
        <f t="shared" si="37"/>
        <v>0</v>
      </c>
    </row>
    <row r="686" spans="1:6" ht="12.75">
      <c r="A686" s="453" t="s">
        <v>489</v>
      </c>
      <c r="B686" s="1138" t="s">
        <v>861</v>
      </c>
      <c r="C686" s="1141"/>
      <c r="D686" s="182"/>
      <c r="E686" s="408"/>
      <c r="F686" s="177">
        <f t="shared" si="37"/>
        <v>0</v>
      </c>
    </row>
    <row r="687" spans="1:6" ht="13.5" thickBot="1">
      <c r="A687" s="453" t="s">
        <v>490</v>
      </c>
      <c r="B687" s="464" t="s">
        <v>862</v>
      </c>
      <c r="C687" s="1141"/>
      <c r="D687" s="182"/>
      <c r="E687" s="408"/>
      <c r="F687" s="177">
        <f t="shared" si="37"/>
        <v>0</v>
      </c>
    </row>
    <row r="688" spans="1:6" ht="13.5" thickBot="1">
      <c r="A688" s="477" t="s">
        <v>491</v>
      </c>
      <c r="B688" s="382" t="s">
        <v>853</v>
      </c>
      <c r="C688" s="1142">
        <f>SUM(C680:C687)</f>
        <v>0</v>
      </c>
      <c r="D688" s="1142">
        <f>SUM(D680:D687)</f>
        <v>0</v>
      </c>
      <c r="E688" s="1142">
        <f>SUM(E680:E687)</f>
        <v>0</v>
      </c>
      <c r="F688" s="1274">
        <f>SUM(F680:F687)</f>
        <v>0</v>
      </c>
    </row>
    <row r="689" spans="1:6" ht="12.75">
      <c r="A689" s="786"/>
      <c r="B689" s="45"/>
      <c r="C689" s="1156"/>
      <c r="D689" s="1158"/>
      <c r="E689" s="1094"/>
      <c r="F689" s="885"/>
    </row>
    <row r="690" spans="1:6" ht="13.5" thickBot="1">
      <c r="A690" s="814" t="s">
        <v>492</v>
      </c>
      <c r="B690" s="1148" t="s">
        <v>854</v>
      </c>
      <c r="C690" s="1155">
        <f>C677+C688</f>
        <v>64159</v>
      </c>
      <c r="D690" s="1157">
        <f>D677+D688</f>
        <v>0</v>
      </c>
      <c r="E690" s="1155">
        <f>E677+E688</f>
        <v>0</v>
      </c>
      <c r="F690" s="1155">
        <f>F677+F688</f>
        <v>64159</v>
      </c>
    </row>
    <row r="691" spans="1:6" ht="13.5" thickTop="1">
      <c r="A691" s="1440">
        <v>14</v>
      </c>
      <c r="B691" s="1440"/>
      <c r="C691" s="1440"/>
      <c r="D691" s="1440"/>
      <c r="E691" s="1440"/>
      <c r="F691" s="1440"/>
    </row>
    <row r="692" spans="1:5" ht="12.75">
      <c r="A692" s="1419" t="s">
        <v>1067</v>
      </c>
      <c r="B692" s="1419"/>
      <c r="C692" s="1419"/>
      <c r="D692" s="1419"/>
      <c r="E692" s="1419"/>
    </row>
    <row r="693" spans="1:5" ht="12.75">
      <c r="A693" s="466"/>
      <c r="B693" s="466"/>
      <c r="C693" s="466"/>
      <c r="D693" s="466"/>
      <c r="E693" s="466"/>
    </row>
    <row r="694" spans="1:6" ht="14.25">
      <c r="A694" s="1562" t="s">
        <v>1068</v>
      </c>
      <c r="B694" s="1563"/>
      <c r="C694" s="1563"/>
      <c r="D694" s="1563"/>
      <c r="E694" s="1563"/>
      <c r="F694" s="1563"/>
    </row>
    <row r="695" spans="2:5" ht="15.75">
      <c r="B695" s="22"/>
      <c r="C695" s="22"/>
      <c r="D695" s="22"/>
      <c r="E695" s="22"/>
    </row>
    <row r="696" spans="2:5" ht="15.75">
      <c r="B696" s="22" t="s">
        <v>1083</v>
      </c>
      <c r="C696" s="22"/>
      <c r="D696" s="22"/>
      <c r="E696" s="22"/>
    </row>
    <row r="697" spans="2:5" ht="13.5" thickBot="1">
      <c r="B697" s="1"/>
      <c r="C697" s="1"/>
      <c r="D697" s="1"/>
      <c r="E697" s="23" t="s">
        <v>11</v>
      </c>
    </row>
    <row r="698" spans="1:6" ht="48.75" thickBot="1">
      <c r="A698" s="481" t="s">
        <v>448</v>
      </c>
      <c r="B698" s="792" t="s">
        <v>16</v>
      </c>
      <c r="C698" s="469" t="s">
        <v>1081</v>
      </c>
      <c r="D698" s="470" t="s">
        <v>1082</v>
      </c>
      <c r="E698" s="469" t="s">
        <v>1055</v>
      </c>
      <c r="F698" s="470" t="s">
        <v>1054</v>
      </c>
    </row>
    <row r="699" spans="1:6" ht="12.75">
      <c r="A699" s="793" t="s">
        <v>449</v>
      </c>
      <c r="B699" s="794" t="s">
        <v>450</v>
      </c>
      <c r="C699" s="803" t="s">
        <v>451</v>
      </c>
      <c r="D699" s="804" t="s">
        <v>452</v>
      </c>
      <c r="E699" s="1047" t="s">
        <v>472</v>
      </c>
      <c r="F699" s="1048" t="s">
        <v>497</v>
      </c>
    </row>
    <row r="700" spans="1:6" ht="12.75">
      <c r="A700" s="454" t="s">
        <v>453</v>
      </c>
      <c r="B700" s="461" t="s">
        <v>322</v>
      </c>
      <c r="C700" s="407"/>
      <c r="D700" s="177"/>
      <c r="E700" s="407"/>
      <c r="F700" s="160"/>
    </row>
    <row r="701" spans="1:6" ht="12.75">
      <c r="A701" s="453" t="s">
        <v>454</v>
      </c>
      <c r="B701" s="232" t="s">
        <v>6</v>
      </c>
      <c r="C701" s="407"/>
      <c r="D701" s="177"/>
      <c r="E701" s="407"/>
      <c r="F701" s="177">
        <f>SUM(C701:E701)</f>
        <v>0</v>
      </c>
    </row>
    <row r="702" spans="1:6" ht="12.75">
      <c r="A702" s="453" t="s">
        <v>455</v>
      </c>
      <c r="B702" s="267" t="s">
        <v>7</v>
      </c>
      <c r="C702" s="407"/>
      <c r="D702" s="177"/>
      <c r="E702" s="407"/>
      <c r="F702" s="177">
        <f>SUM(C702:E702)</f>
        <v>0</v>
      </c>
    </row>
    <row r="703" spans="1:6" ht="12.75">
      <c r="A703" s="453" t="s">
        <v>456</v>
      </c>
      <c r="B703" s="267" t="s">
        <v>8</v>
      </c>
      <c r="C703" s="407">
        <v>1542</v>
      </c>
      <c r="D703" s="177">
        <v>936</v>
      </c>
      <c r="E703" s="407"/>
      <c r="F703" s="177">
        <f>SUM(C703:E703)</f>
        <v>2478</v>
      </c>
    </row>
    <row r="704" spans="1:6" ht="12.75">
      <c r="A704" s="453" t="s">
        <v>457</v>
      </c>
      <c r="B704" s="267" t="s">
        <v>561</v>
      </c>
      <c r="C704" s="407"/>
      <c r="D704" s="177"/>
      <c r="E704" s="407"/>
      <c r="F704" s="177">
        <f>SUM(C704:E704)</f>
        <v>0</v>
      </c>
    </row>
    <row r="705" spans="1:6" ht="12.75">
      <c r="A705" s="453" t="s">
        <v>458</v>
      </c>
      <c r="B705" s="267" t="s">
        <v>560</v>
      </c>
      <c r="C705" s="407"/>
      <c r="D705" s="177"/>
      <c r="E705" s="407"/>
      <c r="F705" s="177">
        <f>SUM(C705:E705)</f>
        <v>0</v>
      </c>
    </row>
    <row r="706" spans="1:6" ht="12.75">
      <c r="A706" s="453" t="s">
        <v>459</v>
      </c>
      <c r="B706" s="267" t="s">
        <v>836</v>
      </c>
      <c r="C706" s="407">
        <f>C707+C708+C709+C710+C711+C712</f>
        <v>0</v>
      </c>
      <c r="D706" s="407">
        <f>D707+D708+D709+D710+D711+D712</f>
        <v>0</v>
      </c>
      <c r="E706" s="407">
        <f>E707+E708+E709+E710+E711+E712</f>
        <v>0</v>
      </c>
      <c r="F706" s="177">
        <f>F707+F708+F709+F710+F711+F712</f>
        <v>0</v>
      </c>
    </row>
    <row r="707" spans="1:6" ht="12.75">
      <c r="A707" s="453" t="s">
        <v>460</v>
      </c>
      <c r="B707" s="267" t="s">
        <v>837</v>
      </c>
      <c r="C707" s="407">
        <v>0</v>
      </c>
      <c r="D707" s="177">
        <v>0</v>
      </c>
      <c r="E707" s="407">
        <v>0</v>
      </c>
      <c r="F707" s="177">
        <f>E707+D707+C707</f>
        <v>0</v>
      </c>
    </row>
    <row r="708" spans="1:6" ht="12.75">
      <c r="A708" s="453" t="s">
        <v>461</v>
      </c>
      <c r="B708" s="267" t="s">
        <v>838</v>
      </c>
      <c r="C708" s="407"/>
      <c r="D708" s="177"/>
      <c r="E708" s="407"/>
      <c r="F708" s="177">
        <f aca="true" t="shared" si="38" ref="F708:F713">E708+D708+C708</f>
        <v>0</v>
      </c>
    </row>
    <row r="709" spans="1:6" ht="12.75">
      <c r="A709" s="453" t="s">
        <v>462</v>
      </c>
      <c r="B709" s="267" t="s">
        <v>839</v>
      </c>
      <c r="C709" s="407"/>
      <c r="D709" s="177"/>
      <c r="E709" s="407"/>
      <c r="F709" s="177">
        <f t="shared" si="38"/>
        <v>0</v>
      </c>
    </row>
    <row r="710" spans="1:6" ht="12.75">
      <c r="A710" s="453" t="s">
        <v>463</v>
      </c>
      <c r="B710" s="462" t="s">
        <v>840</v>
      </c>
      <c r="C710" s="306"/>
      <c r="D710" s="181"/>
      <c r="E710" s="407"/>
      <c r="F710" s="177">
        <f t="shared" si="38"/>
        <v>0</v>
      </c>
    </row>
    <row r="711" spans="1:6" ht="12.75">
      <c r="A711" s="453" t="s">
        <v>464</v>
      </c>
      <c r="B711" s="1134" t="s">
        <v>855</v>
      </c>
      <c r="C711" s="410"/>
      <c r="D711" s="178"/>
      <c r="E711" s="407"/>
      <c r="F711" s="177">
        <f t="shared" si="38"/>
        <v>0</v>
      </c>
    </row>
    <row r="712" spans="1:6" ht="12.75">
      <c r="A712" s="453" t="s">
        <v>465</v>
      </c>
      <c r="B712" s="1135" t="s">
        <v>848</v>
      </c>
      <c r="C712" s="410"/>
      <c r="D712" s="178"/>
      <c r="E712" s="407"/>
      <c r="F712" s="177">
        <f t="shared" si="38"/>
        <v>0</v>
      </c>
    </row>
    <row r="713" spans="1:6" ht="13.5" thickBot="1">
      <c r="A713" s="453" t="s">
        <v>466</v>
      </c>
      <c r="B713" s="269" t="s">
        <v>318</v>
      </c>
      <c r="C713" s="408"/>
      <c r="D713" s="182"/>
      <c r="E713" s="407"/>
      <c r="F713" s="405">
        <f t="shared" si="38"/>
        <v>0</v>
      </c>
    </row>
    <row r="714" spans="1:6" ht="13.5" thickBot="1">
      <c r="A714" s="797" t="s">
        <v>467</v>
      </c>
      <c r="B714" s="798" t="s">
        <v>9</v>
      </c>
      <c r="C714" s="806">
        <f>C701+C702+C703+C704+C706+C713</f>
        <v>1542</v>
      </c>
      <c r="D714" s="806">
        <f>D701+D702+D703+D704+D706+D713</f>
        <v>936</v>
      </c>
      <c r="E714" s="806">
        <f>E701+E702+E703+E704+E706+E713</f>
        <v>0</v>
      </c>
      <c r="F714" s="807">
        <f>F701+F702+F703+F704+F706+F713</f>
        <v>2478</v>
      </c>
    </row>
    <row r="715" spans="1:6" ht="13.5" thickTop="1">
      <c r="A715" s="786"/>
      <c r="B715" s="461"/>
      <c r="C715" s="305"/>
      <c r="D715" s="305"/>
      <c r="E715" s="305"/>
      <c r="F715" s="185"/>
    </row>
    <row r="716" spans="1:6" ht="12.75">
      <c r="A716" s="454" t="s">
        <v>468</v>
      </c>
      <c r="B716" s="463" t="s">
        <v>323</v>
      </c>
      <c r="C716" s="409"/>
      <c r="D716" s="180"/>
      <c r="E716" s="409"/>
      <c r="F716" s="239"/>
    </row>
    <row r="717" spans="1:6" ht="12.75">
      <c r="A717" s="453" t="s">
        <v>469</v>
      </c>
      <c r="B717" s="267" t="s">
        <v>562</v>
      </c>
      <c r="C717" s="407"/>
      <c r="D717" s="177"/>
      <c r="E717" s="407"/>
      <c r="F717" s="177">
        <f>SUM(C717:E717)</f>
        <v>0</v>
      </c>
    </row>
    <row r="718" spans="1:6" ht="12.75">
      <c r="A718" s="453" t="s">
        <v>468</v>
      </c>
      <c r="B718" s="267" t="s">
        <v>563</v>
      </c>
      <c r="C718" s="407"/>
      <c r="D718" s="177"/>
      <c r="E718" s="407"/>
      <c r="F718" s="177">
        <f>SUM(C718:E718)</f>
        <v>0</v>
      </c>
    </row>
    <row r="719" spans="1:6" ht="12.75">
      <c r="A719" s="453" t="s">
        <v>469</v>
      </c>
      <c r="B719" s="267" t="s">
        <v>319</v>
      </c>
      <c r="C719" s="407">
        <f>C720+C721+C722+C723+C724+C725+C726</f>
        <v>0</v>
      </c>
      <c r="D719" s="407">
        <f>D720+D721+D722+D723+D724+D725+D726</f>
        <v>0</v>
      </c>
      <c r="E719" s="407">
        <f>E720+E721+E722+E723+E724+E725+E726</f>
        <v>0</v>
      </c>
      <c r="F719" s="177">
        <f>F720+F721+F722+F723+F724+F725+F726</f>
        <v>0</v>
      </c>
    </row>
    <row r="720" spans="1:6" ht="12.75">
      <c r="A720" s="453" t="s">
        <v>470</v>
      </c>
      <c r="B720" s="462" t="s">
        <v>841</v>
      </c>
      <c r="C720" s="407"/>
      <c r="D720" s="177"/>
      <c r="E720" s="407"/>
      <c r="F720" s="177">
        <f>SUM(C720:E720)</f>
        <v>0</v>
      </c>
    </row>
    <row r="721" spans="1:6" ht="12.75">
      <c r="A721" s="453" t="s">
        <v>471</v>
      </c>
      <c r="B721" s="462" t="s">
        <v>843</v>
      </c>
      <c r="C721" s="407"/>
      <c r="D721" s="177"/>
      <c r="E721" s="407"/>
      <c r="F721" s="177">
        <f aca="true" t="shared" si="39" ref="F721:F727">SUM(C721:E721)</f>
        <v>0</v>
      </c>
    </row>
    <row r="722" spans="1:6" ht="12.75">
      <c r="A722" s="453" t="s">
        <v>473</v>
      </c>
      <c r="B722" s="462" t="s">
        <v>842</v>
      </c>
      <c r="C722" s="407"/>
      <c r="D722" s="177"/>
      <c r="E722" s="407"/>
      <c r="F722" s="177">
        <f t="shared" si="39"/>
        <v>0</v>
      </c>
    </row>
    <row r="723" spans="1:6" ht="12.75">
      <c r="A723" s="453" t="s">
        <v>474</v>
      </c>
      <c r="B723" s="462" t="s">
        <v>844</v>
      </c>
      <c r="C723" s="407"/>
      <c r="D723" s="177"/>
      <c r="E723" s="407"/>
      <c r="F723" s="177">
        <f t="shared" si="39"/>
        <v>0</v>
      </c>
    </row>
    <row r="724" spans="1:6" ht="12.75">
      <c r="A724" s="453" t="s">
        <v>475</v>
      </c>
      <c r="B724" s="1134" t="s">
        <v>845</v>
      </c>
      <c r="C724" s="407"/>
      <c r="D724" s="177"/>
      <c r="E724" s="407"/>
      <c r="F724" s="177">
        <f t="shared" si="39"/>
        <v>0</v>
      </c>
    </row>
    <row r="725" spans="1:6" ht="12.75">
      <c r="A725" s="453" t="s">
        <v>476</v>
      </c>
      <c r="B725" s="372" t="s">
        <v>846</v>
      </c>
      <c r="C725" s="407"/>
      <c r="D725" s="177"/>
      <c r="E725" s="407"/>
      <c r="F725" s="177">
        <f t="shared" si="39"/>
        <v>0</v>
      </c>
    </row>
    <row r="726" spans="1:6" ht="12.75">
      <c r="A726" s="453" t="s">
        <v>477</v>
      </c>
      <c r="B726" s="1135" t="s">
        <v>863</v>
      </c>
      <c r="C726" s="407"/>
      <c r="D726" s="177"/>
      <c r="E726" s="407"/>
      <c r="F726" s="177">
        <f t="shared" si="39"/>
        <v>0</v>
      </c>
    </row>
    <row r="727" spans="1:6" ht="12.75">
      <c r="A727" s="453" t="s">
        <v>478</v>
      </c>
      <c r="B727" s="267" t="s">
        <v>849</v>
      </c>
      <c r="C727" s="407"/>
      <c r="D727" s="177"/>
      <c r="E727" s="407"/>
      <c r="F727" s="177">
        <f t="shared" si="39"/>
        <v>0</v>
      </c>
    </row>
    <row r="728" spans="1:6" ht="13.5" thickBot="1">
      <c r="A728" s="453" t="s">
        <v>479</v>
      </c>
      <c r="B728" s="269" t="s">
        <v>321</v>
      </c>
      <c r="C728" s="410">
        <f>-C704</f>
        <v>0</v>
      </c>
      <c r="D728" s="410">
        <f>-D704</f>
        <v>0</v>
      </c>
      <c r="E728" s="410">
        <f>-E704</f>
        <v>0</v>
      </c>
      <c r="F728" s="178">
        <f>-F704</f>
        <v>0</v>
      </c>
    </row>
    <row r="729" spans="1:6" ht="13.5" thickBot="1">
      <c r="A729" s="797" t="s">
        <v>480</v>
      </c>
      <c r="B729" s="798" t="s">
        <v>10</v>
      </c>
      <c r="C729" s="806">
        <f>C717+C718+C719+C727+C728</f>
        <v>0</v>
      </c>
      <c r="D729" s="806">
        <f>D717+D718+D719+D727+D728</f>
        <v>0</v>
      </c>
      <c r="E729" s="806">
        <f>E717+E718+E719+E727+E728</f>
        <v>0</v>
      </c>
      <c r="F729" s="807">
        <f>F717+F718+F719+F727+F728</f>
        <v>0</v>
      </c>
    </row>
    <row r="730" spans="1:6" ht="27" thickBot="1" thickTop="1">
      <c r="A730" s="797" t="s">
        <v>481</v>
      </c>
      <c r="B730" s="802" t="s">
        <v>850</v>
      </c>
      <c r="C730" s="809">
        <f>C714+C729</f>
        <v>1542</v>
      </c>
      <c r="D730" s="809">
        <f>D714+D729</f>
        <v>936</v>
      </c>
      <c r="E730" s="809">
        <f>E714+E729</f>
        <v>0</v>
      </c>
      <c r="F730" s="810">
        <f>F714+F729</f>
        <v>2478</v>
      </c>
    </row>
    <row r="731" spans="1:6" ht="13.5" thickTop="1">
      <c r="A731" s="786"/>
      <c r="B731" s="1150"/>
      <c r="C731" s="316"/>
      <c r="D731" s="316"/>
      <c r="E731" s="316"/>
      <c r="F731" s="323"/>
    </row>
    <row r="732" spans="1:6" ht="12.75">
      <c r="A732" s="454" t="s">
        <v>557</v>
      </c>
      <c r="B732" s="584" t="s">
        <v>852</v>
      </c>
      <c r="C732" s="808"/>
      <c r="D732" s="180"/>
      <c r="E732" s="409"/>
      <c r="F732" s="239"/>
    </row>
    <row r="733" spans="1:6" ht="12.75">
      <c r="A733" s="453" t="s">
        <v>483</v>
      </c>
      <c r="B733" s="268" t="s">
        <v>851</v>
      </c>
      <c r="C733" s="412"/>
      <c r="D733" s="177"/>
      <c r="E733" s="407"/>
      <c r="F733" s="177">
        <f>SUM(C733:E733)</f>
        <v>0</v>
      </c>
    </row>
    <row r="734" spans="1:6" ht="12.75">
      <c r="A734" s="453" t="s">
        <v>484</v>
      </c>
      <c r="B734" s="889" t="s">
        <v>856</v>
      </c>
      <c r="C734" s="1141"/>
      <c r="D734" s="182"/>
      <c r="E734" s="408"/>
      <c r="F734" s="177">
        <f aca="true" t="shared" si="40" ref="F734:F740">SUM(C734:E734)</f>
        <v>0</v>
      </c>
    </row>
    <row r="735" spans="1:6" ht="12.75">
      <c r="A735" s="453" t="s">
        <v>485</v>
      </c>
      <c r="B735" s="889" t="s">
        <v>857</v>
      </c>
      <c r="C735" s="1141"/>
      <c r="D735" s="182"/>
      <c r="E735" s="408"/>
      <c r="F735" s="177">
        <f t="shared" si="40"/>
        <v>0</v>
      </c>
    </row>
    <row r="736" spans="1:6" ht="12.75">
      <c r="A736" s="453" t="s">
        <v>486</v>
      </c>
      <c r="B736" s="889" t="s">
        <v>858</v>
      </c>
      <c r="C736" s="1141"/>
      <c r="D736" s="182"/>
      <c r="E736" s="408"/>
      <c r="F736" s="177">
        <f t="shared" si="40"/>
        <v>0</v>
      </c>
    </row>
    <row r="737" spans="1:6" ht="12.75">
      <c r="A737" s="453" t="s">
        <v>487</v>
      </c>
      <c r="B737" s="1136" t="s">
        <v>859</v>
      </c>
      <c r="C737" s="1141"/>
      <c r="D737" s="182"/>
      <c r="E737" s="408"/>
      <c r="F737" s="177">
        <f t="shared" si="40"/>
        <v>0</v>
      </c>
    </row>
    <row r="738" spans="1:6" ht="12.75">
      <c r="A738" s="453" t="s">
        <v>488</v>
      </c>
      <c r="B738" s="1137" t="s">
        <v>860</v>
      </c>
      <c r="C738" s="1141"/>
      <c r="D738" s="182"/>
      <c r="E738" s="408"/>
      <c r="F738" s="177">
        <f t="shared" si="40"/>
        <v>0</v>
      </c>
    </row>
    <row r="739" spans="1:6" ht="12.75">
      <c r="A739" s="453" t="s">
        <v>489</v>
      </c>
      <c r="B739" s="1138" t="s">
        <v>861</v>
      </c>
      <c r="C739" s="1141"/>
      <c r="D739" s="182"/>
      <c r="E739" s="408"/>
      <c r="F739" s="177">
        <f t="shared" si="40"/>
        <v>0</v>
      </c>
    </row>
    <row r="740" spans="1:6" ht="13.5" thickBot="1">
      <c r="A740" s="453" t="s">
        <v>490</v>
      </c>
      <c r="B740" s="464" t="s">
        <v>862</v>
      </c>
      <c r="C740" s="1141"/>
      <c r="D740" s="182"/>
      <c r="E740" s="408"/>
      <c r="F740" s="177">
        <f t="shared" si="40"/>
        <v>0</v>
      </c>
    </row>
    <row r="741" spans="1:6" ht="13.5" thickBot="1">
      <c r="A741" s="477" t="s">
        <v>491</v>
      </c>
      <c r="B741" s="382" t="s">
        <v>853</v>
      </c>
      <c r="C741" s="1142">
        <f>SUM(C733:C740)</f>
        <v>0</v>
      </c>
      <c r="D741" s="1142">
        <f>SUM(D733:D740)</f>
        <v>0</v>
      </c>
      <c r="E741" s="1142">
        <f>SUM(E733:E740)</f>
        <v>0</v>
      </c>
      <c r="F741" s="1274">
        <f>SUM(F733:F740)</f>
        <v>0</v>
      </c>
    </row>
    <row r="742" spans="1:6" ht="12.75">
      <c r="A742" s="786"/>
      <c r="B742" s="45"/>
      <c r="C742" s="1156"/>
      <c r="D742" s="1158"/>
      <c r="E742" s="1094"/>
      <c r="F742" s="885"/>
    </row>
    <row r="743" spans="1:6" ht="13.5" thickBot="1">
      <c r="A743" s="814" t="s">
        <v>492</v>
      </c>
      <c r="B743" s="1148" t="s">
        <v>854</v>
      </c>
      <c r="C743" s="1155">
        <f>C730+C741</f>
        <v>1542</v>
      </c>
      <c r="D743" s="1157">
        <f>D730+D741</f>
        <v>936</v>
      </c>
      <c r="E743" s="1155">
        <f>E730+E741</f>
        <v>0</v>
      </c>
      <c r="F743" s="1155">
        <f>F730+F741</f>
        <v>2478</v>
      </c>
    </row>
    <row r="744" spans="1:6" ht="13.5" thickTop="1">
      <c r="A744" s="1440">
        <v>15</v>
      </c>
      <c r="B744" s="1440"/>
      <c r="C744" s="1440"/>
      <c r="D744" s="1440"/>
      <c r="E744" s="1440"/>
      <c r="F744" s="1440"/>
    </row>
    <row r="745" spans="1:5" ht="12.75">
      <c r="A745" s="1419" t="s">
        <v>1067</v>
      </c>
      <c r="B745" s="1419"/>
      <c r="C745" s="1419"/>
      <c r="D745" s="1419"/>
      <c r="E745" s="1419"/>
    </row>
    <row r="746" spans="1:5" ht="12.75">
      <c r="A746" s="466"/>
      <c r="B746" s="466"/>
      <c r="C746" s="466"/>
      <c r="D746" s="466"/>
      <c r="E746" s="466"/>
    </row>
    <row r="747" spans="1:6" ht="14.25">
      <c r="A747" s="1562" t="s">
        <v>1068</v>
      </c>
      <c r="B747" s="1563"/>
      <c r="C747" s="1563"/>
      <c r="D747" s="1563"/>
      <c r="E747" s="1563"/>
      <c r="F747" s="1563"/>
    </row>
    <row r="748" spans="2:5" ht="15.75">
      <c r="B748" s="22"/>
      <c r="C748" s="22"/>
      <c r="D748" s="22"/>
      <c r="E748" s="22"/>
    </row>
    <row r="749" spans="2:5" ht="15.75">
      <c r="B749" s="22" t="s">
        <v>1084</v>
      </c>
      <c r="C749" s="22"/>
      <c r="D749" s="22"/>
      <c r="E749" s="22"/>
    </row>
    <row r="750" spans="2:5" ht="13.5" thickBot="1">
      <c r="B750" s="1"/>
      <c r="C750" s="1"/>
      <c r="D750" s="1"/>
      <c r="E750" s="23" t="s">
        <v>11</v>
      </c>
    </row>
    <row r="751" spans="1:6" ht="48.75" thickBot="1">
      <c r="A751" s="481" t="s">
        <v>448</v>
      </c>
      <c r="B751" s="792" t="s">
        <v>16</v>
      </c>
      <c r="C751" s="469" t="s">
        <v>1060</v>
      </c>
      <c r="D751" s="470" t="s">
        <v>1061</v>
      </c>
      <c r="E751" s="469" t="s">
        <v>1055</v>
      </c>
      <c r="F751" s="470" t="s">
        <v>1054</v>
      </c>
    </row>
    <row r="752" spans="1:6" ht="12.75">
      <c r="A752" s="793" t="s">
        <v>449</v>
      </c>
      <c r="B752" s="794" t="s">
        <v>450</v>
      </c>
      <c r="C752" s="803" t="s">
        <v>451</v>
      </c>
      <c r="D752" s="804" t="s">
        <v>452</v>
      </c>
      <c r="E752" s="1047" t="s">
        <v>472</v>
      </c>
      <c r="F752" s="1048" t="s">
        <v>497</v>
      </c>
    </row>
    <row r="753" spans="1:6" ht="12.75">
      <c r="A753" s="454" t="s">
        <v>453</v>
      </c>
      <c r="B753" s="461" t="s">
        <v>322</v>
      </c>
      <c r="C753" s="407"/>
      <c r="D753" s="177"/>
      <c r="E753" s="407"/>
      <c r="F753" s="160"/>
    </row>
    <row r="754" spans="1:6" ht="12.75">
      <c r="A754" s="453" t="s">
        <v>454</v>
      </c>
      <c r="B754" s="232" t="s">
        <v>6</v>
      </c>
      <c r="C754" s="407">
        <v>150</v>
      </c>
      <c r="D754" s="177"/>
      <c r="E754" s="407"/>
      <c r="F754" s="177">
        <f>SUM(C754:E754)</f>
        <v>150</v>
      </c>
    </row>
    <row r="755" spans="1:6" ht="12.75">
      <c r="A755" s="453" t="s">
        <v>455</v>
      </c>
      <c r="B755" s="267" t="s">
        <v>7</v>
      </c>
      <c r="C755" s="407">
        <v>1287</v>
      </c>
      <c r="D755" s="177"/>
      <c r="E755" s="407"/>
      <c r="F755" s="177">
        <f>SUM(C755:E755)</f>
        <v>1287</v>
      </c>
    </row>
    <row r="756" spans="1:6" ht="12.75">
      <c r="A756" s="453" t="s">
        <v>456</v>
      </c>
      <c r="B756" s="267" t="s">
        <v>8</v>
      </c>
      <c r="C756" s="407">
        <v>8559</v>
      </c>
      <c r="D756" s="177"/>
      <c r="E756" s="407"/>
      <c r="F756" s="177">
        <f>SUM(C756:E756)</f>
        <v>8559</v>
      </c>
    </row>
    <row r="757" spans="1:6" ht="12.75">
      <c r="A757" s="453" t="s">
        <v>457</v>
      </c>
      <c r="B757" s="267" t="s">
        <v>561</v>
      </c>
      <c r="C757" s="407"/>
      <c r="D757" s="177"/>
      <c r="E757" s="407"/>
      <c r="F757" s="177">
        <f>SUM(C757:E757)</f>
        <v>0</v>
      </c>
    </row>
    <row r="758" spans="1:6" ht="12.75">
      <c r="A758" s="453" t="s">
        <v>458</v>
      </c>
      <c r="B758" s="267" t="s">
        <v>560</v>
      </c>
      <c r="C758" s="407"/>
      <c r="D758" s="177"/>
      <c r="E758" s="407"/>
      <c r="F758" s="177">
        <f>SUM(C758:E758)</f>
        <v>0</v>
      </c>
    </row>
    <row r="759" spans="1:6" ht="12.75">
      <c r="A759" s="453" t="s">
        <v>459</v>
      </c>
      <c r="B759" s="267" t="s">
        <v>836</v>
      </c>
      <c r="C759" s="407">
        <f>C760+C761+C762+C763+C764+C765</f>
        <v>36060</v>
      </c>
      <c r="D759" s="407">
        <f>D760+D761+D762+D763+D764+D765</f>
        <v>29545</v>
      </c>
      <c r="E759" s="407">
        <f>E760+E761+E762+E763+E764+E765</f>
        <v>0</v>
      </c>
      <c r="F759" s="177">
        <f>F760+F761+F762+F763+F764+F765</f>
        <v>65605</v>
      </c>
    </row>
    <row r="760" spans="1:6" ht="12.75">
      <c r="A760" s="453" t="s">
        <v>460</v>
      </c>
      <c r="B760" s="267" t="s">
        <v>837</v>
      </c>
      <c r="C760" s="407">
        <v>0</v>
      </c>
      <c r="D760" s="177">
        <v>0</v>
      </c>
      <c r="E760" s="407">
        <v>0</v>
      </c>
      <c r="F760" s="177">
        <f>E760+D760+C760</f>
        <v>0</v>
      </c>
    </row>
    <row r="761" spans="1:6" ht="12.75">
      <c r="A761" s="453" t="s">
        <v>461</v>
      </c>
      <c r="B761" s="267" t="s">
        <v>838</v>
      </c>
      <c r="C761" s="407"/>
      <c r="D761" s="177"/>
      <c r="E761" s="407"/>
      <c r="F761" s="177">
        <f aca="true" t="shared" si="41" ref="F761:F766">E761+D761+C761</f>
        <v>0</v>
      </c>
    </row>
    <row r="762" spans="1:6" ht="12.75">
      <c r="A762" s="453" t="s">
        <v>462</v>
      </c>
      <c r="B762" s="267" t="s">
        <v>839</v>
      </c>
      <c r="C762" s="407"/>
      <c r="D762" s="177"/>
      <c r="E762" s="407"/>
      <c r="F762" s="177">
        <f t="shared" si="41"/>
        <v>0</v>
      </c>
    </row>
    <row r="763" spans="1:6" ht="12.75">
      <c r="A763" s="453" t="s">
        <v>463</v>
      </c>
      <c r="B763" s="462" t="s">
        <v>840</v>
      </c>
      <c r="C763" s="407">
        <f>'6 7_sz_melléklet'!E27</f>
        <v>36060</v>
      </c>
      <c r="D763" s="177">
        <f>'6 7_sz_melléklet'!E24+'6 7_sz_melléklet'!E28</f>
        <v>29545</v>
      </c>
      <c r="E763" s="407"/>
      <c r="F763" s="177">
        <f t="shared" si="41"/>
        <v>65605</v>
      </c>
    </row>
    <row r="764" spans="1:6" ht="12.75">
      <c r="A764" s="453" t="s">
        <v>464</v>
      </c>
      <c r="B764" s="1134" t="s">
        <v>855</v>
      </c>
      <c r="C764" s="408"/>
      <c r="D764" s="182"/>
      <c r="E764" s="407"/>
      <c r="F764" s="177">
        <f t="shared" si="41"/>
        <v>0</v>
      </c>
    </row>
    <row r="765" spans="1:6" ht="12.75">
      <c r="A765" s="453" t="s">
        <v>465</v>
      </c>
      <c r="B765" s="1135" t="s">
        <v>848</v>
      </c>
      <c r="C765" s="410"/>
      <c r="D765" s="178"/>
      <c r="E765" s="407"/>
      <c r="F765" s="177">
        <f t="shared" si="41"/>
        <v>0</v>
      </c>
    </row>
    <row r="766" spans="1:6" ht="13.5" thickBot="1">
      <c r="A766" s="453" t="s">
        <v>466</v>
      </c>
      <c r="B766" s="269" t="s">
        <v>318</v>
      </c>
      <c r="C766" s="408"/>
      <c r="D766" s="182"/>
      <c r="E766" s="407"/>
      <c r="F766" s="405">
        <f t="shared" si="41"/>
        <v>0</v>
      </c>
    </row>
    <row r="767" spans="1:6" ht="13.5" thickBot="1">
      <c r="A767" s="797" t="s">
        <v>467</v>
      </c>
      <c r="B767" s="798" t="s">
        <v>9</v>
      </c>
      <c r="C767" s="806">
        <f>C754+C755+C756+C757+C759+C766</f>
        <v>46056</v>
      </c>
      <c r="D767" s="806">
        <f>D754+D755+D756+D757+D759+D766</f>
        <v>29545</v>
      </c>
      <c r="E767" s="806">
        <f>E754+E755+E756+E757+E759+E766</f>
        <v>0</v>
      </c>
      <c r="F767" s="807">
        <f>F754+F755+F756+F757+F759+F766</f>
        <v>75601</v>
      </c>
    </row>
    <row r="768" spans="1:6" ht="13.5" thickTop="1">
      <c r="A768" s="786"/>
      <c r="B768" s="461"/>
      <c r="C768" s="305"/>
      <c r="D768" s="305"/>
      <c r="E768" s="305"/>
      <c r="F768" s="185"/>
    </row>
    <row r="769" spans="1:6" ht="12.75">
      <c r="A769" s="454" t="s">
        <v>468</v>
      </c>
      <c r="B769" s="463" t="s">
        <v>323</v>
      </c>
      <c r="C769" s="409"/>
      <c r="D769" s="180"/>
      <c r="E769" s="409"/>
      <c r="F769" s="239"/>
    </row>
    <row r="770" spans="1:6" ht="12.75">
      <c r="A770" s="453" t="s">
        <v>469</v>
      </c>
      <c r="B770" s="267" t="s">
        <v>562</v>
      </c>
      <c r="C770" s="407"/>
      <c r="D770" s="177"/>
      <c r="E770" s="407"/>
      <c r="F770" s="177">
        <f>SUM(C770:E770)</f>
        <v>0</v>
      </c>
    </row>
    <row r="771" spans="1:6" ht="12.75">
      <c r="A771" s="453" t="s">
        <v>468</v>
      </c>
      <c r="B771" s="267" t="s">
        <v>563</v>
      </c>
      <c r="C771" s="407"/>
      <c r="D771" s="177"/>
      <c r="E771" s="407"/>
      <c r="F771" s="177">
        <f>SUM(C771:E771)</f>
        <v>0</v>
      </c>
    </row>
    <row r="772" spans="1:6" ht="12.75">
      <c r="A772" s="453" t="s">
        <v>469</v>
      </c>
      <c r="B772" s="267" t="s">
        <v>319</v>
      </c>
      <c r="C772" s="407">
        <f>C773+C774+C775+C776+C777+C778+C779</f>
        <v>0</v>
      </c>
      <c r="D772" s="407">
        <f>D773+D774+D775+D776+D777+D778+D779</f>
        <v>0</v>
      </c>
      <c r="E772" s="407">
        <f>E773+E774+E775+E776+E777+E778+E779</f>
        <v>0</v>
      </c>
      <c r="F772" s="177">
        <f>F773+F774+F775+F776+F777+F778+F779</f>
        <v>0</v>
      </c>
    </row>
    <row r="773" spans="1:6" ht="12.75">
      <c r="A773" s="453" t="s">
        <v>470</v>
      </c>
      <c r="B773" s="462" t="s">
        <v>841</v>
      </c>
      <c r="C773" s="407"/>
      <c r="D773" s="177"/>
      <c r="E773" s="407"/>
      <c r="F773" s="177">
        <f>SUM(C773:E773)</f>
        <v>0</v>
      </c>
    </row>
    <row r="774" spans="1:6" ht="12.75">
      <c r="A774" s="453" t="s">
        <v>471</v>
      </c>
      <c r="B774" s="462" t="s">
        <v>843</v>
      </c>
      <c r="C774" s="407"/>
      <c r="D774" s="177"/>
      <c r="E774" s="407"/>
      <c r="F774" s="177">
        <f aca="true" t="shared" si="42" ref="F774:F780">SUM(C774:E774)</f>
        <v>0</v>
      </c>
    </row>
    <row r="775" spans="1:6" ht="12.75">
      <c r="A775" s="453" t="s">
        <v>473</v>
      </c>
      <c r="B775" s="462" t="s">
        <v>842</v>
      </c>
      <c r="C775" s="407"/>
      <c r="D775" s="177"/>
      <c r="E775" s="407"/>
      <c r="F775" s="177">
        <f t="shared" si="42"/>
        <v>0</v>
      </c>
    </row>
    <row r="776" spans="1:6" ht="12.75">
      <c r="A776" s="453" t="s">
        <v>474</v>
      </c>
      <c r="B776" s="462" t="s">
        <v>844</v>
      </c>
      <c r="C776" s="407"/>
      <c r="D776" s="177"/>
      <c r="E776" s="407"/>
      <c r="F776" s="177">
        <f t="shared" si="42"/>
        <v>0</v>
      </c>
    </row>
    <row r="777" spans="1:6" ht="12.75">
      <c r="A777" s="453" t="s">
        <v>475</v>
      </c>
      <c r="B777" s="1134" t="s">
        <v>845</v>
      </c>
      <c r="C777" s="407"/>
      <c r="D777" s="177"/>
      <c r="E777" s="407"/>
      <c r="F777" s="177">
        <f t="shared" si="42"/>
        <v>0</v>
      </c>
    </row>
    <row r="778" spans="1:6" ht="12.75">
      <c r="A778" s="453" t="s">
        <v>476</v>
      </c>
      <c r="B778" s="372" t="s">
        <v>846</v>
      </c>
      <c r="C778" s="407"/>
      <c r="D778" s="177"/>
      <c r="E778" s="407"/>
      <c r="F778" s="177">
        <f t="shared" si="42"/>
        <v>0</v>
      </c>
    </row>
    <row r="779" spans="1:6" ht="12.75">
      <c r="A779" s="453" t="s">
        <v>477</v>
      </c>
      <c r="B779" s="1135" t="s">
        <v>863</v>
      </c>
      <c r="C779" s="407"/>
      <c r="D779" s="177"/>
      <c r="E779" s="407"/>
      <c r="F779" s="177">
        <f t="shared" si="42"/>
        <v>0</v>
      </c>
    </row>
    <row r="780" spans="1:6" ht="12.75">
      <c r="A780" s="453" t="s">
        <v>478</v>
      </c>
      <c r="B780" s="267" t="s">
        <v>849</v>
      </c>
      <c r="C780" s="407">
        <f>'11 12 sz_melléklet'!C14</f>
        <v>300</v>
      </c>
      <c r="D780" s="177"/>
      <c r="E780" s="407"/>
      <c r="F780" s="177">
        <f t="shared" si="42"/>
        <v>300</v>
      </c>
    </row>
    <row r="781" spans="1:6" ht="13.5" thickBot="1">
      <c r="A781" s="453" t="s">
        <v>479</v>
      </c>
      <c r="B781" s="269" t="s">
        <v>321</v>
      </c>
      <c r="C781" s="410">
        <f>-C757</f>
        <v>0</v>
      </c>
      <c r="D781" s="410">
        <f>-D757</f>
        <v>0</v>
      </c>
      <c r="E781" s="410">
        <f>-E757</f>
        <v>0</v>
      </c>
      <c r="F781" s="178">
        <f>-F757</f>
        <v>0</v>
      </c>
    </row>
    <row r="782" spans="1:6" ht="13.5" thickBot="1">
      <c r="A782" s="797" t="s">
        <v>480</v>
      </c>
      <c r="B782" s="798" t="s">
        <v>10</v>
      </c>
      <c r="C782" s="806">
        <f>C770+C771+C772+C780+C781</f>
        <v>300</v>
      </c>
      <c r="D782" s="806">
        <f>D770+D771+D772+D780+D781</f>
        <v>0</v>
      </c>
      <c r="E782" s="806">
        <f>E770+E771+E772+E780+E781</f>
        <v>0</v>
      </c>
      <c r="F782" s="807">
        <f>F770+F771+F772+F780+F781</f>
        <v>300</v>
      </c>
    </row>
    <row r="783" spans="1:6" ht="27" thickBot="1" thickTop="1">
      <c r="A783" s="797" t="s">
        <v>481</v>
      </c>
      <c r="B783" s="802" t="s">
        <v>850</v>
      </c>
      <c r="C783" s="809">
        <f>C767+C782</f>
        <v>46356</v>
      </c>
      <c r="D783" s="809">
        <f>D767+D782</f>
        <v>29545</v>
      </c>
      <c r="E783" s="809">
        <f>E767+E782</f>
        <v>0</v>
      </c>
      <c r="F783" s="810">
        <f>F767+F782</f>
        <v>75901</v>
      </c>
    </row>
    <row r="784" spans="1:6" ht="13.5" thickTop="1">
      <c r="A784" s="786"/>
      <c r="B784" s="1150"/>
      <c r="C784" s="316"/>
      <c r="D784" s="316"/>
      <c r="E784" s="316"/>
      <c r="F784" s="323"/>
    </row>
    <row r="785" spans="1:6" ht="12.75">
      <c r="A785" s="454" t="s">
        <v>557</v>
      </c>
      <c r="B785" s="584" t="s">
        <v>852</v>
      </c>
      <c r="C785" s="808"/>
      <c r="D785" s="180"/>
      <c r="E785" s="409"/>
      <c r="F785" s="239"/>
    </row>
    <row r="786" spans="1:6" ht="12.75">
      <c r="A786" s="453" t="s">
        <v>483</v>
      </c>
      <c r="B786" s="268" t="s">
        <v>851</v>
      </c>
      <c r="C786" s="412"/>
      <c r="D786" s="177"/>
      <c r="E786" s="407"/>
      <c r="F786" s="177">
        <f>SUM(C786:E786)</f>
        <v>0</v>
      </c>
    </row>
    <row r="787" spans="1:6" ht="12.75">
      <c r="A787" s="453" t="s">
        <v>484</v>
      </c>
      <c r="B787" s="889" t="s">
        <v>856</v>
      </c>
      <c r="C787" s="1141"/>
      <c r="D787" s="182"/>
      <c r="E787" s="408"/>
      <c r="F787" s="177">
        <f aca="true" t="shared" si="43" ref="F787:F793">SUM(C787:E787)</f>
        <v>0</v>
      </c>
    </row>
    <row r="788" spans="1:6" ht="12.75">
      <c r="A788" s="453" t="s">
        <v>485</v>
      </c>
      <c r="B788" s="889" t="s">
        <v>857</v>
      </c>
      <c r="C788" s="1141"/>
      <c r="D788" s="182"/>
      <c r="E788" s="408"/>
      <c r="F788" s="177">
        <f t="shared" si="43"/>
        <v>0</v>
      </c>
    </row>
    <row r="789" spans="1:6" ht="12.75">
      <c r="A789" s="453" t="s">
        <v>486</v>
      </c>
      <c r="B789" s="889" t="s">
        <v>858</v>
      </c>
      <c r="C789" s="1141"/>
      <c r="D789" s="182"/>
      <c r="E789" s="408"/>
      <c r="F789" s="177">
        <f t="shared" si="43"/>
        <v>0</v>
      </c>
    </row>
    <row r="790" spans="1:6" ht="12.75">
      <c r="A790" s="453" t="s">
        <v>487</v>
      </c>
      <c r="B790" s="1136" t="s">
        <v>859</v>
      </c>
      <c r="C790" s="1141"/>
      <c r="D790" s="182"/>
      <c r="E790" s="408"/>
      <c r="F790" s="177">
        <f t="shared" si="43"/>
        <v>0</v>
      </c>
    </row>
    <row r="791" spans="1:6" ht="12.75">
      <c r="A791" s="453" t="s">
        <v>488</v>
      </c>
      <c r="B791" s="1137" t="s">
        <v>860</v>
      </c>
      <c r="C791" s="1141"/>
      <c r="D791" s="182"/>
      <c r="E791" s="408"/>
      <c r="F791" s="177">
        <f t="shared" si="43"/>
        <v>0</v>
      </c>
    </row>
    <row r="792" spans="1:6" ht="12.75">
      <c r="A792" s="453" t="s">
        <v>489</v>
      </c>
      <c r="B792" s="1138" t="s">
        <v>861</v>
      </c>
      <c r="C792" s="1141"/>
      <c r="D792" s="182"/>
      <c r="E792" s="408"/>
      <c r="F792" s="177">
        <f t="shared" si="43"/>
        <v>0</v>
      </c>
    </row>
    <row r="793" spans="1:6" ht="13.5" thickBot="1">
      <c r="A793" s="453" t="s">
        <v>490</v>
      </c>
      <c r="B793" s="464" t="s">
        <v>862</v>
      </c>
      <c r="C793" s="1141"/>
      <c r="D793" s="182"/>
      <c r="E793" s="408"/>
      <c r="F793" s="177">
        <f t="shared" si="43"/>
        <v>0</v>
      </c>
    </row>
    <row r="794" spans="1:6" ht="13.5" thickBot="1">
      <c r="A794" s="477" t="s">
        <v>491</v>
      </c>
      <c r="B794" s="382" t="s">
        <v>853</v>
      </c>
      <c r="C794" s="1142">
        <f>SUM(C786:C793)</f>
        <v>0</v>
      </c>
      <c r="D794" s="1142">
        <f>SUM(D786:D793)</f>
        <v>0</v>
      </c>
      <c r="E794" s="1142">
        <f>SUM(E786:E793)</f>
        <v>0</v>
      </c>
      <c r="F794" s="1274">
        <f>SUM(F786:F793)</f>
        <v>0</v>
      </c>
    </row>
    <row r="795" spans="1:6" ht="12.75">
      <c r="A795" s="786"/>
      <c r="B795" s="45"/>
      <c r="C795" s="1156"/>
      <c r="D795" s="1158"/>
      <c r="E795" s="1094"/>
      <c r="F795" s="885"/>
    </row>
    <row r="796" spans="1:6" ht="13.5" thickBot="1">
      <c r="A796" s="814" t="s">
        <v>492</v>
      </c>
      <c r="B796" s="1148" t="s">
        <v>854</v>
      </c>
      <c r="C796" s="1155">
        <f>C783+C794</f>
        <v>46356</v>
      </c>
      <c r="D796" s="1157">
        <f>D783+D794</f>
        <v>29545</v>
      </c>
      <c r="E796" s="1155">
        <f>E783+E794</f>
        <v>0</v>
      </c>
      <c r="F796" s="1155">
        <f>F783+F794</f>
        <v>75901</v>
      </c>
    </row>
    <row r="797" spans="1:6" ht="13.5" thickTop="1">
      <c r="A797" s="1440">
        <v>16</v>
      </c>
      <c r="B797" s="1440"/>
      <c r="C797" s="1440"/>
      <c r="D797" s="1440"/>
      <c r="E797" s="1440"/>
      <c r="F797" s="1440"/>
    </row>
    <row r="798" spans="1:5" ht="12.75">
      <c r="A798" s="1419" t="s">
        <v>1067</v>
      </c>
      <c r="B798" s="1419"/>
      <c r="C798" s="1419"/>
      <c r="D798" s="1419"/>
      <c r="E798" s="1419"/>
    </row>
    <row r="799" spans="1:5" ht="12.75">
      <c r="A799" s="466"/>
      <c r="B799" s="466"/>
      <c r="C799" s="466"/>
      <c r="D799" s="466"/>
      <c r="E799" s="466"/>
    </row>
    <row r="800" spans="1:6" ht="14.25">
      <c r="A800" s="1562" t="s">
        <v>1068</v>
      </c>
      <c r="B800" s="1563"/>
      <c r="C800" s="1563"/>
      <c r="D800" s="1563"/>
      <c r="E800" s="1563"/>
      <c r="F800" s="1563"/>
    </row>
    <row r="801" spans="2:5" ht="15.75">
      <c r="B801" s="22"/>
      <c r="C801" s="22"/>
      <c r="D801" s="22"/>
      <c r="E801" s="22"/>
    </row>
    <row r="802" spans="2:5" ht="15.75">
      <c r="B802" s="22" t="s">
        <v>865</v>
      </c>
      <c r="C802" s="22"/>
      <c r="D802" s="22"/>
      <c r="E802" s="22"/>
    </row>
    <row r="803" spans="2:5" ht="13.5" thickBot="1">
      <c r="B803" s="1"/>
      <c r="C803" s="1"/>
      <c r="D803" s="1"/>
      <c r="E803" s="23" t="s">
        <v>11</v>
      </c>
    </row>
    <row r="804" spans="1:6" ht="48.75" thickBot="1">
      <c r="A804" s="481" t="s">
        <v>448</v>
      </c>
      <c r="B804" s="792" t="s">
        <v>16</v>
      </c>
      <c r="C804" s="469" t="s">
        <v>1060</v>
      </c>
      <c r="D804" s="470" t="s">
        <v>1061</v>
      </c>
      <c r="E804" s="469" t="s">
        <v>1055</v>
      </c>
      <c r="F804" s="470" t="s">
        <v>1054</v>
      </c>
    </row>
    <row r="805" spans="1:6" ht="12.75">
      <c r="A805" s="793" t="s">
        <v>449</v>
      </c>
      <c r="B805" s="794" t="s">
        <v>450</v>
      </c>
      <c r="C805" s="803" t="s">
        <v>451</v>
      </c>
      <c r="D805" s="804" t="s">
        <v>452</v>
      </c>
      <c r="E805" s="1047" t="s">
        <v>472</v>
      </c>
      <c r="F805" s="1048" t="s">
        <v>497</v>
      </c>
    </row>
    <row r="806" spans="1:6" ht="12.75">
      <c r="A806" s="454" t="s">
        <v>453</v>
      </c>
      <c r="B806" s="461" t="s">
        <v>322</v>
      </c>
      <c r="C806" s="407"/>
      <c r="D806" s="177"/>
      <c r="E806" s="407"/>
      <c r="F806" s="160"/>
    </row>
    <row r="807" spans="1:6" ht="12.75">
      <c r="A807" s="453" t="s">
        <v>454</v>
      </c>
      <c r="B807" s="232" t="s">
        <v>6</v>
      </c>
      <c r="C807" s="407"/>
      <c r="D807" s="177"/>
      <c r="E807" s="407"/>
      <c r="F807" s="177">
        <f>SUM(C807:E807)</f>
        <v>0</v>
      </c>
    </row>
    <row r="808" spans="1:6" ht="12.75">
      <c r="A808" s="453" t="s">
        <v>455</v>
      </c>
      <c r="B808" s="267" t="s">
        <v>7</v>
      </c>
      <c r="C808" s="407"/>
      <c r="D808" s="177"/>
      <c r="E808" s="407"/>
      <c r="F808" s="177">
        <f>SUM(C808:E808)</f>
        <v>0</v>
      </c>
    </row>
    <row r="809" spans="1:6" ht="12.75">
      <c r="A809" s="453" t="s">
        <v>456</v>
      </c>
      <c r="B809" s="267" t="s">
        <v>8</v>
      </c>
      <c r="C809" s="407"/>
      <c r="D809" s="177">
        <v>6260</v>
      </c>
      <c r="E809" s="407"/>
      <c r="F809" s="177">
        <f>SUM(C809:E809)</f>
        <v>6260</v>
      </c>
    </row>
    <row r="810" spans="1:6" ht="12.75">
      <c r="A810" s="453" t="s">
        <v>457</v>
      </c>
      <c r="B810" s="267" t="s">
        <v>561</v>
      </c>
      <c r="C810" s="407"/>
      <c r="D810" s="177"/>
      <c r="E810" s="407"/>
      <c r="F810" s="177">
        <f>SUM(C810:E810)</f>
        <v>0</v>
      </c>
    </row>
    <row r="811" spans="1:6" ht="12.75">
      <c r="A811" s="453" t="s">
        <v>458</v>
      </c>
      <c r="B811" s="267" t="s">
        <v>560</v>
      </c>
      <c r="C811" s="407"/>
      <c r="D811" s="177"/>
      <c r="E811" s="407"/>
      <c r="F811" s="177">
        <f>SUM(C811:E811)</f>
        <v>0</v>
      </c>
    </row>
    <row r="812" spans="1:6" ht="12.75">
      <c r="A812" s="453" t="s">
        <v>459</v>
      </c>
      <c r="B812" s="267" t="s">
        <v>836</v>
      </c>
      <c r="C812" s="407">
        <f>C813+C814+C815+C816+C817+C818</f>
        <v>0</v>
      </c>
      <c r="D812" s="407">
        <f>D813+D814+D815+D816+D817+D818</f>
        <v>0</v>
      </c>
      <c r="E812" s="407">
        <f>E813+E814+E815+E816+E817+E818</f>
        <v>0</v>
      </c>
      <c r="F812" s="177">
        <f>F813+F814+F815+F816+F817+F818</f>
        <v>0</v>
      </c>
    </row>
    <row r="813" spans="1:6" ht="12.75">
      <c r="A813" s="453" t="s">
        <v>460</v>
      </c>
      <c r="B813" s="267" t="s">
        <v>837</v>
      </c>
      <c r="C813" s="407">
        <v>0</v>
      </c>
      <c r="D813" s="177">
        <v>0</v>
      </c>
      <c r="E813" s="407">
        <v>0</v>
      </c>
      <c r="F813" s="177">
        <f>E813+D813+C813</f>
        <v>0</v>
      </c>
    </row>
    <row r="814" spans="1:6" ht="12.75">
      <c r="A814" s="453" t="s">
        <v>461</v>
      </c>
      <c r="B814" s="267" t="s">
        <v>838</v>
      </c>
      <c r="C814" s="407"/>
      <c r="D814" s="177"/>
      <c r="E814" s="407"/>
      <c r="F814" s="177">
        <f aca="true" t="shared" si="44" ref="F814:F819">E814+D814+C814</f>
        <v>0</v>
      </c>
    </row>
    <row r="815" spans="1:6" ht="12.75">
      <c r="A815" s="453" t="s">
        <v>462</v>
      </c>
      <c r="B815" s="267" t="s">
        <v>839</v>
      </c>
      <c r="C815" s="407"/>
      <c r="D815" s="177"/>
      <c r="E815" s="407"/>
      <c r="F815" s="177">
        <f t="shared" si="44"/>
        <v>0</v>
      </c>
    </row>
    <row r="816" spans="1:6" ht="12.75">
      <c r="A816" s="453" t="s">
        <v>463</v>
      </c>
      <c r="B816" s="462" t="s">
        <v>840</v>
      </c>
      <c r="C816" s="306"/>
      <c r="D816" s="181"/>
      <c r="E816" s="407"/>
      <c r="F816" s="177">
        <f t="shared" si="44"/>
        <v>0</v>
      </c>
    </row>
    <row r="817" spans="1:6" ht="12.75">
      <c r="A817" s="453" t="s">
        <v>464</v>
      </c>
      <c r="B817" s="1134" t="s">
        <v>855</v>
      </c>
      <c r="C817" s="410"/>
      <c r="D817" s="178"/>
      <c r="E817" s="407"/>
      <c r="F817" s="177">
        <f t="shared" si="44"/>
        <v>0</v>
      </c>
    </row>
    <row r="818" spans="1:6" ht="12.75">
      <c r="A818" s="453" t="s">
        <v>465</v>
      </c>
      <c r="B818" s="1135" t="s">
        <v>848</v>
      </c>
      <c r="C818" s="410"/>
      <c r="D818" s="178"/>
      <c r="E818" s="407"/>
      <c r="F818" s="177">
        <f t="shared" si="44"/>
        <v>0</v>
      </c>
    </row>
    <row r="819" spans="1:6" ht="13.5" thickBot="1">
      <c r="A819" s="453" t="s">
        <v>466</v>
      </c>
      <c r="B819" s="269" t="s">
        <v>318</v>
      </c>
      <c r="C819" s="408">
        <f>' 8 10 sz. melléklet'!E28</f>
        <v>800</v>
      </c>
      <c r="D819" s="182">
        <f>' 8 10 sz. melléklet'!E32-' 8 10 sz. melléklet'!E28</f>
        <v>81394</v>
      </c>
      <c r="E819" s="407"/>
      <c r="F819" s="405">
        <f t="shared" si="44"/>
        <v>82194</v>
      </c>
    </row>
    <row r="820" spans="1:6" ht="13.5" thickBot="1">
      <c r="A820" s="797" t="s">
        <v>467</v>
      </c>
      <c r="B820" s="798" t="s">
        <v>9</v>
      </c>
      <c r="C820" s="806">
        <f>C807+C808+C809+C810+C812+C819</f>
        <v>800</v>
      </c>
      <c r="D820" s="806">
        <f>D807+D808+D809+D810+D812+D819</f>
        <v>87654</v>
      </c>
      <c r="E820" s="806">
        <f>E807+E808+E809+E810+E812+E819</f>
        <v>0</v>
      </c>
      <c r="F820" s="807">
        <f>F807+F808+F809+F810+F812+F819</f>
        <v>88454</v>
      </c>
    </row>
    <row r="821" spans="1:6" ht="13.5" thickTop="1">
      <c r="A821" s="786"/>
      <c r="B821" s="461"/>
      <c r="C821" s="305"/>
      <c r="D821" s="305"/>
      <c r="E821" s="305"/>
      <c r="F821" s="185"/>
    </row>
    <row r="822" spans="1:6" ht="12.75">
      <c r="A822" s="454" t="s">
        <v>468</v>
      </c>
      <c r="B822" s="463" t="s">
        <v>323</v>
      </c>
      <c r="C822" s="409"/>
      <c r="D822" s="180"/>
      <c r="E822" s="409"/>
      <c r="F822" s="239"/>
    </row>
    <row r="823" spans="1:6" ht="12.75">
      <c r="A823" s="453" t="s">
        <v>469</v>
      </c>
      <c r="B823" s="267" t="s">
        <v>562</v>
      </c>
      <c r="C823" s="407"/>
      <c r="D823" s="177"/>
      <c r="E823" s="407"/>
      <c r="F823" s="177">
        <f>SUM(C823:E823)</f>
        <v>0</v>
      </c>
    </row>
    <row r="824" spans="1:6" ht="12.75">
      <c r="A824" s="453" t="s">
        <v>468</v>
      </c>
      <c r="B824" s="267" t="s">
        <v>563</v>
      </c>
      <c r="C824" s="407"/>
      <c r="D824" s="177"/>
      <c r="E824" s="407"/>
      <c r="F824" s="177">
        <f>SUM(C824:E824)</f>
        <v>0</v>
      </c>
    </row>
    <row r="825" spans="1:6" ht="12.75">
      <c r="A825" s="453" t="s">
        <v>469</v>
      </c>
      <c r="B825" s="267" t="s">
        <v>319</v>
      </c>
      <c r="C825" s="407">
        <f>C826+C827+C828+C829+C830+C831+C832</f>
        <v>0</v>
      </c>
      <c r="D825" s="407">
        <f>D826+D827+D828+D829+D830+D831+D832</f>
        <v>0</v>
      </c>
      <c r="E825" s="407">
        <f>E826+E827+E828+E829+E830+E831+E832</f>
        <v>0</v>
      </c>
      <c r="F825" s="177">
        <f>F826+F827+F828+F829+F830+F831+F832</f>
        <v>0</v>
      </c>
    </row>
    <row r="826" spans="1:6" ht="12.75">
      <c r="A826" s="453" t="s">
        <v>470</v>
      </c>
      <c r="B826" s="462" t="s">
        <v>841</v>
      </c>
      <c r="C826" s="407"/>
      <c r="D826" s="177"/>
      <c r="E826" s="407"/>
      <c r="F826" s="177">
        <f>SUM(C826:E826)</f>
        <v>0</v>
      </c>
    </row>
    <row r="827" spans="1:6" ht="12.75">
      <c r="A827" s="453" t="s">
        <v>471</v>
      </c>
      <c r="B827" s="462" t="s">
        <v>843</v>
      </c>
      <c r="C827" s="407"/>
      <c r="D827" s="177"/>
      <c r="E827" s="407"/>
      <c r="F827" s="177">
        <f aca="true" t="shared" si="45" ref="F827:F833">SUM(C827:E827)</f>
        <v>0</v>
      </c>
    </row>
    <row r="828" spans="1:6" ht="12.75">
      <c r="A828" s="453" t="s">
        <v>473</v>
      </c>
      <c r="B828" s="462" t="s">
        <v>842</v>
      </c>
      <c r="C828" s="407"/>
      <c r="D828" s="177"/>
      <c r="E828" s="407"/>
      <c r="F828" s="177">
        <f t="shared" si="45"/>
        <v>0</v>
      </c>
    </row>
    <row r="829" spans="1:6" ht="12.75">
      <c r="A829" s="453" t="s">
        <v>474</v>
      </c>
      <c r="B829" s="462" t="s">
        <v>844</v>
      </c>
      <c r="C829" s="407"/>
      <c r="D829" s="177"/>
      <c r="E829" s="407"/>
      <c r="F829" s="177">
        <f t="shared" si="45"/>
        <v>0</v>
      </c>
    </row>
    <row r="830" spans="1:6" ht="12.75">
      <c r="A830" s="453" t="s">
        <v>475</v>
      </c>
      <c r="B830" s="1134" t="s">
        <v>845</v>
      </c>
      <c r="C830" s="407"/>
      <c r="D830" s="177"/>
      <c r="E830" s="407"/>
      <c r="F830" s="177">
        <f t="shared" si="45"/>
        <v>0</v>
      </c>
    </row>
    <row r="831" spans="1:6" ht="12.75">
      <c r="A831" s="453" t="s">
        <v>476</v>
      </c>
      <c r="B831" s="372" t="s">
        <v>846</v>
      </c>
      <c r="C831" s="407"/>
      <c r="D831" s="177"/>
      <c r="E831" s="407"/>
      <c r="F831" s="177">
        <f t="shared" si="45"/>
        <v>0</v>
      </c>
    </row>
    <row r="832" spans="1:6" ht="12.75">
      <c r="A832" s="453" t="s">
        <v>477</v>
      </c>
      <c r="B832" s="1135" t="s">
        <v>863</v>
      </c>
      <c r="C832" s="407"/>
      <c r="D832" s="177"/>
      <c r="E832" s="407"/>
      <c r="F832" s="177">
        <f t="shared" si="45"/>
        <v>0</v>
      </c>
    </row>
    <row r="833" spans="1:6" ht="12.75">
      <c r="A833" s="453" t="s">
        <v>478</v>
      </c>
      <c r="B833" s="267" t="s">
        <v>849</v>
      </c>
      <c r="C833" s="407"/>
      <c r="D833" s="177"/>
      <c r="E833" s="407"/>
      <c r="F833" s="177">
        <f t="shared" si="45"/>
        <v>0</v>
      </c>
    </row>
    <row r="834" spans="1:6" ht="13.5" thickBot="1">
      <c r="A834" s="453" t="s">
        <v>479</v>
      </c>
      <c r="B834" s="269" t="s">
        <v>321</v>
      </c>
      <c r="C834" s="410">
        <f>-C810</f>
        <v>0</v>
      </c>
      <c r="D834" s="410">
        <f>-D810</f>
        <v>0</v>
      </c>
      <c r="E834" s="410">
        <f>-E810</f>
        <v>0</v>
      </c>
      <c r="F834" s="178">
        <f>-F810</f>
        <v>0</v>
      </c>
    </row>
    <row r="835" spans="1:6" ht="13.5" thickBot="1">
      <c r="A835" s="797" t="s">
        <v>480</v>
      </c>
      <c r="B835" s="798" t="s">
        <v>10</v>
      </c>
      <c r="C835" s="806">
        <f>C823+C824+C825+C833+C834</f>
        <v>0</v>
      </c>
      <c r="D835" s="806">
        <f>D823+D824+D825+D833+D834</f>
        <v>0</v>
      </c>
      <c r="E835" s="806">
        <f>E823+E824+E825+E833+E834</f>
        <v>0</v>
      </c>
      <c r="F835" s="807">
        <f>F823+F824+F825+F833+F834</f>
        <v>0</v>
      </c>
    </row>
    <row r="836" spans="1:6" ht="27" thickBot="1" thickTop="1">
      <c r="A836" s="797" t="s">
        <v>481</v>
      </c>
      <c r="B836" s="802" t="s">
        <v>850</v>
      </c>
      <c r="C836" s="809">
        <f>C820+C835</f>
        <v>800</v>
      </c>
      <c r="D836" s="809">
        <f>D820+D835</f>
        <v>87654</v>
      </c>
      <c r="E836" s="809">
        <f>E820+E835</f>
        <v>0</v>
      </c>
      <c r="F836" s="810">
        <f>F820+F835</f>
        <v>88454</v>
      </c>
    </row>
    <row r="837" spans="1:6" ht="13.5" thickTop="1">
      <c r="A837" s="786"/>
      <c r="B837" s="1150"/>
      <c r="C837" s="316"/>
      <c r="D837" s="316"/>
      <c r="E837" s="316"/>
      <c r="F837" s="323"/>
    </row>
    <row r="838" spans="1:6" ht="12.75">
      <c r="A838" s="454" t="s">
        <v>557</v>
      </c>
      <c r="B838" s="584" t="s">
        <v>852</v>
      </c>
      <c r="C838" s="808"/>
      <c r="D838" s="180"/>
      <c r="E838" s="409"/>
      <c r="F838" s="239"/>
    </row>
    <row r="839" spans="1:6" ht="12.75">
      <c r="A839" s="453" t="s">
        <v>483</v>
      </c>
      <c r="B839" s="268" t="s">
        <v>851</v>
      </c>
      <c r="C839" s="412"/>
      <c r="D839" s="177"/>
      <c r="E839" s="407"/>
      <c r="F839" s="177">
        <f>SUM(C839:E839)</f>
        <v>0</v>
      </c>
    </row>
    <row r="840" spans="1:6" ht="12.75">
      <c r="A840" s="453" t="s">
        <v>484</v>
      </c>
      <c r="B840" s="889" t="s">
        <v>856</v>
      </c>
      <c r="C840" s="1141"/>
      <c r="D840" s="182"/>
      <c r="E840" s="408"/>
      <c r="F840" s="177">
        <f aca="true" t="shared" si="46" ref="F840:F846">SUM(C840:E840)</f>
        <v>0</v>
      </c>
    </row>
    <row r="841" spans="1:6" ht="12.75">
      <c r="A841" s="453" t="s">
        <v>485</v>
      </c>
      <c r="B841" s="889" t="s">
        <v>857</v>
      </c>
      <c r="C841" s="1141"/>
      <c r="D841" s="182"/>
      <c r="E841" s="408"/>
      <c r="F841" s="177">
        <f t="shared" si="46"/>
        <v>0</v>
      </c>
    </row>
    <row r="842" spans="1:6" ht="12.75">
      <c r="A842" s="453" t="s">
        <v>486</v>
      </c>
      <c r="B842" s="889" t="s">
        <v>858</v>
      </c>
      <c r="C842" s="1141"/>
      <c r="D842" s="182"/>
      <c r="E842" s="408"/>
      <c r="F842" s="177">
        <f t="shared" si="46"/>
        <v>0</v>
      </c>
    </row>
    <row r="843" spans="1:6" ht="12.75">
      <c r="A843" s="453" t="s">
        <v>487</v>
      </c>
      <c r="B843" s="1136" t="s">
        <v>859</v>
      </c>
      <c r="C843" s="1141"/>
      <c r="D843" s="182"/>
      <c r="E843" s="408"/>
      <c r="F843" s="177">
        <f t="shared" si="46"/>
        <v>0</v>
      </c>
    </row>
    <row r="844" spans="1:6" ht="12.75">
      <c r="A844" s="453" t="s">
        <v>488</v>
      </c>
      <c r="B844" s="1137" t="s">
        <v>860</v>
      </c>
      <c r="C844" s="1141"/>
      <c r="D844" s="182"/>
      <c r="E844" s="408"/>
      <c r="F844" s="177">
        <f t="shared" si="46"/>
        <v>0</v>
      </c>
    </row>
    <row r="845" spans="1:6" ht="12.75">
      <c r="A845" s="453" t="s">
        <v>489</v>
      </c>
      <c r="B845" s="1138" t="s">
        <v>861</v>
      </c>
      <c r="C845" s="1141"/>
      <c r="D845" s="182"/>
      <c r="E845" s="408"/>
      <c r="F845" s="177">
        <f t="shared" si="46"/>
        <v>0</v>
      </c>
    </row>
    <row r="846" spans="1:6" ht="13.5" thickBot="1">
      <c r="A846" s="453" t="s">
        <v>490</v>
      </c>
      <c r="B846" s="464" t="s">
        <v>862</v>
      </c>
      <c r="C846" s="1141"/>
      <c r="D846" s="182"/>
      <c r="E846" s="408"/>
      <c r="F846" s="177">
        <f t="shared" si="46"/>
        <v>0</v>
      </c>
    </row>
    <row r="847" spans="1:6" ht="13.5" thickBot="1">
      <c r="A847" s="477" t="s">
        <v>491</v>
      </c>
      <c r="B847" s="382" t="s">
        <v>853</v>
      </c>
      <c r="C847" s="1142">
        <f>SUM(C839:C846)</f>
        <v>0</v>
      </c>
      <c r="D847" s="1142">
        <f>SUM(D839:D846)</f>
        <v>0</v>
      </c>
      <c r="E847" s="1142">
        <f>SUM(E839:E846)</f>
        <v>0</v>
      </c>
      <c r="F847" s="1274">
        <f>SUM(F839:F846)</f>
        <v>0</v>
      </c>
    </row>
    <row r="848" spans="1:6" ht="12.75">
      <c r="A848" s="786"/>
      <c r="B848" s="45"/>
      <c r="C848" s="1156"/>
      <c r="D848" s="1158"/>
      <c r="E848" s="1094"/>
      <c r="F848" s="885"/>
    </row>
    <row r="849" spans="1:6" ht="13.5" thickBot="1">
      <c r="A849" s="814" t="s">
        <v>492</v>
      </c>
      <c r="B849" s="1148" t="s">
        <v>854</v>
      </c>
      <c r="C849" s="1155">
        <f>C836+C847</f>
        <v>800</v>
      </c>
      <c r="D849" s="1157">
        <f>D836+D847</f>
        <v>87654</v>
      </c>
      <c r="E849" s="1155">
        <f>E836+E847</f>
        <v>0</v>
      </c>
      <c r="F849" s="1155">
        <f>F836+F847</f>
        <v>88454</v>
      </c>
    </row>
    <row r="850" spans="1:6" ht="13.5" thickTop="1">
      <c r="A850" s="1440">
        <v>17</v>
      </c>
      <c r="B850" s="1440"/>
      <c r="C850" s="1440"/>
      <c r="D850" s="1440"/>
      <c r="E850" s="1440"/>
      <c r="F850" s="1440"/>
    </row>
    <row r="851" spans="1:5" ht="12.75">
      <c r="A851" s="1419" t="s">
        <v>1067</v>
      </c>
      <c r="B851" s="1419"/>
      <c r="C851" s="1419"/>
      <c r="D851" s="1419"/>
      <c r="E851" s="1419"/>
    </row>
    <row r="852" spans="1:5" ht="12.75">
      <c r="A852" s="466"/>
      <c r="B852" s="466"/>
      <c r="C852" s="466"/>
      <c r="D852" s="466"/>
      <c r="E852" s="466"/>
    </row>
    <row r="853" spans="1:6" ht="14.25">
      <c r="A853" s="1562" t="s">
        <v>1068</v>
      </c>
      <c r="B853" s="1563"/>
      <c r="C853" s="1563"/>
      <c r="D853" s="1563"/>
      <c r="E853" s="1563"/>
      <c r="F853" s="1563"/>
    </row>
    <row r="854" spans="2:5" ht="15.75">
      <c r="B854" s="22"/>
      <c r="C854" s="22"/>
      <c r="D854" s="22"/>
      <c r="E854" s="22"/>
    </row>
    <row r="855" spans="2:5" ht="15.75">
      <c r="B855" s="22" t="s">
        <v>1085</v>
      </c>
      <c r="C855" s="22"/>
      <c r="D855" s="22"/>
      <c r="E855" s="22"/>
    </row>
    <row r="856" spans="2:5" ht="13.5" thickBot="1">
      <c r="B856" s="1"/>
      <c r="C856" s="1"/>
      <c r="D856" s="1"/>
      <c r="E856" s="23" t="s">
        <v>11</v>
      </c>
    </row>
    <row r="857" spans="1:6" ht="48.75" thickBot="1">
      <c r="A857" s="481" t="s">
        <v>448</v>
      </c>
      <c r="B857" s="792" t="s">
        <v>16</v>
      </c>
      <c r="C857" s="469" t="s">
        <v>1060</v>
      </c>
      <c r="D857" s="470" t="s">
        <v>1061</v>
      </c>
      <c r="E857" s="469" t="s">
        <v>1055</v>
      </c>
      <c r="F857" s="470" t="s">
        <v>1054</v>
      </c>
    </row>
    <row r="858" spans="1:6" ht="12.75">
      <c r="A858" s="793" t="s">
        <v>449</v>
      </c>
      <c r="B858" s="794" t="s">
        <v>450</v>
      </c>
      <c r="C858" s="803" t="s">
        <v>451</v>
      </c>
      <c r="D858" s="804" t="s">
        <v>452</v>
      </c>
      <c r="E858" s="1047" t="s">
        <v>472</v>
      </c>
      <c r="F858" s="1048" t="s">
        <v>497</v>
      </c>
    </row>
    <row r="859" spans="1:6" ht="12.75">
      <c r="A859" s="454" t="s">
        <v>453</v>
      </c>
      <c r="B859" s="461" t="s">
        <v>322</v>
      </c>
      <c r="C859" s="407"/>
      <c r="D859" s="177"/>
      <c r="E859" s="407"/>
      <c r="F859" s="160"/>
    </row>
    <row r="860" spans="1:6" ht="12.75">
      <c r="A860" s="453" t="s">
        <v>454</v>
      </c>
      <c r="B860" s="232" t="s">
        <v>6</v>
      </c>
      <c r="C860" s="407"/>
      <c r="D860" s="177"/>
      <c r="E860" s="407"/>
      <c r="F860" s="177">
        <f>SUM(C860:E860)</f>
        <v>0</v>
      </c>
    </row>
    <row r="861" spans="1:6" ht="12.75">
      <c r="A861" s="453" t="s">
        <v>455</v>
      </c>
      <c r="B861" s="267" t="s">
        <v>7</v>
      </c>
      <c r="C861" s="407"/>
      <c r="D861" s="177"/>
      <c r="E861" s="407"/>
      <c r="F861" s="177">
        <f>SUM(C861:E861)</f>
        <v>0</v>
      </c>
    </row>
    <row r="862" spans="1:6" ht="12.75">
      <c r="A862" s="453" t="s">
        <v>456</v>
      </c>
      <c r="B862" s="267" t="s">
        <v>8</v>
      </c>
      <c r="C862" s="407"/>
      <c r="D862" s="177">
        <v>9288</v>
      </c>
      <c r="E862" s="407"/>
      <c r="F862" s="177">
        <f>SUM(C862:E862)</f>
        <v>9288</v>
      </c>
    </row>
    <row r="863" spans="1:6" ht="12.75">
      <c r="A863" s="453" t="s">
        <v>457</v>
      </c>
      <c r="B863" s="267" t="s">
        <v>561</v>
      </c>
      <c r="C863" s="407"/>
      <c r="D863" s="177">
        <v>-2938</v>
      </c>
      <c r="E863" s="407"/>
      <c r="F863" s="177">
        <f>SUM(C863:E863)</f>
        <v>-2938</v>
      </c>
    </row>
    <row r="864" spans="1:6" ht="12.75">
      <c r="A864" s="453" t="s">
        <v>458</v>
      </c>
      <c r="B864" s="267" t="s">
        <v>560</v>
      </c>
      <c r="C864" s="407"/>
      <c r="D864" s="177"/>
      <c r="E864" s="407"/>
      <c r="F864" s="177">
        <f>SUM(C864:E864)</f>
        <v>0</v>
      </c>
    </row>
    <row r="865" spans="1:6" ht="12.75">
      <c r="A865" s="453" t="s">
        <v>459</v>
      </c>
      <c r="B865" s="267" t="s">
        <v>836</v>
      </c>
      <c r="C865" s="407">
        <f>C866+C867+C868+C869+C870+C871</f>
        <v>0</v>
      </c>
      <c r="D865" s="407">
        <f>D866+D867+D868+D869+D870+D871</f>
        <v>0</v>
      </c>
      <c r="E865" s="407">
        <f>E866+E867+E868+E869+E870+E871</f>
        <v>0</v>
      </c>
      <c r="F865" s="177">
        <f>F866+F867+F868+F869+F870+F871</f>
        <v>0</v>
      </c>
    </row>
    <row r="866" spans="1:6" ht="12.75">
      <c r="A866" s="453" t="s">
        <v>460</v>
      </c>
      <c r="B866" s="267" t="s">
        <v>837</v>
      </c>
      <c r="C866" s="407">
        <v>0</v>
      </c>
      <c r="D866" s="177">
        <v>0</v>
      </c>
      <c r="E866" s="407">
        <v>0</v>
      </c>
      <c r="F866" s="177">
        <f>E866+D866+C866</f>
        <v>0</v>
      </c>
    </row>
    <row r="867" spans="1:6" ht="12.75">
      <c r="A867" s="453" t="s">
        <v>461</v>
      </c>
      <c r="B867" s="267" t="s">
        <v>838</v>
      </c>
      <c r="C867" s="407"/>
      <c r="D867" s="177"/>
      <c r="E867" s="407"/>
      <c r="F867" s="177">
        <f aca="true" t="shared" si="47" ref="F867:F872">E867+D867+C867</f>
        <v>0</v>
      </c>
    </row>
    <row r="868" spans="1:6" ht="12.75">
      <c r="A868" s="453" t="s">
        <v>462</v>
      </c>
      <c r="B868" s="267" t="s">
        <v>839</v>
      </c>
      <c r="C868" s="407"/>
      <c r="D868" s="177"/>
      <c r="E868" s="407"/>
      <c r="F868" s="177">
        <f t="shared" si="47"/>
        <v>0</v>
      </c>
    </row>
    <row r="869" spans="1:6" ht="12.75">
      <c r="A869" s="453" t="s">
        <v>463</v>
      </c>
      <c r="B869" s="462" t="s">
        <v>840</v>
      </c>
      <c r="C869" s="306"/>
      <c r="D869" s="181"/>
      <c r="E869" s="407"/>
      <c r="F869" s="177">
        <f t="shared" si="47"/>
        <v>0</v>
      </c>
    </row>
    <row r="870" spans="1:6" ht="12.75">
      <c r="A870" s="453" t="s">
        <v>464</v>
      </c>
      <c r="B870" s="1134" t="s">
        <v>855</v>
      </c>
      <c r="C870" s="410"/>
      <c r="D870" s="178"/>
      <c r="E870" s="407"/>
      <c r="F870" s="177">
        <f t="shared" si="47"/>
        <v>0</v>
      </c>
    </row>
    <row r="871" spans="1:6" ht="12.75">
      <c r="A871" s="453" t="s">
        <v>465</v>
      </c>
      <c r="B871" s="1135" t="s">
        <v>848</v>
      </c>
      <c r="C871" s="410"/>
      <c r="D871" s="178"/>
      <c r="E871" s="407"/>
      <c r="F871" s="177">
        <f t="shared" si="47"/>
        <v>0</v>
      </c>
    </row>
    <row r="872" spans="1:6" ht="13.5" thickBot="1">
      <c r="A872" s="453" t="s">
        <v>466</v>
      </c>
      <c r="B872" s="269" t="s">
        <v>318</v>
      </c>
      <c r="C872" s="408"/>
      <c r="D872" s="182"/>
      <c r="E872" s="407"/>
      <c r="F872" s="405">
        <f t="shared" si="47"/>
        <v>0</v>
      </c>
    </row>
    <row r="873" spans="1:6" ht="13.5" thickBot="1">
      <c r="A873" s="797" t="s">
        <v>467</v>
      </c>
      <c r="B873" s="798" t="s">
        <v>9</v>
      </c>
      <c r="C873" s="806">
        <f>C860+C861+C862+C863+C865+C872</f>
        <v>0</v>
      </c>
      <c r="D873" s="806">
        <f>D860+D861+D862+D863+D865+D872</f>
        <v>6350</v>
      </c>
      <c r="E873" s="806">
        <f>E860+E861+E862+E863+E865+E872</f>
        <v>0</v>
      </c>
      <c r="F873" s="807">
        <f>F860+F861+F862+F863+F865+F872</f>
        <v>6350</v>
      </c>
    </row>
    <row r="874" spans="1:6" ht="13.5" thickTop="1">
      <c r="A874" s="786"/>
      <c r="B874" s="461"/>
      <c r="C874" s="305"/>
      <c r="D874" s="305"/>
      <c r="E874" s="305"/>
      <c r="F874" s="185"/>
    </row>
    <row r="875" spans="1:6" ht="12.75">
      <c r="A875" s="454" t="s">
        <v>468</v>
      </c>
      <c r="B875" s="463" t="s">
        <v>323</v>
      </c>
      <c r="C875" s="409"/>
      <c r="D875" s="180"/>
      <c r="E875" s="409"/>
      <c r="F875" s="239"/>
    </row>
    <row r="876" spans="1:6" ht="12.75">
      <c r="A876" s="453" t="s">
        <v>469</v>
      </c>
      <c r="B876" s="267" t="s">
        <v>562</v>
      </c>
      <c r="C876" s="407"/>
      <c r="D876" s="177"/>
      <c r="E876" s="407"/>
      <c r="F876" s="177">
        <f>SUM(C876:E876)</f>
        <v>0</v>
      </c>
    </row>
    <row r="877" spans="1:6" ht="12.75">
      <c r="A877" s="453" t="s">
        <v>468</v>
      </c>
      <c r="B877" s="267" t="s">
        <v>563</v>
      </c>
      <c r="C877" s="407"/>
      <c r="D877" s="177"/>
      <c r="E877" s="407"/>
      <c r="F877" s="177">
        <f>SUM(C877:E877)</f>
        <v>0</v>
      </c>
    </row>
    <row r="878" spans="1:6" ht="12.75">
      <c r="A878" s="453" t="s">
        <v>469</v>
      </c>
      <c r="B878" s="267" t="s">
        <v>319</v>
      </c>
      <c r="C878" s="407">
        <f>C879+C880+C881+C882+C883+C884+C885</f>
        <v>0</v>
      </c>
      <c r="D878" s="407">
        <f>D879+D880+D881+D882+D883+D884+D885</f>
        <v>0</v>
      </c>
      <c r="E878" s="407">
        <f>E879+E880+E881+E882+E883+E884+E885</f>
        <v>0</v>
      </c>
      <c r="F878" s="177">
        <f>F879+F880+F881+F882+F883+F884+F885</f>
        <v>0</v>
      </c>
    </row>
    <row r="879" spans="1:6" ht="12.75">
      <c r="A879" s="453" t="s">
        <v>470</v>
      </c>
      <c r="B879" s="462" t="s">
        <v>841</v>
      </c>
      <c r="C879" s="407"/>
      <c r="D879" s="177"/>
      <c r="E879" s="407"/>
      <c r="F879" s="177">
        <f>SUM(C879:E879)</f>
        <v>0</v>
      </c>
    </row>
    <row r="880" spans="1:6" ht="12.75">
      <c r="A880" s="453" t="s">
        <v>471</v>
      </c>
      <c r="B880" s="462" t="s">
        <v>843</v>
      </c>
      <c r="C880" s="407"/>
      <c r="D880" s="177"/>
      <c r="E880" s="407"/>
      <c r="F880" s="177">
        <f aca="true" t="shared" si="48" ref="F880:F886">SUM(C880:E880)</f>
        <v>0</v>
      </c>
    </row>
    <row r="881" spans="1:6" ht="12.75">
      <c r="A881" s="453" t="s">
        <v>473</v>
      </c>
      <c r="B881" s="462" t="s">
        <v>842</v>
      </c>
      <c r="C881" s="407"/>
      <c r="D881" s="177"/>
      <c r="E881" s="407"/>
      <c r="F881" s="177">
        <f t="shared" si="48"/>
        <v>0</v>
      </c>
    </row>
    <row r="882" spans="1:6" ht="12.75">
      <c r="A882" s="453" t="s">
        <v>474</v>
      </c>
      <c r="B882" s="462" t="s">
        <v>844</v>
      </c>
      <c r="C882" s="407"/>
      <c r="D882" s="177"/>
      <c r="E882" s="407"/>
      <c r="F882" s="177">
        <f t="shared" si="48"/>
        <v>0</v>
      </c>
    </row>
    <row r="883" spans="1:6" ht="12.75">
      <c r="A883" s="453" t="s">
        <v>475</v>
      </c>
      <c r="B883" s="1134" t="s">
        <v>845</v>
      </c>
      <c r="C883" s="407"/>
      <c r="D883" s="177"/>
      <c r="E883" s="407"/>
      <c r="F883" s="177">
        <f t="shared" si="48"/>
        <v>0</v>
      </c>
    </row>
    <row r="884" spans="1:6" ht="12.75">
      <c r="A884" s="453" t="s">
        <v>476</v>
      </c>
      <c r="B884" s="372" t="s">
        <v>846</v>
      </c>
      <c r="C884" s="407"/>
      <c r="D884" s="177"/>
      <c r="E884" s="407"/>
      <c r="F884" s="177">
        <f t="shared" si="48"/>
        <v>0</v>
      </c>
    </row>
    <row r="885" spans="1:6" ht="12.75">
      <c r="A885" s="453" t="s">
        <v>477</v>
      </c>
      <c r="B885" s="1135" t="s">
        <v>863</v>
      </c>
      <c r="C885" s="407"/>
      <c r="D885" s="177"/>
      <c r="E885" s="407"/>
      <c r="F885" s="177">
        <f t="shared" si="48"/>
        <v>0</v>
      </c>
    </row>
    <row r="886" spans="1:6" ht="12.75">
      <c r="A886" s="453" t="s">
        <v>478</v>
      </c>
      <c r="B886" s="267" t="s">
        <v>849</v>
      </c>
      <c r="C886" s="407"/>
      <c r="D886" s="177"/>
      <c r="E886" s="407"/>
      <c r="F886" s="177">
        <f t="shared" si="48"/>
        <v>0</v>
      </c>
    </row>
    <row r="887" spans="1:6" ht="13.5" thickBot="1">
      <c r="A887" s="453" t="s">
        <v>479</v>
      </c>
      <c r="B887" s="269" t="s">
        <v>321</v>
      </c>
      <c r="C887" s="410">
        <f>-C863</f>
        <v>0</v>
      </c>
      <c r="D887" s="408">
        <f>-D863</f>
        <v>2938</v>
      </c>
      <c r="E887" s="408">
        <f>-E863</f>
        <v>0</v>
      </c>
      <c r="F887" s="182">
        <f>-F863</f>
        <v>2938</v>
      </c>
    </row>
    <row r="888" spans="1:6" ht="13.5" thickBot="1">
      <c r="A888" s="797" t="s">
        <v>480</v>
      </c>
      <c r="B888" s="798" t="s">
        <v>10</v>
      </c>
      <c r="C888" s="806">
        <f>C876+C877+C878+C886+C887</f>
        <v>0</v>
      </c>
      <c r="D888" s="806">
        <f>D876+D877+D878+D886+D887</f>
        <v>2938</v>
      </c>
      <c r="E888" s="806">
        <f>E876+E877+E878+E886+E887</f>
        <v>0</v>
      </c>
      <c r="F888" s="807">
        <f>F876+F877+F878+F886+F887</f>
        <v>2938</v>
      </c>
    </row>
    <row r="889" spans="1:6" ht="27" thickBot="1" thickTop="1">
      <c r="A889" s="797" t="s">
        <v>481</v>
      </c>
      <c r="B889" s="802" t="s">
        <v>850</v>
      </c>
      <c r="C889" s="809">
        <f>C873+C888</f>
        <v>0</v>
      </c>
      <c r="D889" s="809">
        <f>D873+D888</f>
        <v>9288</v>
      </c>
      <c r="E889" s="809">
        <f>E873+E888</f>
        <v>0</v>
      </c>
      <c r="F889" s="810">
        <f>F873+F888</f>
        <v>9288</v>
      </c>
    </row>
    <row r="890" spans="1:6" ht="13.5" thickTop="1">
      <c r="A890" s="786"/>
      <c r="B890" s="1150"/>
      <c r="C890" s="316"/>
      <c r="D890" s="316"/>
      <c r="E890" s="316"/>
      <c r="F890" s="323"/>
    </row>
    <row r="891" spans="1:6" ht="12.75">
      <c r="A891" s="454" t="s">
        <v>557</v>
      </c>
      <c r="B891" s="584" t="s">
        <v>852</v>
      </c>
      <c r="C891" s="808"/>
      <c r="D891" s="180"/>
      <c r="E891" s="409"/>
      <c r="F891" s="239"/>
    </row>
    <row r="892" spans="1:6" ht="12.75">
      <c r="A892" s="453" t="s">
        <v>483</v>
      </c>
      <c r="B892" s="268" t="s">
        <v>851</v>
      </c>
      <c r="C892" s="412"/>
      <c r="D892" s="177"/>
      <c r="E892" s="407"/>
      <c r="F892" s="177">
        <f>SUM(C892:E892)</f>
        <v>0</v>
      </c>
    </row>
    <row r="893" spans="1:6" ht="12.75">
      <c r="A893" s="453" t="s">
        <v>484</v>
      </c>
      <c r="B893" s="889" t="s">
        <v>856</v>
      </c>
      <c r="C893" s="1141"/>
      <c r="D893" s="182"/>
      <c r="E893" s="408"/>
      <c r="F893" s="177">
        <f aca="true" t="shared" si="49" ref="F893:F899">SUM(C893:E893)</f>
        <v>0</v>
      </c>
    </row>
    <row r="894" spans="1:6" ht="12.75">
      <c r="A894" s="453" t="s">
        <v>485</v>
      </c>
      <c r="B894" s="889" t="s">
        <v>857</v>
      </c>
      <c r="C894" s="1141"/>
      <c r="D894" s="182"/>
      <c r="E894" s="408"/>
      <c r="F894" s="177">
        <f t="shared" si="49"/>
        <v>0</v>
      </c>
    </row>
    <row r="895" spans="1:6" ht="12.75">
      <c r="A895" s="453" t="s">
        <v>486</v>
      </c>
      <c r="B895" s="889" t="s">
        <v>858</v>
      </c>
      <c r="C895" s="1141"/>
      <c r="D895" s="182"/>
      <c r="E895" s="408"/>
      <c r="F895" s="177">
        <f t="shared" si="49"/>
        <v>0</v>
      </c>
    </row>
    <row r="896" spans="1:6" ht="12.75">
      <c r="A896" s="453" t="s">
        <v>487</v>
      </c>
      <c r="B896" s="1136" t="s">
        <v>859</v>
      </c>
      <c r="C896" s="1141"/>
      <c r="D896" s="182"/>
      <c r="E896" s="408"/>
      <c r="F896" s="177">
        <f t="shared" si="49"/>
        <v>0</v>
      </c>
    </row>
    <row r="897" spans="1:6" ht="12.75">
      <c r="A897" s="453" t="s">
        <v>488</v>
      </c>
      <c r="B897" s="1137" t="s">
        <v>860</v>
      </c>
      <c r="C897" s="1141"/>
      <c r="D897" s="182"/>
      <c r="E897" s="408"/>
      <c r="F897" s="177">
        <f t="shared" si="49"/>
        <v>0</v>
      </c>
    </row>
    <row r="898" spans="1:6" ht="12.75">
      <c r="A898" s="453" t="s">
        <v>489</v>
      </c>
      <c r="B898" s="1138" t="s">
        <v>861</v>
      </c>
      <c r="C898" s="1141"/>
      <c r="D898" s="182"/>
      <c r="E898" s="408"/>
      <c r="F898" s="177">
        <f t="shared" si="49"/>
        <v>0</v>
      </c>
    </row>
    <row r="899" spans="1:6" ht="13.5" thickBot="1">
      <c r="A899" s="453" t="s">
        <v>490</v>
      </c>
      <c r="B899" s="464" t="s">
        <v>862</v>
      </c>
      <c r="C899" s="1141"/>
      <c r="D899" s="182"/>
      <c r="E899" s="408"/>
      <c r="F899" s="177">
        <f t="shared" si="49"/>
        <v>0</v>
      </c>
    </row>
    <row r="900" spans="1:6" ht="13.5" thickBot="1">
      <c r="A900" s="477" t="s">
        <v>491</v>
      </c>
      <c r="B900" s="382" t="s">
        <v>853</v>
      </c>
      <c r="C900" s="1142">
        <f>SUM(C892:C899)</f>
        <v>0</v>
      </c>
      <c r="D900" s="1142">
        <f>SUM(D892:D899)</f>
        <v>0</v>
      </c>
      <c r="E900" s="1142">
        <f>SUM(E892:E899)</f>
        <v>0</v>
      </c>
      <c r="F900" s="1274">
        <f>SUM(F892:F899)</f>
        <v>0</v>
      </c>
    </row>
    <row r="901" spans="1:6" ht="12.75">
      <c r="A901" s="786"/>
      <c r="B901" s="45"/>
      <c r="C901" s="1156"/>
      <c r="D901" s="1158"/>
      <c r="E901" s="1094"/>
      <c r="F901" s="885"/>
    </row>
    <row r="902" spans="1:6" ht="13.5" thickBot="1">
      <c r="A902" s="814" t="s">
        <v>492</v>
      </c>
      <c r="B902" s="1148" t="s">
        <v>854</v>
      </c>
      <c r="C902" s="1155">
        <f>C889+C900</f>
        <v>0</v>
      </c>
      <c r="D902" s="1157">
        <f>D889+D900</f>
        <v>9288</v>
      </c>
      <c r="E902" s="1155">
        <f>E889+E900</f>
        <v>0</v>
      </c>
      <c r="F902" s="1155">
        <f>F889+F900</f>
        <v>9288</v>
      </c>
    </row>
    <row r="903" spans="1:6" ht="13.5" thickTop="1">
      <c r="A903" s="1440">
        <v>18</v>
      </c>
      <c r="B903" s="1440"/>
      <c r="C903" s="1440"/>
      <c r="D903" s="1440"/>
      <c r="E903" s="1440"/>
      <c r="F903" s="1440"/>
    </row>
    <row r="904" spans="1:5" ht="12.75">
      <c r="A904" s="1419" t="s">
        <v>1067</v>
      </c>
      <c r="B904" s="1419"/>
      <c r="C904" s="1419"/>
      <c r="D904" s="1419"/>
      <c r="E904" s="1419"/>
    </row>
    <row r="905" spans="1:5" ht="12.75">
      <c r="A905" s="466"/>
      <c r="B905" s="466"/>
      <c r="C905" s="466"/>
      <c r="D905" s="466"/>
      <c r="E905" s="466"/>
    </row>
    <row r="906" spans="1:6" ht="14.25">
      <c r="A906" s="1562" t="s">
        <v>1068</v>
      </c>
      <c r="B906" s="1563"/>
      <c r="C906" s="1563"/>
      <c r="D906" s="1563"/>
      <c r="E906" s="1563"/>
      <c r="F906" s="1563"/>
    </row>
    <row r="907" spans="2:5" ht="15.75">
      <c r="B907" s="22"/>
      <c r="C907" s="22"/>
      <c r="D907" s="22"/>
      <c r="E907" s="22"/>
    </row>
    <row r="908" spans="2:5" ht="15.75">
      <c r="B908" s="22" t="s">
        <v>1086</v>
      </c>
      <c r="C908" s="22"/>
      <c r="D908" s="22"/>
      <c r="E908" s="22"/>
    </row>
    <row r="909" spans="2:5" ht="13.5" thickBot="1">
      <c r="B909" s="1"/>
      <c r="C909" s="1"/>
      <c r="D909" s="1"/>
      <c r="E909" s="23" t="s">
        <v>11</v>
      </c>
    </row>
    <row r="910" spans="1:6" ht="48.75" thickBot="1">
      <c r="A910" s="481" t="s">
        <v>448</v>
      </c>
      <c r="B910" s="792" t="s">
        <v>16</v>
      </c>
      <c r="C910" s="469" t="s">
        <v>1060</v>
      </c>
      <c r="D910" s="470" t="s">
        <v>1061</v>
      </c>
      <c r="E910" s="469" t="s">
        <v>1055</v>
      </c>
      <c r="F910" s="470" t="s">
        <v>1054</v>
      </c>
    </row>
    <row r="911" spans="1:6" ht="12.75">
      <c r="A911" s="793" t="s">
        <v>449</v>
      </c>
      <c r="B911" s="794" t="s">
        <v>450</v>
      </c>
      <c r="C911" s="803" t="s">
        <v>451</v>
      </c>
      <c r="D911" s="804" t="s">
        <v>452</v>
      </c>
      <c r="E911" s="1047" t="s">
        <v>472</v>
      </c>
      <c r="F911" s="1048" t="s">
        <v>497</v>
      </c>
    </row>
    <row r="912" spans="1:6" ht="12.75">
      <c r="A912" s="454" t="s">
        <v>453</v>
      </c>
      <c r="B912" s="461" t="s">
        <v>322</v>
      </c>
      <c r="C912" s="407"/>
      <c r="D912" s="177"/>
      <c r="E912" s="407"/>
      <c r="F912" s="160"/>
    </row>
    <row r="913" spans="1:6" ht="12.75">
      <c r="A913" s="453" t="s">
        <v>454</v>
      </c>
      <c r="B913" s="232" t="s">
        <v>6</v>
      </c>
      <c r="C913" s="407"/>
      <c r="D913" s="177"/>
      <c r="E913" s="407"/>
      <c r="F913" s="177">
        <f>SUM(C913:E913)</f>
        <v>0</v>
      </c>
    </row>
    <row r="914" spans="1:6" ht="12.75">
      <c r="A914" s="453" t="s">
        <v>455</v>
      </c>
      <c r="B914" s="267" t="s">
        <v>7</v>
      </c>
      <c r="C914" s="407"/>
      <c r="D914" s="177"/>
      <c r="E914" s="407"/>
      <c r="F914" s="177">
        <f>SUM(C914:E914)</f>
        <v>0</v>
      </c>
    </row>
    <row r="915" spans="1:6" ht="12.75">
      <c r="A915" s="453" t="s">
        <v>456</v>
      </c>
      <c r="B915" s="267" t="s">
        <v>8</v>
      </c>
      <c r="C915" s="407">
        <v>3474</v>
      </c>
      <c r="D915" s="177"/>
      <c r="E915" s="407"/>
      <c r="F915" s="177">
        <f>SUM(C915:E915)</f>
        <v>3474</v>
      </c>
    </row>
    <row r="916" spans="1:6" ht="12.75">
      <c r="A916" s="453" t="s">
        <v>457</v>
      </c>
      <c r="B916" s="267" t="s">
        <v>561</v>
      </c>
      <c r="C916" s="407">
        <v>-2127</v>
      </c>
      <c r="D916" s="177"/>
      <c r="E916" s="407"/>
      <c r="F916" s="177">
        <f>SUM(C916:E916)</f>
        <v>-2127</v>
      </c>
    </row>
    <row r="917" spans="1:6" ht="12.75">
      <c r="A917" s="453" t="s">
        <v>458</v>
      </c>
      <c r="B917" s="267" t="s">
        <v>560</v>
      </c>
      <c r="C917" s="407"/>
      <c r="D917" s="177"/>
      <c r="E917" s="407"/>
      <c r="F917" s="177">
        <f>SUM(C917:E917)</f>
        <v>0</v>
      </c>
    </row>
    <row r="918" spans="1:6" ht="12.75">
      <c r="A918" s="453" t="s">
        <v>459</v>
      </c>
      <c r="B918" s="267" t="s">
        <v>836</v>
      </c>
      <c r="C918" s="407">
        <f>C919+C920+C921+C922+C923+C924</f>
        <v>0</v>
      </c>
      <c r="D918" s="407">
        <f>D919+D920+D921+D922+D923+D924</f>
        <v>0</v>
      </c>
      <c r="E918" s="407">
        <f>E919+E920+E921+E922+E923+E924</f>
        <v>0</v>
      </c>
      <c r="F918" s="177">
        <f>F919+F920+F921+F922+F923+F924</f>
        <v>0</v>
      </c>
    </row>
    <row r="919" spans="1:6" ht="12.75">
      <c r="A919" s="453" t="s">
        <v>460</v>
      </c>
      <c r="B919" s="267" t="s">
        <v>837</v>
      </c>
      <c r="C919" s="407">
        <v>0</v>
      </c>
      <c r="D919" s="177">
        <v>0</v>
      </c>
      <c r="E919" s="407">
        <v>0</v>
      </c>
      <c r="F919" s="177">
        <f>E919+D919+C919</f>
        <v>0</v>
      </c>
    </row>
    <row r="920" spans="1:6" ht="12.75">
      <c r="A920" s="453" t="s">
        <v>461</v>
      </c>
      <c r="B920" s="267" t="s">
        <v>838</v>
      </c>
      <c r="C920" s="407"/>
      <c r="D920" s="177"/>
      <c r="E920" s="407"/>
      <c r="F920" s="177">
        <f>E920+D920+C920</f>
        <v>0</v>
      </c>
    </row>
    <row r="921" spans="1:6" ht="12.75">
      <c r="A921" s="453" t="s">
        <v>462</v>
      </c>
      <c r="B921" s="267" t="s">
        <v>839</v>
      </c>
      <c r="C921" s="407"/>
      <c r="D921" s="177"/>
      <c r="E921" s="407"/>
      <c r="F921" s="177">
        <f>E921+D921+C921</f>
        <v>0</v>
      </c>
    </row>
    <row r="922" spans="1:6" ht="12.75">
      <c r="A922" s="453" t="s">
        <v>463</v>
      </c>
      <c r="B922" s="462" t="s">
        <v>840</v>
      </c>
      <c r="C922" s="407"/>
      <c r="D922" s="181"/>
      <c r="E922" s="407"/>
      <c r="F922" s="177">
        <f>E922+D922+C922</f>
        <v>0</v>
      </c>
    </row>
    <row r="923" spans="1:6" ht="12.75">
      <c r="A923" s="453" t="s">
        <v>464</v>
      </c>
      <c r="B923" s="1134" t="s">
        <v>855</v>
      </c>
      <c r="C923" s="410"/>
      <c r="D923" s="178"/>
      <c r="E923" s="407"/>
      <c r="F923" s="177">
        <f>E923+D923+C923</f>
        <v>0</v>
      </c>
    </row>
    <row r="924" spans="1:6" ht="12.75">
      <c r="A924" s="453" t="s">
        <v>465</v>
      </c>
      <c r="B924" s="1135" t="s">
        <v>848</v>
      </c>
      <c r="C924" s="410"/>
      <c r="D924" s="178"/>
      <c r="E924" s="407"/>
      <c r="F924" s="177">
        <f>E924+D924+C924</f>
        <v>0</v>
      </c>
    </row>
    <row r="925" spans="1:6" ht="13.5" thickBot="1">
      <c r="A925" s="453" t="s">
        <v>466</v>
      </c>
      <c r="B925" s="269" t="s">
        <v>318</v>
      </c>
      <c r="C925" s="408"/>
      <c r="D925" s="182"/>
      <c r="E925" s="407"/>
      <c r="F925" s="405">
        <f>E925+D925+C925</f>
        <v>0</v>
      </c>
    </row>
    <row r="926" spans="1:6" ht="13.5" thickBot="1">
      <c r="A926" s="797" t="s">
        <v>467</v>
      </c>
      <c r="B926" s="798" t="s">
        <v>9</v>
      </c>
      <c r="C926" s="806">
        <f>C913+C914+C915+C916+C918+C925</f>
        <v>1347</v>
      </c>
      <c r="D926" s="806">
        <f>D913+D914+D915+D916+D918+D925</f>
        <v>0</v>
      </c>
      <c r="E926" s="806">
        <f>E913+E914+E915+E916+E918+E925</f>
        <v>0</v>
      </c>
      <c r="F926" s="807">
        <f>F913+F914+F915+F916+F918+F925</f>
        <v>1347</v>
      </c>
    </row>
    <row r="927" spans="1:6" ht="13.5" thickTop="1">
      <c r="A927" s="786"/>
      <c r="B927" s="461"/>
      <c r="C927" s="305"/>
      <c r="D927" s="305"/>
      <c r="E927" s="305"/>
      <c r="F927" s="185"/>
    </row>
    <row r="928" spans="1:6" ht="12.75">
      <c r="A928" s="454" t="s">
        <v>468</v>
      </c>
      <c r="B928" s="463" t="s">
        <v>323</v>
      </c>
      <c r="C928" s="409"/>
      <c r="D928" s="180"/>
      <c r="E928" s="409"/>
      <c r="F928" s="239"/>
    </row>
    <row r="929" spans="1:6" ht="12.75">
      <c r="A929" s="453" t="s">
        <v>469</v>
      </c>
      <c r="B929" s="267" t="s">
        <v>562</v>
      </c>
      <c r="C929" s="407"/>
      <c r="D929" s="177"/>
      <c r="E929" s="407"/>
      <c r="F929" s="177">
        <f>SUM(C929:E929)</f>
        <v>0</v>
      </c>
    </row>
    <row r="930" spans="1:6" ht="12.75">
      <c r="A930" s="453" t="s">
        <v>468</v>
      </c>
      <c r="B930" s="267" t="s">
        <v>563</v>
      </c>
      <c r="C930" s="407"/>
      <c r="D930" s="177"/>
      <c r="E930" s="407"/>
      <c r="F930" s="177">
        <f>SUM(C930:E930)</f>
        <v>0</v>
      </c>
    </row>
    <row r="931" spans="1:6" ht="12.75">
      <c r="A931" s="453" t="s">
        <v>469</v>
      </c>
      <c r="B931" s="267" t="s">
        <v>319</v>
      </c>
      <c r="C931" s="407">
        <f>C932+C933+C934+C935+C936+C937+C938</f>
        <v>1000</v>
      </c>
      <c r="D931" s="407">
        <f>D932+D933+D934+D935+D936+D937+D938</f>
        <v>0</v>
      </c>
      <c r="E931" s="407">
        <f>E932+E933+E934+E935+E936+E937+E938</f>
        <v>0</v>
      </c>
      <c r="F931" s="177">
        <f>F932+F933+F934+F935+F936+F937+F938</f>
        <v>1000</v>
      </c>
    </row>
    <row r="932" spans="1:6" ht="12.75">
      <c r="A932" s="453" t="s">
        <v>470</v>
      </c>
      <c r="B932" s="462" t="s">
        <v>841</v>
      </c>
      <c r="C932" s="407"/>
      <c r="D932" s="177"/>
      <c r="E932" s="407"/>
      <c r="F932" s="177">
        <f>SUM(C932:E932)</f>
        <v>0</v>
      </c>
    </row>
    <row r="933" spans="1:6" ht="12.75">
      <c r="A933" s="453" t="s">
        <v>471</v>
      </c>
      <c r="B933" s="462" t="s">
        <v>843</v>
      </c>
      <c r="C933" s="407"/>
      <c r="D933" s="177"/>
      <c r="E933" s="407"/>
      <c r="F933" s="177">
        <f>SUM(C933:E933)</f>
        <v>0</v>
      </c>
    </row>
    <row r="934" spans="1:6" ht="12.75">
      <c r="A934" s="453" t="s">
        <v>473</v>
      </c>
      <c r="B934" s="462" t="s">
        <v>842</v>
      </c>
      <c r="C934" s="407"/>
      <c r="D934" s="177"/>
      <c r="E934" s="407"/>
      <c r="F934" s="177">
        <f>SUM(C934:E934)</f>
        <v>0</v>
      </c>
    </row>
    <row r="935" spans="1:6" ht="12.75">
      <c r="A935" s="453" t="s">
        <v>474</v>
      </c>
      <c r="B935" s="462" t="s">
        <v>844</v>
      </c>
      <c r="C935" s="407">
        <f>' 8 10 sz. melléklet'!E55</f>
        <v>1000</v>
      </c>
      <c r="D935" s="177"/>
      <c r="E935" s="407"/>
      <c r="F935" s="177">
        <f>SUM(C935:E935)</f>
        <v>1000</v>
      </c>
    </row>
    <row r="936" spans="1:6" ht="12.75">
      <c r="A936" s="453" t="s">
        <v>475</v>
      </c>
      <c r="B936" s="1134" t="s">
        <v>845</v>
      </c>
      <c r="C936" s="407"/>
      <c r="D936" s="177"/>
      <c r="E936" s="407"/>
      <c r="F936" s="177">
        <f>SUM(C936:E936)</f>
        <v>0</v>
      </c>
    </row>
    <row r="937" spans="1:6" ht="12.75">
      <c r="A937" s="453" t="s">
        <v>476</v>
      </c>
      <c r="B937" s="372" t="s">
        <v>846</v>
      </c>
      <c r="C937" s="407"/>
      <c r="D937" s="177"/>
      <c r="E937" s="407"/>
      <c r="F937" s="177">
        <f>SUM(C937:E937)</f>
        <v>0</v>
      </c>
    </row>
    <row r="938" spans="1:6" ht="12.75">
      <c r="A938" s="453" t="s">
        <v>477</v>
      </c>
      <c r="B938" s="1135" t="s">
        <v>863</v>
      </c>
      <c r="C938" s="407"/>
      <c r="D938" s="177"/>
      <c r="E938" s="407"/>
      <c r="F938" s="177">
        <f>SUM(C938:E938)</f>
        <v>0</v>
      </c>
    </row>
    <row r="939" spans="1:6" ht="12.75">
      <c r="A939" s="453" t="s">
        <v>478</v>
      </c>
      <c r="B939" s="267" t="s">
        <v>849</v>
      </c>
      <c r="C939" s="407"/>
      <c r="D939" s="177"/>
      <c r="E939" s="407"/>
      <c r="F939" s="177">
        <f>SUM(C939:E939)</f>
        <v>0</v>
      </c>
    </row>
    <row r="940" spans="1:6" ht="13.5" thickBot="1">
      <c r="A940" s="453" t="s">
        <v>479</v>
      </c>
      <c r="B940" s="269" t="s">
        <v>321</v>
      </c>
      <c r="C940" s="408">
        <f>-C916</f>
        <v>2127</v>
      </c>
      <c r="D940" s="408">
        <f>-D916</f>
        <v>0</v>
      </c>
      <c r="E940" s="408">
        <f>-E916</f>
        <v>0</v>
      </c>
      <c r="F940" s="182">
        <f>-F916</f>
        <v>2127</v>
      </c>
    </row>
    <row r="941" spans="1:6" ht="13.5" thickBot="1">
      <c r="A941" s="797" t="s">
        <v>480</v>
      </c>
      <c r="B941" s="798" t="s">
        <v>10</v>
      </c>
      <c r="C941" s="806">
        <f>C929+C930+C931+C939+C940</f>
        <v>3127</v>
      </c>
      <c r="D941" s="806">
        <f>D929+D930+D931+D939+D940</f>
        <v>0</v>
      </c>
      <c r="E941" s="806">
        <f>E929+E930+E931+E939+E940</f>
        <v>0</v>
      </c>
      <c r="F941" s="807">
        <f>F929+F930+F931+F939+F940</f>
        <v>3127</v>
      </c>
    </row>
    <row r="942" spans="1:6" ht="27" thickBot="1" thickTop="1">
      <c r="A942" s="797" t="s">
        <v>481</v>
      </c>
      <c r="B942" s="802" t="s">
        <v>850</v>
      </c>
      <c r="C942" s="809">
        <f>C926+C941</f>
        <v>4474</v>
      </c>
      <c r="D942" s="809">
        <f>D926+D941</f>
        <v>0</v>
      </c>
      <c r="E942" s="809">
        <f>E926+E941</f>
        <v>0</v>
      </c>
      <c r="F942" s="810">
        <f>F926+F941</f>
        <v>4474</v>
      </c>
    </row>
    <row r="943" spans="1:6" ht="13.5" thickTop="1">
      <c r="A943" s="786"/>
      <c r="B943" s="1150"/>
      <c r="C943" s="316"/>
      <c r="D943" s="316"/>
      <c r="E943" s="316"/>
      <c r="F943" s="323"/>
    </row>
    <row r="944" spans="1:6" ht="12.75">
      <c r="A944" s="454" t="s">
        <v>557</v>
      </c>
      <c r="B944" s="584" t="s">
        <v>852</v>
      </c>
      <c r="C944" s="808"/>
      <c r="D944" s="180"/>
      <c r="E944" s="409"/>
      <c r="F944" s="239"/>
    </row>
    <row r="945" spans="1:6" ht="12.75">
      <c r="A945" s="453" t="s">
        <v>483</v>
      </c>
      <c r="B945" s="268" t="s">
        <v>851</v>
      </c>
      <c r="C945" s="412"/>
      <c r="D945" s="177"/>
      <c r="E945" s="407"/>
      <c r="F945" s="177">
        <f>SUM(C945:E945)</f>
        <v>0</v>
      </c>
    </row>
    <row r="946" spans="1:6" ht="12.75">
      <c r="A946" s="453" t="s">
        <v>484</v>
      </c>
      <c r="B946" s="889" t="s">
        <v>856</v>
      </c>
      <c r="C946" s="1141"/>
      <c r="D946" s="182"/>
      <c r="E946" s="408"/>
      <c r="F946" s="177">
        <f>SUM(C946:E946)</f>
        <v>0</v>
      </c>
    </row>
    <row r="947" spans="1:6" ht="12.75">
      <c r="A947" s="453" t="s">
        <v>485</v>
      </c>
      <c r="B947" s="889" t="s">
        <v>857</v>
      </c>
      <c r="C947" s="1141"/>
      <c r="D947" s="182"/>
      <c r="E947" s="408"/>
      <c r="F947" s="177">
        <f>SUM(C947:E947)</f>
        <v>0</v>
      </c>
    </row>
    <row r="948" spans="1:6" ht="12.75">
      <c r="A948" s="453" t="s">
        <v>486</v>
      </c>
      <c r="B948" s="889" t="s">
        <v>858</v>
      </c>
      <c r="C948" s="1141"/>
      <c r="D948" s="182"/>
      <c r="E948" s="408"/>
      <c r="F948" s="177">
        <f>SUM(C948:E948)</f>
        <v>0</v>
      </c>
    </row>
    <row r="949" spans="1:6" ht="12.75">
      <c r="A949" s="453" t="s">
        <v>487</v>
      </c>
      <c r="B949" s="1136" t="s">
        <v>859</v>
      </c>
      <c r="C949" s="1141"/>
      <c r="D949" s="182"/>
      <c r="E949" s="408"/>
      <c r="F949" s="177">
        <f>SUM(C949:E949)</f>
        <v>0</v>
      </c>
    </row>
    <row r="950" spans="1:6" ht="12.75">
      <c r="A950" s="453" t="s">
        <v>488</v>
      </c>
      <c r="B950" s="1137" t="s">
        <v>860</v>
      </c>
      <c r="C950" s="1141"/>
      <c r="D950" s="182"/>
      <c r="E950" s="408"/>
      <c r="F950" s="177">
        <f>SUM(C950:E950)</f>
        <v>0</v>
      </c>
    </row>
    <row r="951" spans="1:6" ht="12.75">
      <c r="A951" s="453" t="s">
        <v>489</v>
      </c>
      <c r="B951" s="1138" t="s">
        <v>861</v>
      </c>
      <c r="C951" s="1141"/>
      <c r="D951" s="182"/>
      <c r="E951" s="408"/>
      <c r="F951" s="177">
        <f>SUM(C951:E951)</f>
        <v>0</v>
      </c>
    </row>
    <row r="952" spans="1:6" ht="13.5" thickBot="1">
      <c r="A952" s="453" t="s">
        <v>490</v>
      </c>
      <c r="B952" s="464" t="s">
        <v>862</v>
      </c>
      <c r="C952" s="1141"/>
      <c r="D952" s="182"/>
      <c r="E952" s="408"/>
      <c r="F952" s="177">
        <f>SUM(C952:E952)</f>
        <v>0</v>
      </c>
    </row>
    <row r="953" spans="1:6" ht="13.5" thickBot="1">
      <c r="A953" s="477" t="s">
        <v>491</v>
      </c>
      <c r="B953" s="382" t="s">
        <v>853</v>
      </c>
      <c r="C953" s="1142">
        <f>SUM(C945:C952)</f>
        <v>0</v>
      </c>
      <c r="D953" s="1142">
        <f>SUM(D945:D952)</f>
        <v>0</v>
      </c>
      <c r="E953" s="1142">
        <f>SUM(E945:E952)</f>
        <v>0</v>
      </c>
      <c r="F953" s="1274">
        <f>SUM(F945:F952)</f>
        <v>0</v>
      </c>
    </row>
    <row r="954" spans="1:6" ht="12.75">
      <c r="A954" s="786"/>
      <c r="B954" s="45"/>
      <c r="C954" s="1156"/>
      <c r="D954" s="1158"/>
      <c r="E954" s="1094"/>
      <c r="F954" s="885"/>
    </row>
    <row r="955" spans="1:6" ht="13.5" thickBot="1">
      <c r="A955" s="814" t="s">
        <v>492</v>
      </c>
      <c r="B955" s="1148" t="s">
        <v>854</v>
      </c>
      <c r="C955" s="1155">
        <f>C942+C953</f>
        <v>4474</v>
      </c>
      <c r="D955" s="1157">
        <f>D942+D953</f>
        <v>0</v>
      </c>
      <c r="E955" s="1155">
        <f>E942+E953</f>
        <v>0</v>
      </c>
      <c r="F955" s="1155">
        <f>F942+F953</f>
        <v>4474</v>
      </c>
    </row>
    <row r="956" spans="1:6" ht="13.5" thickTop="1">
      <c r="A956" s="1440">
        <v>19</v>
      </c>
      <c r="B956" s="1440"/>
      <c r="C956" s="1440"/>
      <c r="D956" s="1440"/>
      <c r="E956" s="1440"/>
      <c r="F956" s="1440"/>
    </row>
    <row r="957" spans="1:5" ht="12.75">
      <c r="A957" s="1419" t="s">
        <v>1067</v>
      </c>
      <c r="B957" s="1419"/>
      <c r="C957" s="1419"/>
      <c r="D957" s="1419"/>
      <c r="E957" s="1419"/>
    </row>
    <row r="958" spans="1:5" ht="12.75">
      <c r="A958" s="466"/>
      <c r="B958" s="466"/>
      <c r="C958" s="466"/>
      <c r="D958" s="466"/>
      <c r="E958" s="466"/>
    </row>
    <row r="959" spans="1:6" ht="14.25">
      <c r="A959" s="1562" t="s">
        <v>1068</v>
      </c>
      <c r="B959" s="1563"/>
      <c r="C959" s="1563"/>
      <c r="D959" s="1563"/>
      <c r="E959" s="1563"/>
      <c r="F959" s="1563"/>
    </row>
    <row r="960" spans="2:5" ht="15.75">
      <c r="B960" s="22"/>
      <c r="C960" s="22"/>
      <c r="D960" s="22"/>
      <c r="E960" s="22"/>
    </row>
    <row r="961" spans="1:5" ht="15.75">
      <c r="A961" s="1439" t="s">
        <v>1091</v>
      </c>
      <c r="B961" s="1443"/>
      <c r="C961" s="1443"/>
      <c r="D961" s="1443"/>
      <c r="E961" s="22"/>
    </row>
    <row r="962" spans="2:5" ht="13.5" thickBot="1">
      <c r="B962" s="1"/>
      <c r="C962" s="1"/>
      <c r="D962" s="1"/>
      <c r="E962" s="23" t="s">
        <v>11</v>
      </c>
    </row>
    <row r="963" spans="1:6" ht="48.75" thickBot="1">
      <c r="A963" s="481" t="s">
        <v>448</v>
      </c>
      <c r="B963" s="792" t="s">
        <v>16</v>
      </c>
      <c r="C963" s="469" t="s">
        <v>1060</v>
      </c>
      <c r="D963" s="470" t="s">
        <v>1061</v>
      </c>
      <c r="E963" s="469" t="s">
        <v>1055</v>
      </c>
      <c r="F963" s="470" t="s">
        <v>1054</v>
      </c>
    </row>
    <row r="964" spans="1:6" ht="12.75">
      <c r="A964" s="793" t="s">
        <v>449</v>
      </c>
      <c r="B964" s="794" t="s">
        <v>450</v>
      </c>
      <c r="C964" s="803" t="s">
        <v>451</v>
      </c>
      <c r="D964" s="804" t="s">
        <v>452</v>
      </c>
      <c r="E964" s="1047" t="s">
        <v>472</v>
      </c>
      <c r="F964" s="1048" t="s">
        <v>497</v>
      </c>
    </row>
    <row r="965" spans="1:6" ht="12.75">
      <c r="A965" s="454" t="s">
        <v>453</v>
      </c>
      <c r="B965" s="461" t="s">
        <v>322</v>
      </c>
      <c r="C965" s="407"/>
      <c r="D965" s="177"/>
      <c r="E965" s="407"/>
      <c r="F965" s="160"/>
    </row>
    <row r="966" spans="1:6" ht="12.75">
      <c r="A966" s="453" t="s">
        <v>454</v>
      </c>
      <c r="B966" s="232" t="s">
        <v>6</v>
      </c>
      <c r="C966" s="407"/>
      <c r="D966" s="177"/>
      <c r="E966" s="407"/>
      <c r="F966" s="177">
        <f>SUM(C966:E966)</f>
        <v>0</v>
      </c>
    </row>
    <row r="967" spans="1:6" ht="12.75">
      <c r="A967" s="453" t="s">
        <v>455</v>
      </c>
      <c r="B967" s="267" t="s">
        <v>7</v>
      </c>
      <c r="C967" s="407"/>
      <c r="D967" s="177"/>
      <c r="E967" s="407"/>
      <c r="F967" s="177">
        <f>SUM(C967:E967)</f>
        <v>0</v>
      </c>
    </row>
    <row r="968" spans="1:6" ht="12.75">
      <c r="A968" s="453" t="s">
        <v>456</v>
      </c>
      <c r="B968" s="267" t="s">
        <v>8</v>
      </c>
      <c r="C968" s="407">
        <v>5055</v>
      </c>
      <c r="D968" s="177"/>
      <c r="E968" s="407"/>
      <c r="F968" s="177">
        <f>SUM(C968:E968)</f>
        <v>5055</v>
      </c>
    </row>
    <row r="969" spans="1:6" ht="12.75">
      <c r="A969" s="453" t="s">
        <v>457</v>
      </c>
      <c r="B969" s="267" t="s">
        <v>561</v>
      </c>
      <c r="C969" s="407"/>
      <c r="D969" s="177"/>
      <c r="E969" s="407"/>
      <c r="F969" s="177">
        <f>SUM(C969:E969)</f>
        <v>0</v>
      </c>
    </row>
    <row r="970" spans="1:6" ht="12.75">
      <c r="A970" s="453" t="s">
        <v>458</v>
      </c>
      <c r="B970" s="267" t="s">
        <v>560</v>
      </c>
      <c r="C970" s="407"/>
      <c r="D970" s="177"/>
      <c r="E970" s="407"/>
      <c r="F970" s="177">
        <f>SUM(C970:E970)</f>
        <v>0</v>
      </c>
    </row>
    <row r="971" spans="1:6" ht="12.75">
      <c r="A971" s="453" t="s">
        <v>459</v>
      </c>
      <c r="B971" s="267" t="s">
        <v>836</v>
      </c>
      <c r="C971" s="407">
        <f>C972+C973+C974+C975+C976+C977</f>
        <v>0</v>
      </c>
      <c r="D971" s="407">
        <f>D972+D973+D974+D975+D976+D977</f>
        <v>0</v>
      </c>
      <c r="E971" s="407">
        <f>E972+E973+E974+E975+E976+E977</f>
        <v>0</v>
      </c>
      <c r="F971" s="177">
        <f>F972+F973+F974+F975+F976+F977</f>
        <v>0</v>
      </c>
    </row>
    <row r="972" spans="1:6" ht="12.75">
      <c r="A972" s="453" t="s">
        <v>460</v>
      </c>
      <c r="B972" s="267" t="s">
        <v>837</v>
      </c>
      <c r="C972" s="407">
        <v>0</v>
      </c>
      <c r="D972" s="177">
        <v>0</v>
      </c>
      <c r="E972" s="407">
        <v>0</v>
      </c>
      <c r="F972" s="177">
        <f>E972+D972+C972</f>
        <v>0</v>
      </c>
    </row>
    <row r="973" spans="1:6" ht="12.75">
      <c r="A973" s="453" t="s">
        <v>461</v>
      </c>
      <c r="B973" s="267" t="s">
        <v>838</v>
      </c>
      <c r="C973" s="407"/>
      <c r="D973" s="177"/>
      <c r="E973" s="407"/>
      <c r="F973" s="177">
        <f aca="true" t="shared" si="50" ref="F973:F978">E973+D973+C973</f>
        <v>0</v>
      </c>
    </row>
    <row r="974" spans="1:6" ht="12.75">
      <c r="A974" s="453" t="s">
        <v>462</v>
      </c>
      <c r="B974" s="267" t="s">
        <v>839</v>
      </c>
      <c r="C974" s="407"/>
      <c r="D974" s="177"/>
      <c r="E974" s="407"/>
      <c r="F974" s="177">
        <f t="shared" si="50"/>
        <v>0</v>
      </c>
    </row>
    <row r="975" spans="1:6" ht="12.75">
      <c r="A975" s="453" t="s">
        <v>463</v>
      </c>
      <c r="B975" s="462" t="s">
        <v>840</v>
      </c>
      <c r="C975" s="407"/>
      <c r="D975" s="181"/>
      <c r="E975" s="407"/>
      <c r="F975" s="177">
        <f t="shared" si="50"/>
        <v>0</v>
      </c>
    </row>
    <row r="976" spans="1:6" ht="12.75">
      <c r="A976" s="453" t="s">
        <v>464</v>
      </c>
      <c r="B976" s="1134" t="s">
        <v>855</v>
      </c>
      <c r="C976" s="410"/>
      <c r="D976" s="178"/>
      <c r="E976" s="407"/>
      <c r="F976" s="177">
        <f t="shared" si="50"/>
        <v>0</v>
      </c>
    </row>
    <row r="977" spans="1:6" ht="12.75">
      <c r="A977" s="453" t="s">
        <v>465</v>
      </c>
      <c r="B977" s="1135" t="s">
        <v>848</v>
      </c>
      <c r="C977" s="410"/>
      <c r="D977" s="178"/>
      <c r="E977" s="407"/>
      <c r="F977" s="177">
        <f t="shared" si="50"/>
        <v>0</v>
      </c>
    </row>
    <row r="978" spans="1:6" ht="13.5" thickBot="1">
      <c r="A978" s="453" t="s">
        <v>466</v>
      </c>
      <c r="B978" s="269" t="s">
        <v>318</v>
      </c>
      <c r="C978" s="408"/>
      <c r="D978" s="182"/>
      <c r="E978" s="407"/>
      <c r="F978" s="405">
        <f t="shared" si="50"/>
        <v>0</v>
      </c>
    </row>
    <row r="979" spans="1:6" ht="13.5" thickBot="1">
      <c r="A979" s="797" t="s">
        <v>467</v>
      </c>
      <c r="B979" s="798" t="s">
        <v>9</v>
      </c>
      <c r="C979" s="806">
        <f>C966+C967+C968+C969+C971+C978</f>
        <v>5055</v>
      </c>
      <c r="D979" s="806">
        <f>D966+D967+D968+D969+D971+D978</f>
        <v>0</v>
      </c>
      <c r="E979" s="806">
        <f>E966+E967+E968+E969+E971+E978</f>
        <v>0</v>
      </c>
      <c r="F979" s="807">
        <f>F966+F967+F968+F969+F971+F978</f>
        <v>5055</v>
      </c>
    </row>
    <row r="980" spans="1:6" ht="13.5" thickTop="1">
      <c r="A980" s="786"/>
      <c r="B980" s="461"/>
      <c r="C980" s="305"/>
      <c r="D980" s="305"/>
      <c r="E980" s="305"/>
      <c r="F980" s="185"/>
    </row>
    <row r="981" spans="1:6" ht="12.75">
      <c r="A981" s="454" t="s">
        <v>468</v>
      </c>
      <c r="B981" s="463" t="s">
        <v>323</v>
      </c>
      <c r="C981" s="409"/>
      <c r="D981" s="180"/>
      <c r="E981" s="409"/>
      <c r="F981" s="239"/>
    </row>
    <row r="982" spans="1:6" ht="12.75">
      <c r="A982" s="453" t="s">
        <v>469</v>
      </c>
      <c r="B982" s="267" t="s">
        <v>562</v>
      </c>
      <c r="C982" s="407">
        <f>'33_sz_ melléklet'!C48</f>
        <v>304473</v>
      </c>
      <c r="D982" s="177"/>
      <c r="E982" s="407"/>
      <c r="F982" s="177">
        <f>SUM(C982:E982)</f>
        <v>304473</v>
      </c>
    </row>
    <row r="983" spans="1:6" ht="12.75">
      <c r="A983" s="453" t="s">
        <v>468</v>
      </c>
      <c r="B983" s="267" t="s">
        <v>563</v>
      </c>
      <c r="C983" s="407"/>
      <c r="D983" s="177"/>
      <c r="E983" s="407"/>
      <c r="F983" s="177">
        <f>SUM(C983:E983)</f>
        <v>0</v>
      </c>
    </row>
    <row r="984" spans="1:6" ht="12.75">
      <c r="A984" s="453" t="s">
        <v>469</v>
      </c>
      <c r="B984" s="267" t="s">
        <v>319</v>
      </c>
      <c r="C984" s="407">
        <f>C985+C986+C987+C988+C989+C990+C991</f>
        <v>0</v>
      </c>
      <c r="D984" s="407">
        <f>D985+D986+D987+D988+D989+D990+D991</f>
        <v>0</v>
      </c>
      <c r="E984" s="407">
        <f>E985+E986+E987+E988+E989+E990+E991</f>
        <v>0</v>
      </c>
      <c r="F984" s="177">
        <f>F985+F986+F987+F988+F989+F990+F991</f>
        <v>0</v>
      </c>
    </row>
    <row r="985" spans="1:6" ht="12.75">
      <c r="A985" s="453" t="s">
        <v>470</v>
      </c>
      <c r="B985" s="462" t="s">
        <v>841</v>
      </c>
      <c r="C985" s="407"/>
      <c r="D985" s="177"/>
      <c r="E985" s="407"/>
      <c r="F985" s="177">
        <f>SUM(C985:E985)</f>
        <v>0</v>
      </c>
    </row>
    <row r="986" spans="1:6" ht="12.75">
      <c r="A986" s="453" t="s">
        <v>471</v>
      </c>
      <c r="B986" s="462" t="s">
        <v>843</v>
      </c>
      <c r="C986" s="407"/>
      <c r="D986" s="177"/>
      <c r="E986" s="407"/>
      <c r="F986" s="177">
        <f aca="true" t="shared" si="51" ref="F986:F992">SUM(C986:E986)</f>
        <v>0</v>
      </c>
    </row>
    <row r="987" spans="1:6" ht="12.75">
      <c r="A987" s="453" t="s">
        <v>473</v>
      </c>
      <c r="B987" s="462" t="s">
        <v>842</v>
      </c>
      <c r="C987" s="407"/>
      <c r="D987" s="177"/>
      <c r="E987" s="407"/>
      <c r="F987" s="177">
        <f t="shared" si="51"/>
        <v>0</v>
      </c>
    </row>
    <row r="988" spans="1:6" ht="12.75">
      <c r="A988" s="453" t="s">
        <v>474</v>
      </c>
      <c r="B988" s="462" t="s">
        <v>844</v>
      </c>
      <c r="C988" s="407"/>
      <c r="D988" s="177"/>
      <c r="E988" s="407"/>
      <c r="F988" s="177">
        <f t="shared" si="51"/>
        <v>0</v>
      </c>
    </row>
    <row r="989" spans="1:6" ht="12.75">
      <c r="A989" s="453" t="s">
        <v>475</v>
      </c>
      <c r="B989" s="1134" t="s">
        <v>845</v>
      </c>
      <c r="C989" s="407">
        <v>0</v>
      </c>
      <c r="D989" s="177"/>
      <c r="E989" s="407"/>
      <c r="F989" s="177">
        <f t="shared" si="51"/>
        <v>0</v>
      </c>
    </row>
    <row r="990" spans="1:6" ht="12.75">
      <c r="A990" s="453" t="s">
        <v>476</v>
      </c>
      <c r="B990" s="372" t="s">
        <v>846</v>
      </c>
      <c r="C990" s="407"/>
      <c r="D990" s="177"/>
      <c r="E990" s="407"/>
      <c r="F990" s="177">
        <f t="shared" si="51"/>
        <v>0</v>
      </c>
    </row>
    <row r="991" spans="1:6" ht="12.75">
      <c r="A991" s="453" t="s">
        <v>477</v>
      </c>
      <c r="B991" s="1135" t="s">
        <v>863</v>
      </c>
      <c r="C991" s="407"/>
      <c r="D991" s="177"/>
      <c r="E991" s="407"/>
      <c r="F991" s="177">
        <f t="shared" si="51"/>
        <v>0</v>
      </c>
    </row>
    <row r="992" spans="1:6" ht="12.75">
      <c r="A992" s="453" t="s">
        <v>478</v>
      </c>
      <c r="B992" s="267" t="s">
        <v>849</v>
      </c>
      <c r="C992" s="407"/>
      <c r="D992" s="177"/>
      <c r="E992" s="407"/>
      <c r="F992" s="177">
        <f t="shared" si="51"/>
        <v>0</v>
      </c>
    </row>
    <row r="993" spans="1:6" ht="13.5" thickBot="1">
      <c r="A993" s="453" t="s">
        <v>479</v>
      </c>
      <c r="B993" s="269" t="s">
        <v>321</v>
      </c>
      <c r="C993" s="410">
        <f>-C969</f>
        <v>0</v>
      </c>
      <c r="D993" s="410">
        <f>-D969</f>
        <v>0</v>
      </c>
      <c r="E993" s="410">
        <f>-E969</f>
        <v>0</v>
      </c>
      <c r="F993" s="178">
        <f>-F969</f>
        <v>0</v>
      </c>
    </row>
    <row r="994" spans="1:6" ht="13.5" thickBot="1">
      <c r="A994" s="797" t="s">
        <v>480</v>
      </c>
      <c r="B994" s="798" t="s">
        <v>10</v>
      </c>
      <c r="C994" s="806">
        <f>C982+C983+C984+C992+C993</f>
        <v>304473</v>
      </c>
      <c r="D994" s="806">
        <f>D982+D983+D984+D992+D993</f>
        <v>0</v>
      </c>
      <c r="E994" s="806">
        <f>E982+E983+E984+E992+E993</f>
        <v>0</v>
      </c>
      <c r="F994" s="807">
        <f>F982+F983+F984+F992+F993</f>
        <v>304473</v>
      </c>
    </row>
    <row r="995" spans="1:6" ht="27" thickBot="1" thickTop="1">
      <c r="A995" s="797" t="s">
        <v>481</v>
      </c>
      <c r="B995" s="802" t="s">
        <v>850</v>
      </c>
      <c r="C995" s="809">
        <f>C979+C994</f>
        <v>309528</v>
      </c>
      <c r="D995" s="809">
        <f>D979+D994</f>
        <v>0</v>
      </c>
      <c r="E995" s="809">
        <f>E979+E994</f>
        <v>0</v>
      </c>
      <c r="F995" s="810">
        <f>F979+F994</f>
        <v>309528</v>
      </c>
    </row>
    <row r="996" spans="1:6" ht="13.5" thickTop="1">
      <c r="A996" s="786"/>
      <c r="B996" s="1150"/>
      <c r="C996" s="316"/>
      <c r="D996" s="316"/>
      <c r="E996" s="316"/>
      <c r="F996" s="323"/>
    </row>
    <row r="997" spans="1:6" ht="12.75">
      <c r="A997" s="454" t="s">
        <v>557</v>
      </c>
      <c r="B997" s="584" t="s">
        <v>852</v>
      </c>
      <c r="C997" s="808"/>
      <c r="D997" s="180"/>
      <c r="E997" s="409"/>
      <c r="F997" s="239"/>
    </row>
    <row r="998" spans="1:6" ht="12.75">
      <c r="A998" s="453" t="s">
        <v>483</v>
      </c>
      <c r="B998" s="268" t="s">
        <v>851</v>
      </c>
      <c r="C998" s="412"/>
      <c r="D998" s="177"/>
      <c r="E998" s="407"/>
      <c r="F998" s="177">
        <f>SUM(C998:E998)</f>
        <v>0</v>
      </c>
    </row>
    <row r="999" spans="1:6" ht="12.75">
      <c r="A999" s="453" t="s">
        <v>484</v>
      </c>
      <c r="B999" s="889" t="s">
        <v>856</v>
      </c>
      <c r="C999" s="1141"/>
      <c r="D999" s="182"/>
      <c r="E999" s="408"/>
      <c r="F999" s="177">
        <f aca="true" t="shared" si="52" ref="F999:F1005">SUM(C999:E999)</f>
        <v>0</v>
      </c>
    </row>
    <row r="1000" spans="1:6" ht="12.75">
      <c r="A1000" s="453" t="s">
        <v>485</v>
      </c>
      <c r="B1000" s="889" t="s">
        <v>857</v>
      </c>
      <c r="C1000" s="1141"/>
      <c r="D1000" s="182"/>
      <c r="E1000" s="408"/>
      <c r="F1000" s="177">
        <f t="shared" si="52"/>
        <v>0</v>
      </c>
    </row>
    <row r="1001" spans="1:6" ht="12.75">
      <c r="A1001" s="453" t="s">
        <v>486</v>
      </c>
      <c r="B1001" s="889" t="s">
        <v>858</v>
      </c>
      <c r="C1001" s="1141"/>
      <c r="D1001" s="182"/>
      <c r="E1001" s="408"/>
      <c r="F1001" s="177">
        <f t="shared" si="52"/>
        <v>0</v>
      </c>
    </row>
    <row r="1002" spans="1:6" ht="12.75">
      <c r="A1002" s="453" t="s">
        <v>487</v>
      </c>
      <c r="B1002" s="1136" t="s">
        <v>859</v>
      </c>
      <c r="C1002" s="1141"/>
      <c r="D1002" s="182"/>
      <c r="E1002" s="408"/>
      <c r="F1002" s="177">
        <f t="shared" si="52"/>
        <v>0</v>
      </c>
    </row>
    <row r="1003" spans="1:6" ht="12.75">
      <c r="A1003" s="453" t="s">
        <v>488</v>
      </c>
      <c r="B1003" s="1137" t="s">
        <v>860</v>
      </c>
      <c r="C1003" s="1141"/>
      <c r="D1003" s="182"/>
      <c r="E1003" s="408"/>
      <c r="F1003" s="177">
        <f t="shared" si="52"/>
        <v>0</v>
      </c>
    </row>
    <row r="1004" spans="1:6" ht="12.75">
      <c r="A1004" s="453" t="s">
        <v>489</v>
      </c>
      <c r="B1004" s="1138" t="s">
        <v>861</v>
      </c>
      <c r="C1004" s="1141"/>
      <c r="D1004" s="182"/>
      <c r="E1004" s="408"/>
      <c r="F1004" s="177">
        <f t="shared" si="52"/>
        <v>0</v>
      </c>
    </row>
    <row r="1005" spans="1:6" ht="13.5" thickBot="1">
      <c r="A1005" s="453" t="s">
        <v>490</v>
      </c>
      <c r="B1005" s="464" t="s">
        <v>862</v>
      </c>
      <c r="C1005" s="1141"/>
      <c r="D1005" s="182"/>
      <c r="E1005" s="408"/>
      <c r="F1005" s="177">
        <f t="shared" si="52"/>
        <v>0</v>
      </c>
    </row>
    <row r="1006" spans="1:6" ht="13.5" thickBot="1">
      <c r="A1006" s="477" t="s">
        <v>491</v>
      </c>
      <c r="B1006" s="382" t="s">
        <v>853</v>
      </c>
      <c r="C1006" s="1142">
        <f>SUM(C998:C1005)</f>
        <v>0</v>
      </c>
      <c r="D1006" s="1142">
        <f>SUM(D998:D1005)</f>
        <v>0</v>
      </c>
      <c r="E1006" s="1142">
        <f>SUM(E998:E1005)</f>
        <v>0</v>
      </c>
      <c r="F1006" s="1274">
        <f>SUM(F998:F1005)</f>
        <v>0</v>
      </c>
    </row>
    <row r="1007" spans="1:6" ht="12.75">
      <c r="A1007" s="786"/>
      <c r="B1007" s="45"/>
      <c r="C1007" s="1156"/>
      <c r="D1007" s="1158"/>
      <c r="E1007" s="1094"/>
      <c r="F1007" s="885"/>
    </row>
    <row r="1008" spans="1:6" ht="13.5" thickBot="1">
      <c r="A1008" s="814" t="s">
        <v>492</v>
      </c>
      <c r="B1008" s="1148" t="s">
        <v>854</v>
      </c>
      <c r="C1008" s="1155">
        <f>C995+C1006</f>
        <v>309528</v>
      </c>
      <c r="D1008" s="1157">
        <f>D995+D1006</f>
        <v>0</v>
      </c>
      <c r="E1008" s="1155">
        <f>E995+E1006</f>
        <v>0</v>
      </c>
      <c r="F1008" s="1155">
        <f>F995+F1006</f>
        <v>309528</v>
      </c>
    </row>
    <row r="1009" spans="1:6" ht="13.5" thickTop="1">
      <c r="A1009" s="1440">
        <v>20</v>
      </c>
      <c r="B1009" s="1440"/>
      <c r="C1009" s="1440"/>
      <c r="D1009" s="1440"/>
      <c r="E1009" s="1440"/>
      <c r="F1009" s="1440"/>
    </row>
    <row r="1010" spans="1:5" ht="12.75">
      <c r="A1010" s="1419" t="s">
        <v>1067</v>
      </c>
      <c r="B1010" s="1419"/>
      <c r="C1010" s="1419"/>
      <c r="D1010" s="1419"/>
      <c r="E1010" s="1419"/>
    </row>
    <row r="1011" spans="1:5" ht="12.75">
      <c r="A1011" s="466"/>
      <c r="B1011" s="466"/>
      <c r="C1011" s="466"/>
      <c r="D1011" s="466"/>
      <c r="E1011" s="466"/>
    </row>
    <row r="1012" spans="1:6" ht="14.25">
      <c r="A1012" s="1562" t="s">
        <v>1068</v>
      </c>
      <c r="B1012" s="1563"/>
      <c r="C1012" s="1563"/>
      <c r="D1012" s="1563"/>
      <c r="E1012" s="1563"/>
      <c r="F1012" s="1563"/>
    </row>
    <row r="1013" spans="2:5" ht="15.75">
      <c r="B1013" s="22"/>
      <c r="C1013" s="22"/>
      <c r="D1013" s="22"/>
      <c r="E1013" s="22"/>
    </row>
    <row r="1014" spans="2:5" ht="15.75">
      <c r="B1014" s="22" t="s">
        <v>1092</v>
      </c>
      <c r="C1014" s="22"/>
      <c r="D1014" s="22"/>
      <c r="E1014" s="22"/>
    </row>
    <row r="1015" spans="2:5" ht="13.5" thickBot="1">
      <c r="B1015" s="1"/>
      <c r="C1015" s="1"/>
      <c r="D1015" s="1"/>
      <c r="E1015" s="23" t="s">
        <v>11</v>
      </c>
    </row>
    <row r="1016" spans="1:6" ht="48.75" thickBot="1">
      <c r="A1016" s="481" t="s">
        <v>448</v>
      </c>
      <c r="B1016" s="792" t="s">
        <v>16</v>
      </c>
      <c r="C1016" s="469" t="s">
        <v>1060</v>
      </c>
      <c r="D1016" s="470" t="s">
        <v>1061</v>
      </c>
      <c r="E1016" s="469" t="s">
        <v>1055</v>
      </c>
      <c r="F1016" s="470" t="s">
        <v>1054</v>
      </c>
    </row>
    <row r="1017" spans="1:6" ht="12.75">
      <c r="A1017" s="793" t="s">
        <v>449</v>
      </c>
      <c r="B1017" s="794" t="s">
        <v>450</v>
      </c>
      <c r="C1017" s="803" t="s">
        <v>451</v>
      </c>
      <c r="D1017" s="804" t="s">
        <v>452</v>
      </c>
      <c r="E1017" s="1047" t="s">
        <v>472</v>
      </c>
      <c r="F1017" s="1048" t="s">
        <v>497</v>
      </c>
    </row>
    <row r="1018" spans="1:6" ht="12.75">
      <c r="A1018" s="454" t="s">
        <v>453</v>
      </c>
      <c r="B1018" s="461" t="s">
        <v>322</v>
      </c>
      <c r="C1018" s="407"/>
      <c r="D1018" s="177"/>
      <c r="E1018" s="407"/>
      <c r="F1018" s="160"/>
    </row>
    <row r="1019" spans="1:6" ht="12.75">
      <c r="A1019" s="453" t="s">
        <v>454</v>
      </c>
      <c r="B1019" s="232" t="s">
        <v>6</v>
      </c>
      <c r="C1019" s="407"/>
      <c r="D1019" s="177"/>
      <c r="E1019" s="407"/>
      <c r="F1019" s="177">
        <f>SUM(C1019:E1019)</f>
        <v>0</v>
      </c>
    </row>
    <row r="1020" spans="1:6" ht="12.75">
      <c r="A1020" s="453" t="s">
        <v>455</v>
      </c>
      <c r="B1020" s="267" t="s">
        <v>7</v>
      </c>
      <c r="C1020" s="407"/>
      <c r="D1020" s="177"/>
      <c r="E1020" s="407"/>
      <c r="F1020" s="177">
        <f>SUM(C1020:E1020)</f>
        <v>0</v>
      </c>
    </row>
    <row r="1021" spans="1:6" ht="12.75">
      <c r="A1021" s="453" t="s">
        <v>456</v>
      </c>
      <c r="B1021" s="267" t="s">
        <v>8</v>
      </c>
      <c r="C1021" s="407">
        <v>292</v>
      </c>
      <c r="D1021" s="177"/>
      <c r="E1021" s="407"/>
      <c r="F1021" s="177">
        <f>SUM(C1021:E1021)</f>
        <v>292</v>
      </c>
    </row>
    <row r="1022" spans="1:6" ht="12.75">
      <c r="A1022" s="453" t="s">
        <v>457</v>
      </c>
      <c r="B1022" s="267" t="s">
        <v>561</v>
      </c>
      <c r="C1022" s="407"/>
      <c r="D1022" s="177"/>
      <c r="E1022" s="407"/>
      <c r="F1022" s="177">
        <f>SUM(C1022:E1022)</f>
        <v>0</v>
      </c>
    </row>
    <row r="1023" spans="1:6" ht="12.75">
      <c r="A1023" s="453" t="s">
        <v>458</v>
      </c>
      <c r="B1023" s="267" t="s">
        <v>560</v>
      </c>
      <c r="C1023" s="407"/>
      <c r="D1023" s="177"/>
      <c r="E1023" s="407"/>
      <c r="F1023" s="177">
        <f>SUM(C1023:E1023)</f>
        <v>0</v>
      </c>
    </row>
    <row r="1024" spans="1:6" ht="12.75">
      <c r="A1024" s="453" t="s">
        <v>459</v>
      </c>
      <c r="B1024" s="267" t="s">
        <v>836</v>
      </c>
      <c r="C1024" s="407">
        <f>C1025+C1026+C1027+C1028+C1029+C1030</f>
        <v>87000</v>
      </c>
      <c r="D1024" s="407">
        <f>D1025+D1026+D1027+D1028+D1029+D1030</f>
        <v>0</v>
      </c>
      <c r="E1024" s="407">
        <f>E1025+E1026+E1027+E1028+E1029+E1030</f>
        <v>0</v>
      </c>
      <c r="F1024" s="177">
        <f>F1025+F1026+F1027+F1028+F1029+F1030</f>
        <v>87000</v>
      </c>
    </row>
    <row r="1025" spans="1:6" ht="12.75">
      <c r="A1025" s="453" t="s">
        <v>460</v>
      </c>
      <c r="B1025" s="267" t="s">
        <v>837</v>
      </c>
      <c r="C1025" s="407">
        <v>0</v>
      </c>
      <c r="D1025" s="177">
        <v>0</v>
      </c>
      <c r="E1025" s="407">
        <v>0</v>
      </c>
      <c r="F1025" s="177">
        <f>E1025+D1025+C1025</f>
        <v>0</v>
      </c>
    </row>
    <row r="1026" spans="1:6" ht="12.75">
      <c r="A1026" s="453" t="s">
        <v>461</v>
      </c>
      <c r="B1026" s="267" t="s">
        <v>838</v>
      </c>
      <c r="C1026" s="407"/>
      <c r="D1026" s="177"/>
      <c r="E1026" s="407"/>
      <c r="F1026" s="177">
        <f aca="true" t="shared" si="53" ref="F1026:F1031">E1026+D1026+C1026</f>
        <v>0</v>
      </c>
    </row>
    <row r="1027" spans="1:6" ht="12.75">
      <c r="A1027" s="453" t="s">
        <v>462</v>
      </c>
      <c r="B1027" s="267" t="s">
        <v>839</v>
      </c>
      <c r="C1027" s="407"/>
      <c r="D1027" s="177"/>
      <c r="E1027" s="407"/>
      <c r="F1027" s="177">
        <f t="shared" si="53"/>
        <v>0</v>
      </c>
    </row>
    <row r="1028" spans="1:6" ht="12.75">
      <c r="A1028" s="453" t="s">
        <v>463</v>
      </c>
      <c r="B1028" s="462" t="s">
        <v>840</v>
      </c>
      <c r="C1028" s="407">
        <f>'6 7_sz_melléklet'!E33+'6 7_sz_melléklet'!E32+'6 7_sz_melléklet'!E34</f>
        <v>87000</v>
      </c>
      <c r="D1028" s="181"/>
      <c r="E1028" s="407"/>
      <c r="F1028" s="177">
        <f t="shared" si="53"/>
        <v>87000</v>
      </c>
    </row>
    <row r="1029" spans="1:6" ht="12.75">
      <c r="A1029" s="453" t="s">
        <v>464</v>
      </c>
      <c r="B1029" s="1134" t="s">
        <v>855</v>
      </c>
      <c r="C1029" s="408"/>
      <c r="D1029" s="182"/>
      <c r="E1029" s="407"/>
      <c r="F1029" s="177">
        <f t="shared" si="53"/>
        <v>0</v>
      </c>
    </row>
    <row r="1030" spans="1:6" ht="12.75">
      <c r="A1030" s="453" t="s">
        <v>465</v>
      </c>
      <c r="B1030" s="1135" t="s">
        <v>848</v>
      </c>
      <c r="C1030" s="410"/>
      <c r="D1030" s="178"/>
      <c r="E1030" s="407"/>
      <c r="F1030" s="177">
        <f t="shared" si="53"/>
        <v>0</v>
      </c>
    </row>
    <row r="1031" spans="1:6" ht="13.5" thickBot="1">
      <c r="A1031" s="453" t="s">
        <v>466</v>
      </c>
      <c r="B1031" s="269" t="s">
        <v>318</v>
      </c>
      <c r="C1031" s="408"/>
      <c r="D1031" s="182"/>
      <c r="E1031" s="407"/>
      <c r="F1031" s="405">
        <f t="shared" si="53"/>
        <v>0</v>
      </c>
    </row>
    <row r="1032" spans="1:6" ht="13.5" thickBot="1">
      <c r="A1032" s="797" t="s">
        <v>467</v>
      </c>
      <c r="B1032" s="798" t="s">
        <v>9</v>
      </c>
      <c r="C1032" s="806">
        <f>C1019+C1020+C1021+C1022+C1024+C1031</f>
        <v>87292</v>
      </c>
      <c r="D1032" s="806">
        <f>D1019+D1020+D1021+D1022+D1024+D1031</f>
        <v>0</v>
      </c>
      <c r="E1032" s="806">
        <f>E1019+E1020+E1021+E1022+E1024+E1031</f>
        <v>0</v>
      </c>
      <c r="F1032" s="807">
        <f>F1019+F1020+F1021+F1022+F1024+F1031</f>
        <v>87292</v>
      </c>
    </row>
    <row r="1033" spans="1:6" ht="13.5" thickTop="1">
      <c r="A1033" s="786"/>
      <c r="B1033" s="461"/>
      <c r="C1033" s="305"/>
      <c r="D1033" s="305"/>
      <c r="E1033" s="305"/>
      <c r="F1033" s="185"/>
    </row>
    <row r="1034" spans="1:6" ht="12.75">
      <c r="A1034" s="454" t="s">
        <v>468</v>
      </c>
      <c r="B1034" s="463" t="s">
        <v>323</v>
      </c>
      <c r="C1034" s="409"/>
      <c r="D1034" s="180"/>
      <c r="E1034" s="409"/>
      <c r="F1034" s="239"/>
    </row>
    <row r="1035" spans="1:6" ht="12.75">
      <c r="A1035" s="453" t="s">
        <v>469</v>
      </c>
      <c r="B1035" s="267" t="s">
        <v>562</v>
      </c>
      <c r="C1035" s="407">
        <f>'33_sz_ melléklet'!C78</f>
        <v>284553</v>
      </c>
      <c r="D1035" s="177"/>
      <c r="E1035" s="407"/>
      <c r="F1035" s="177">
        <f>SUM(C1035:E1035)</f>
        <v>284553</v>
      </c>
    </row>
    <row r="1036" spans="1:6" ht="12.75">
      <c r="A1036" s="453" t="s">
        <v>468</v>
      </c>
      <c r="B1036" s="267" t="s">
        <v>563</v>
      </c>
      <c r="C1036" s="407"/>
      <c r="D1036" s="177"/>
      <c r="E1036" s="407"/>
      <c r="F1036" s="177">
        <f>SUM(C1036:E1036)</f>
        <v>0</v>
      </c>
    </row>
    <row r="1037" spans="1:6" ht="12.75">
      <c r="A1037" s="453" t="s">
        <v>469</v>
      </c>
      <c r="B1037" s="267" t="s">
        <v>319</v>
      </c>
      <c r="C1037" s="407">
        <f>C1038+C1039+C1040+C1041+C1042+C1043+C1044</f>
        <v>274776</v>
      </c>
      <c r="D1037" s="407">
        <f>D1038+D1039+D1040+D1041+D1042+D1043+D1044</f>
        <v>0</v>
      </c>
      <c r="E1037" s="407">
        <f>E1038+E1039+E1040+E1041+E1042+E1043+E1044</f>
        <v>0</v>
      </c>
      <c r="F1037" s="177">
        <f>F1038+F1039+F1040+F1041+F1042+F1043+F1044</f>
        <v>274776</v>
      </c>
    </row>
    <row r="1038" spans="1:6" ht="12.75">
      <c r="A1038" s="453" t="s">
        <v>470</v>
      </c>
      <c r="B1038" s="462" t="s">
        <v>841</v>
      </c>
      <c r="C1038" s="407"/>
      <c r="D1038" s="177"/>
      <c r="E1038" s="407"/>
      <c r="F1038" s="177">
        <f>SUM(C1038:E1038)</f>
        <v>0</v>
      </c>
    </row>
    <row r="1039" spans="1:6" ht="12.75">
      <c r="A1039" s="453" t="s">
        <v>471</v>
      </c>
      <c r="B1039" s="462" t="s">
        <v>843</v>
      </c>
      <c r="C1039" s="407"/>
      <c r="D1039" s="177"/>
      <c r="E1039" s="407"/>
      <c r="F1039" s="177">
        <f aca="true" t="shared" si="54" ref="F1039:F1045">SUM(C1039:E1039)</f>
        <v>0</v>
      </c>
    </row>
    <row r="1040" spans="1:6" ht="12.75">
      <c r="A1040" s="453" t="s">
        <v>473</v>
      </c>
      <c r="B1040" s="462" t="s">
        <v>842</v>
      </c>
      <c r="C1040" s="407"/>
      <c r="D1040" s="177"/>
      <c r="E1040" s="407"/>
      <c r="F1040" s="177">
        <f t="shared" si="54"/>
        <v>0</v>
      </c>
    </row>
    <row r="1041" spans="1:6" ht="12.75">
      <c r="A1041" s="453" t="s">
        <v>474</v>
      </c>
      <c r="B1041" s="462" t="s">
        <v>844</v>
      </c>
      <c r="C1041" s="407">
        <f>' 8 10 sz. melléklet'!E51+' 8 10 sz. melléklet'!E54</f>
        <v>274776</v>
      </c>
      <c r="D1041" s="177"/>
      <c r="E1041" s="407"/>
      <c r="F1041" s="177">
        <f t="shared" si="54"/>
        <v>274776</v>
      </c>
    </row>
    <row r="1042" spans="1:6" ht="12.75">
      <c r="A1042" s="453" t="s">
        <v>475</v>
      </c>
      <c r="B1042" s="1134" t="s">
        <v>845</v>
      </c>
      <c r="C1042" s="407"/>
      <c r="D1042" s="177"/>
      <c r="E1042" s="407"/>
      <c r="F1042" s="177">
        <f t="shared" si="54"/>
        <v>0</v>
      </c>
    </row>
    <row r="1043" spans="1:6" ht="12.75">
      <c r="A1043" s="453" t="s">
        <v>476</v>
      </c>
      <c r="B1043" s="372" t="s">
        <v>846</v>
      </c>
      <c r="C1043" s="407"/>
      <c r="D1043" s="177"/>
      <c r="E1043" s="407"/>
      <c r="F1043" s="177">
        <f t="shared" si="54"/>
        <v>0</v>
      </c>
    </row>
    <row r="1044" spans="1:6" ht="12.75">
      <c r="A1044" s="453" t="s">
        <v>477</v>
      </c>
      <c r="B1044" s="1135" t="s">
        <v>863</v>
      </c>
      <c r="C1044" s="407"/>
      <c r="D1044" s="177"/>
      <c r="E1044" s="407"/>
      <c r="F1044" s="177">
        <f t="shared" si="54"/>
        <v>0</v>
      </c>
    </row>
    <row r="1045" spans="1:6" ht="12.75">
      <c r="A1045" s="453" t="s">
        <v>478</v>
      </c>
      <c r="B1045" s="267" t="s">
        <v>849</v>
      </c>
      <c r="C1045" s="407"/>
      <c r="D1045" s="177"/>
      <c r="E1045" s="407"/>
      <c r="F1045" s="177">
        <f t="shared" si="54"/>
        <v>0</v>
      </c>
    </row>
    <row r="1046" spans="1:6" ht="13.5" thickBot="1">
      <c r="A1046" s="453" t="s">
        <v>479</v>
      </c>
      <c r="B1046" s="269" t="s">
        <v>321</v>
      </c>
      <c r="C1046" s="410">
        <f>-C1022</f>
        <v>0</v>
      </c>
      <c r="D1046" s="410">
        <f>-D1022</f>
        <v>0</v>
      </c>
      <c r="E1046" s="410">
        <f>-E1022</f>
        <v>0</v>
      </c>
      <c r="F1046" s="178">
        <f>-F1022</f>
        <v>0</v>
      </c>
    </row>
    <row r="1047" spans="1:6" ht="13.5" thickBot="1">
      <c r="A1047" s="797" t="s">
        <v>480</v>
      </c>
      <c r="B1047" s="798" t="s">
        <v>10</v>
      </c>
      <c r="C1047" s="806">
        <f>C1035+C1036+C1037+C1045+C1046</f>
        <v>559329</v>
      </c>
      <c r="D1047" s="806">
        <f>D1035+D1036+D1037+D1045+D1046</f>
        <v>0</v>
      </c>
      <c r="E1047" s="806">
        <f>E1035+E1036+E1037+E1045+E1046</f>
        <v>0</v>
      </c>
      <c r="F1047" s="807">
        <f>F1035+F1036+F1037+F1045+F1046</f>
        <v>559329</v>
      </c>
    </row>
    <row r="1048" spans="1:6" ht="27" thickBot="1" thickTop="1">
      <c r="A1048" s="797" t="s">
        <v>481</v>
      </c>
      <c r="B1048" s="802" t="s">
        <v>850</v>
      </c>
      <c r="C1048" s="809">
        <f>C1032+C1047</f>
        <v>646621</v>
      </c>
      <c r="D1048" s="809">
        <f>D1032+D1047</f>
        <v>0</v>
      </c>
      <c r="E1048" s="809">
        <f>E1032+E1047</f>
        <v>0</v>
      </c>
      <c r="F1048" s="810">
        <f>F1032+F1047</f>
        <v>646621</v>
      </c>
    </row>
    <row r="1049" spans="1:6" ht="13.5" thickTop="1">
      <c r="A1049" s="786"/>
      <c r="B1049" s="1150"/>
      <c r="C1049" s="316"/>
      <c r="D1049" s="316"/>
      <c r="E1049" s="316"/>
      <c r="F1049" s="323"/>
    </row>
    <row r="1050" spans="1:6" ht="12.75">
      <c r="A1050" s="454" t="s">
        <v>557</v>
      </c>
      <c r="B1050" s="584" t="s">
        <v>852</v>
      </c>
      <c r="C1050" s="808"/>
      <c r="D1050" s="180"/>
      <c r="E1050" s="409"/>
      <c r="F1050" s="239"/>
    </row>
    <row r="1051" spans="1:6" ht="12.75">
      <c r="A1051" s="453" t="s">
        <v>483</v>
      </c>
      <c r="B1051" s="268" t="s">
        <v>851</v>
      </c>
      <c r="C1051" s="412"/>
      <c r="D1051" s="177"/>
      <c r="E1051" s="407"/>
      <c r="F1051" s="177">
        <f>SUM(C1051:E1051)</f>
        <v>0</v>
      </c>
    </row>
    <row r="1052" spans="1:6" ht="12.75">
      <c r="A1052" s="453" t="s">
        <v>484</v>
      </c>
      <c r="B1052" s="889" t="s">
        <v>856</v>
      </c>
      <c r="C1052" s="1141"/>
      <c r="D1052" s="182"/>
      <c r="E1052" s="408"/>
      <c r="F1052" s="177">
        <f aca="true" t="shared" si="55" ref="F1052:F1058">SUM(C1052:E1052)</f>
        <v>0</v>
      </c>
    </row>
    <row r="1053" spans="1:6" ht="12.75">
      <c r="A1053" s="453" t="s">
        <v>485</v>
      </c>
      <c r="B1053" s="889" t="s">
        <v>857</v>
      </c>
      <c r="C1053" s="1141"/>
      <c r="D1053" s="182"/>
      <c r="E1053" s="408"/>
      <c r="F1053" s="177">
        <f t="shared" si="55"/>
        <v>0</v>
      </c>
    </row>
    <row r="1054" spans="1:6" ht="12.75">
      <c r="A1054" s="453" t="s">
        <v>486</v>
      </c>
      <c r="B1054" s="889" t="s">
        <v>858</v>
      </c>
      <c r="C1054" s="1141"/>
      <c r="D1054" s="182"/>
      <c r="E1054" s="408"/>
      <c r="F1054" s="177">
        <f t="shared" si="55"/>
        <v>0</v>
      </c>
    </row>
    <row r="1055" spans="1:6" ht="12.75">
      <c r="A1055" s="453" t="s">
        <v>487</v>
      </c>
      <c r="B1055" s="1136" t="s">
        <v>859</v>
      </c>
      <c r="C1055" s="1141"/>
      <c r="D1055" s="182"/>
      <c r="E1055" s="408"/>
      <c r="F1055" s="177">
        <f t="shared" si="55"/>
        <v>0</v>
      </c>
    </row>
    <row r="1056" spans="1:6" ht="12.75">
      <c r="A1056" s="453" t="s">
        <v>488</v>
      </c>
      <c r="B1056" s="1137" t="s">
        <v>860</v>
      </c>
      <c r="C1056" s="1141"/>
      <c r="D1056" s="182"/>
      <c r="E1056" s="408"/>
      <c r="F1056" s="177">
        <f t="shared" si="55"/>
        <v>0</v>
      </c>
    </row>
    <row r="1057" spans="1:6" ht="12.75">
      <c r="A1057" s="453" t="s">
        <v>489</v>
      </c>
      <c r="B1057" s="1138" t="s">
        <v>861</v>
      </c>
      <c r="C1057" s="1141"/>
      <c r="D1057" s="182"/>
      <c r="E1057" s="408"/>
      <c r="F1057" s="177">
        <f t="shared" si="55"/>
        <v>0</v>
      </c>
    </row>
    <row r="1058" spans="1:6" ht="13.5" thickBot="1">
      <c r="A1058" s="453" t="s">
        <v>490</v>
      </c>
      <c r="B1058" s="464" t="s">
        <v>862</v>
      </c>
      <c r="C1058" s="1141"/>
      <c r="D1058" s="182"/>
      <c r="E1058" s="408"/>
      <c r="F1058" s="177">
        <f t="shared" si="55"/>
        <v>0</v>
      </c>
    </row>
    <row r="1059" spans="1:6" ht="13.5" thickBot="1">
      <c r="A1059" s="477" t="s">
        <v>491</v>
      </c>
      <c r="B1059" s="382" t="s">
        <v>853</v>
      </c>
      <c r="C1059" s="1142">
        <f>SUM(C1051:C1058)</f>
        <v>0</v>
      </c>
      <c r="D1059" s="1142">
        <f>SUM(D1051:D1058)</f>
        <v>0</v>
      </c>
      <c r="E1059" s="1142">
        <f>SUM(E1051:E1058)</f>
        <v>0</v>
      </c>
      <c r="F1059" s="1274">
        <f>SUM(F1051:F1058)</f>
        <v>0</v>
      </c>
    </row>
    <row r="1060" spans="1:6" ht="12.75">
      <c r="A1060" s="786"/>
      <c r="B1060" s="45"/>
      <c r="C1060" s="1156"/>
      <c r="D1060" s="1158"/>
      <c r="E1060" s="1094"/>
      <c r="F1060" s="885"/>
    </row>
    <row r="1061" spans="1:6" ht="13.5" thickBot="1">
      <c r="A1061" s="814" t="s">
        <v>492</v>
      </c>
      <c r="B1061" s="1148" t="s">
        <v>854</v>
      </c>
      <c r="C1061" s="1155">
        <f>C1048+C1059</f>
        <v>646621</v>
      </c>
      <c r="D1061" s="1157">
        <f>D1048+D1059</f>
        <v>0</v>
      </c>
      <c r="E1061" s="1155">
        <f>E1048+E1059</f>
        <v>0</v>
      </c>
      <c r="F1061" s="1155">
        <f>F1048+F1059</f>
        <v>646621</v>
      </c>
    </row>
    <row r="1062" spans="1:6" ht="13.5" thickTop="1">
      <c r="A1062" s="1440">
        <v>21</v>
      </c>
      <c r="B1062" s="1440"/>
      <c r="C1062" s="1440"/>
      <c r="D1062" s="1440"/>
      <c r="E1062" s="1440"/>
      <c r="F1062" s="1440"/>
    </row>
    <row r="1063" spans="1:5" ht="12.75">
      <c r="A1063" s="1419" t="s">
        <v>1067</v>
      </c>
      <c r="B1063" s="1419"/>
      <c r="C1063" s="1419"/>
      <c r="D1063" s="1419"/>
      <c r="E1063" s="1419"/>
    </row>
    <row r="1064" spans="1:5" ht="12.75">
      <c r="A1064" s="466"/>
      <c r="B1064" s="466"/>
      <c r="C1064" s="466"/>
      <c r="D1064" s="466"/>
      <c r="E1064" s="466"/>
    </row>
    <row r="1065" spans="1:6" ht="14.25">
      <c r="A1065" s="1562" t="s">
        <v>1068</v>
      </c>
      <c r="B1065" s="1563"/>
      <c r="C1065" s="1563"/>
      <c r="D1065" s="1563"/>
      <c r="E1065" s="1563"/>
      <c r="F1065" s="1563"/>
    </row>
    <row r="1066" spans="2:5" ht="15.75">
      <c r="B1066" s="22"/>
      <c r="C1066" s="22"/>
      <c r="D1066" s="22"/>
      <c r="E1066" s="22"/>
    </row>
    <row r="1067" spans="2:5" ht="15.75">
      <c r="B1067" s="22" t="s">
        <v>633</v>
      </c>
      <c r="C1067" s="22"/>
      <c r="D1067" s="22"/>
      <c r="E1067" s="22"/>
    </row>
    <row r="1068" spans="2:5" ht="13.5" thickBot="1">
      <c r="B1068" s="1"/>
      <c r="C1068" s="1"/>
      <c r="D1068" s="1"/>
      <c r="E1068" s="23" t="s">
        <v>11</v>
      </c>
    </row>
    <row r="1069" spans="1:6" ht="48.75" thickBot="1">
      <c r="A1069" s="481" t="s">
        <v>448</v>
      </c>
      <c r="B1069" s="792" t="s">
        <v>16</v>
      </c>
      <c r="C1069" s="469" t="s">
        <v>1060</v>
      </c>
      <c r="D1069" s="470" t="s">
        <v>1061</v>
      </c>
      <c r="E1069" s="469" t="s">
        <v>1055</v>
      </c>
      <c r="F1069" s="470" t="s">
        <v>1054</v>
      </c>
    </row>
    <row r="1070" spans="1:6" ht="12.75">
      <c r="A1070" s="793" t="s">
        <v>449</v>
      </c>
      <c r="B1070" s="794" t="s">
        <v>450</v>
      </c>
      <c r="C1070" s="803" t="s">
        <v>451</v>
      </c>
      <c r="D1070" s="804" t="s">
        <v>452</v>
      </c>
      <c r="E1070" s="1047" t="s">
        <v>472</v>
      </c>
      <c r="F1070" s="1048" t="s">
        <v>497</v>
      </c>
    </row>
    <row r="1071" spans="1:6" ht="12.75">
      <c r="A1071" s="454" t="s">
        <v>453</v>
      </c>
      <c r="B1071" s="461" t="s">
        <v>322</v>
      </c>
      <c r="C1071" s="407"/>
      <c r="D1071" s="177"/>
      <c r="E1071" s="407"/>
      <c r="F1071" s="160"/>
    </row>
    <row r="1072" spans="1:6" ht="12.75">
      <c r="A1072" s="453" t="s">
        <v>454</v>
      </c>
      <c r="B1072" s="232" t="s">
        <v>6</v>
      </c>
      <c r="C1072" s="407"/>
      <c r="D1072" s="177"/>
      <c r="E1072" s="407"/>
      <c r="F1072" s="177">
        <f>SUM(C1072:E1072)</f>
        <v>0</v>
      </c>
    </row>
    <row r="1073" spans="1:6" ht="12.75">
      <c r="A1073" s="453" t="s">
        <v>455</v>
      </c>
      <c r="B1073" s="267" t="s">
        <v>7</v>
      </c>
      <c r="C1073" s="407"/>
      <c r="D1073" s="177"/>
      <c r="E1073" s="407"/>
      <c r="F1073" s="177">
        <f>SUM(C1073:E1073)</f>
        <v>0</v>
      </c>
    </row>
    <row r="1074" spans="1:6" ht="12.75">
      <c r="A1074" s="453" t="s">
        <v>456</v>
      </c>
      <c r="B1074" s="267" t="s">
        <v>8</v>
      </c>
      <c r="C1074" s="407"/>
      <c r="D1074" s="177"/>
      <c r="E1074" s="407"/>
      <c r="F1074" s="177">
        <f>SUM(C1074:E1074)</f>
        <v>0</v>
      </c>
    </row>
    <row r="1075" spans="1:6" ht="12.75">
      <c r="A1075" s="453" t="s">
        <v>457</v>
      </c>
      <c r="B1075" s="267" t="s">
        <v>561</v>
      </c>
      <c r="C1075" s="407"/>
      <c r="D1075" s="177"/>
      <c r="E1075" s="407"/>
      <c r="F1075" s="177">
        <f>SUM(C1075:E1075)</f>
        <v>0</v>
      </c>
    </row>
    <row r="1076" spans="1:6" ht="12.75">
      <c r="A1076" s="453" t="s">
        <v>458</v>
      </c>
      <c r="B1076" s="267" t="s">
        <v>560</v>
      </c>
      <c r="C1076" s="407"/>
      <c r="D1076" s="177"/>
      <c r="E1076" s="407"/>
      <c r="F1076" s="177">
        <f>SUM(C1076:E1076)</f>
        <v>0</v>
      </c>
    </row>
    <row r="1077" spans="1:6" ht="12.75">
      <c r="A1077" s="453" t="s">
        <v>459</v>
      </c>
      <c r="B1077" s="267" t="s">
        <v>836</v>
      </c>
      <c r="C1077" s="407">
        <f>C1078+C1079+C1080+C1081+C1082+C1083</f>
        <v>0</v>
      </c>
      <c r="D1077" s="407">
        <f>D1078+D1079+D1080+D1081+D1082+D1083</f>
        <v>600</v>
      </c>
      <c r="E1077" s="407">
        <f>E1078+E1079+E1080+E1081+E1082+E1083</f>
        <v>0</v>
      </c>
      <c r="F1077" s="177">
        <f>F1078+F1079+F1080+F1081+F1082+F1083</f>
        <v>600</v>
      </c>
    </row>
    <row r="1078" spans="1:6" ht="12.75">
      <c r="A1078" s="453" t="s">
        <v>460</v>
      </c>
      <c r="B1078" s="267" t="s">
        <v>837</v>
      </c>
      <c r="C1078" s="407">
        <v>0</v>
      </c>
      <c r="D1078" s="177">
        <v>0</v>
      </c>
      <c r="E1078" s="407">
        <v>0</v>
      </c>
      <c r="F1078" s="177">
        <f>E1078+D1078+C1078</f>
        <v>0</v>
      </c>
    </row>
    <row r="1079" spans="1:6" ht="12.75">
      <c r="A1079" s="453" t="s">
        <v>461</v>
      </c>
      <c r="B1079" s="267" t="s">
        <v>838</v>
      </c>
      <c r="C1079" s="407"/>
      <c r="D1079" s="177"/>
      <c r="E1079" s="407"/>
      <c r="F1079" s="177">
        <f aca="true" t="shared" si="56" ref="F1079:F1084">E1079+D1079+C1079</f>
        <v>0</v>
      </c>
    </row>
    <row r="1080" spans="1:6" ht="12.75">
      <c r="A1080" s="453" t="s">
        <v>462</v>
      </c>
      <c r="B1080" s="267" t="s">
        <v>839</v>
      </c>
      <c r="C1080" s="407"/>
      <c r="D1080" s="177"/>
      <c r="E1080" s="407"/>
      <c r="F1080" s="177">
        <f t="shared" si="56"/>
        <v>0</v>
      </c>
    </row>
    <row r="1081" spans="1:6" ht="12.75">
      <c r="A1081" s="453" t="s">
        <v>463</v>
      </c>
      <c r="B1081" s="462" t="s">
        <v>840</v>
      </c>
      <c r="C1081" s="306"/>
      <c r="D1081" s="177">
        <f>'6 7_sz_melléklet'!E39</f>
        <v>600</v>
      </c>
      <c r="E1081" s="407"/>
      <c r="F1081" s="177">
        <f t="shared" si="56"/>
        <v>600</v>
      </c>
    </row>
    <row r="1082" spans="1:6" ht="12.75">
      <c r="A1082" s="453" t="s">
        <v>464</v>
      </c>
      <c r="B1082" s="1134" t="s">
        <v>855</v>
      </c>
      <c r="C1082" s="408"/>
      <c r="D1082" s="182"/>
      <c r="E1082" s="407"/>
      <c r="F1082" s="177">
        <f t="shared" si="56"/>
        <v>0</v>
      </c>
    </row>
    <row r="1083" spans="1:6" ht="12.75">
      <c r="A1083" s="453" t="s">
        <v>465</v>
      </c>
      <c r="B1083" s="1135" t="s">
        <v>848</v>
      </c>
      <c r="C1083" s="410"/>
      <c r="D1083" s="178"/>
      <c r="E1083" s="407"/>
      <c r="F1083" s="177">
        <f t="shared" si="56"/>
        <v>0</v>
      </c>
    </row>
    <row r="1084" spans="1:6" ht="13.5" thickBot="1">
      <c r="A1084" s="453" t="s">
        <v>466</v>
      </c>
      <c r="B1084" s="269" t="s">
        <v>318</v>
      </c>
      <c r="C1084" s="408"/>
      <c r="D1084" s="182"/>
      <c r="E1084" s="407"/>
      <c r="F1084" s="405">
        <f t="shared" si="56"/>
        <v>0</v>
      </c>
    </row>
    <row r="1085" spans="1:6" ht="13.5" thickBot="1">
      <c r="A1085" s="797" t="s">
        <v>467</v>
      </c>
      <c r="B1085" s="798" t="s">
        <v>9</v>
      </c>
      <c r="C1085" s="806">
        <f>C1072+C1073+C1074+C1075+C1077+C1084</f>
        <v>0</v>
      </c>
      <c r="D1085" s="806">
        <f>D1072+D1073+D1074+D1075+D1077+D1084</f>
        <v>600</v>
      </c>
      <c r="E1085" s="806">
        <f>E1072+E1073+E1074+E1075+E1077+E1084</f>
        <v>0</v>
      </c>
      <c r="F1085" s="807">
        <f>F1072+F1073+F1074+F1075+F1077+F1084</f>
        <v>600</v>
      </c>
    </row>
    <row r="1086" spans="1:6" ht="13.5" thickTop="1">
      <c r="A1086" s="786"/>
      <c r="B1086" s="461"/>
      <c r="C1086" s="305"/>
      <c r="D1086" s="305"/>
      <c r="E1086" s="305"/>
      <c r="F1086" s="185"/>
    </row>
    <row r="1087" spans="1:6" ht="12.75">
      <c r="A1087" s="454" t="s">
        <v>468</v>
      </c>
      <c r="B1087" s="463" t="s">
        <v>323</v>
      </c>
      <c r="C1087" s="409"/>
      <c r="D1087" s="180"/>
      <c r="E1087" s="409"/>
      <c r="F1087" s="239"/>
    </row>
    <row r="1088" spans="1:6" ht="12.75">
      <c r="A1088" s="453" t="s">
        <v>469</v>
      </c>
      <c r="B1088" s="267" t="s">
        <v>562</v>
      </c>
      <c r="C1088" s="407"/>
      <c r="D1088" s="177"/>
      <c r="E1088" s="407"/>
      <c r="F1088" s="177">
        <f>SUM(C1088:E1088)</f>
        <v>0</v>
      </c>
    </row>
    <row r="1089" spans="1:6" ht="12.75">
      <c r="A1089" s="453" t="s">
        <v>468</v>
      </c>
      <c r="B1089" s="267" t="s">
        <v>563</v>
      </c>
      <c r="C1089" s="407"/>
      <c r="D1089" s="177"/>
      <c r="E1089" s="407"/>
      <c r="F1089" s="177">
        <f>SUM(C1089:E1089)</f>
        <v>0</v>
      </c>
    </row>
    <row r="1090" spans="1:6" ht="12.75">
      <c r="A1090" s="453" t="s">
        <v>469</v>
      </c>
      <c r="B1090" s="267" t="s">
        <v>319</v>
      </c>
      <c r="C1090" s="407">
        <f>C1091+C1092+C1093+C1094+C1095+C1096+C1097</f>
        <v>0</v>
      </c>
      <c r="D1090" s="407">
        <f>D1091+D1092+D1093+D1094+D1095+D1096+D1097</f>
        <v>0</v>
      </c>
      <c r="E1090" s="407">
        <f>E1091+E1092+E1093+E1094+E1095+E1096+E1097</f>
        <v>0</v>
      </c>
      <c r="F1090" s="177">
        <f>F1091+F1092+F1093+F1094+F1095+F1096+F1097</f>
        <v>0</v>
      </c>
    </row>
    <row r="1091" spans="1:6" ht="12.75">
      <c r="A1091" s="453" t="s">
        <v>470</v>
      </c>
      <c r="B1091" s="462" t="s">
        <v>841</v>
      </c>
      <c r="C1091" s="407"/>
      <c r="D1091" s="177"/>
      <c r="E1091" s="407"/>
      <c r="F1091" s="177">
        <f>SUM(C1091:E1091)</f>
        <v>0</v>
      </c>
    </row>
    <row r="1092" spans="1:6" ht="12.75">
      <c r="A1092" s="453" t="s">
        <v>471</v>
      </c>
      <c r="B1092" s="462" t="s">
        <v>843</v>
      </c>
      <c r="C1092" s="407"/>
      <c r="D1092" s="177"/>
      <c r="E1092" s="407"/>
      <c r="F1092" s="177">
        <f aca="true" t="shared" si="57" ref="F1092:F1098">SUM(C1092:E1092)</f>
        <v>0</v>
      </c>
    </row>
    <row r="1093" spans="1:6" ht="12.75">
      <c r="A1093" s="453" t="s">
        <v>473</v>
      </c>
      <c r="B1093" s="462" t="s">
        <v>842</v>
      </c>
      <c r="C1093" s="407"/>
      <c r="D1093" s="177"/>
      <c r="E1093" s="407"/>
      <c r="F1093" s="177">
        <f t="shared" si="57"/>
        <v>0</v>
      </c>
    </row>
    <row r="1094" spans="1:6" ht="12.75">
      <c r="A1094" s="453" t="s">
        <v>474</v>
      </c>
      <c r="B1094" s="462" t="s">
        <v>844</v>
      </c>
      <c r="C1094" s="407"/>
      <c r="D1094" s="177"/>
      <c r="E1094" s="407"/>
      <c r="F1094" s="177">
        <f t="shared" si="57"/>
        <v>0</v>
      </c>
    </row>
    <row r="1095" spans="1:6" ht="12.75">
      <c r="A1095" s="453" t="s">
        <v>475</v>
      </c>
      <c r="B1095" s="1134" t="s">
        <v>845</v>
      </c>
      <c r="C1095" s="407"/>
      <c r="D1095" s="177"/>
      <c r="E1095" s="407"/>
      <c r="F1095" s="177">
        <f t="shared" si="57"/>
        <v>0</v>
      </c>
    </row>
    <row r="1096" spans="1:6" ht="12.75">
      <c r="A1096" s="453" t="s">
        <v>476</v>
      </c>
      <c r="B1096" s="372" t="s">
        <v>846</v>
      </c>
      <c r="C1096" s="407"/>
      <c r="D1096" s="177"/>
      <c r="E1096" s="407"/>
      <c r="F1096" s="177">
        <f t="shared" si="57"/>
        <v>0</v>
      </c>
    </row>
    <row r="1097" spans="1:6" ht="12.75">
      <c r="A1097" s="453" t="s">
        <v>477</v>
      </c>
      <c r="B1097" s="1135" t="s">
        <v>863</v>
      </c>
      <c r="C1097" s="407"/>
      <c r="D1097" s="177"/>
      <c r="E1097" s="407"/>
      <c r="F1097" s="177">
        <f t="shared" si="57"/>
        <v>0</v>
      </c>
    </row>
    <row r="1098" spans="1:6" ht="12.75">
      <c r="A1098" s="453" t="s">
        <v>478</v>
      </c>
      <c r="B1098" s="267" t="s">
        <v>849</v>
      </c>
      <c r="C1098" s="407"/>
      <c r="D1098" s="177"/>
      <c r="E1098" s="407"/>
      <c r="F1098" s="177">
        <f t="shared" si="57"/>
        <v>0</v>
      </c>
    </row>
    <row r="1099" spans="1:6" ht="13.5" thickBot="1">
      <c r="A1099" s="453" t="s">
        <v>479</v>
      </c>
      <c r="B1099" s="269" t="s">
        <v>321</v>
      </c>
      <c r="C1099" s="410">
        <f>-C1075</f>
        <v>0</v>
      </c>
      <c r="D1099" s="410">
        <f>-D1075</f>
        <v>0</v>
      </c>
      <c r="E1099" s="410">
        <f>-E1075</f>
        <v>0</v>
      </c>
      <c r="F1099" s="178">
        <f>-F1075</f>
        <v>0</v>
      </c>
    </row>
    <row r="1100" spans="1:6" ht="13.5" thickBot="1">
      <c r="A1100" s="797" t="s">
        <v>480</v>
      </c>
      <c r="B1100" s="798" t="s">
        <v>10</v>
      </c>
      <c r="C1100" s="806">
        <f>C1088+C1089+C1090+C1098+C1099</f>
        <v>0</v>
      </c>
      <c r="D1100" s="806">
        <f>D1088+D1089+D1090+D1098+D1099</f>
        <v>0</v>
      </c>
      <c r="E1100" s="806">
        <f>E1088+E1089+E1090+E1098+E1099</f>
        <v>0</v>
      </c>
      <c r="F1100" s="807">
        <f>F1088+F1089+F1090+F1098+F1099</f>
        <v>0</v>
      </c>
    </row>
    <row r="1101" spans="1:6" ht="27" thickBot="1" thickTop="1">
      <c r="A1101" s="797" t="s">
        <v>481</v>
      </c>
      <c r="B1101" s="802" t="s">
        <v>850</v>
      </c>
      <c r="C1101" s="809">
        <f>C1085+C1100</f>
        <v>0</v>
      </c>
      <c r="D1101" s="809">
        <f>D1085+D1100</f>
        <v>600</v>
      </c>
      <c r="E1101" s="809">
        <f>E1085+E1100</f>
        <v>0</v>
      </c>
      <c r="F1101" s="810">
        <f>F1085+F1100</f>
        <v>600</v>
      </c>
    </row>
    <row r="1102" spans="1:6" ht="13.5" thickTop="1">
      <c r="A1102" s="786"/>
      <c r="B1102" s="1150"/>
      <c r="C1102" s="316"/>
      <c r="D1102" s="316"/>
      <c r="E1102" s="316"/>
      <c r="F1102" s="323"/>
    </row>
    <row r="1103" spans="1:6" ht="12.75">
      <c r="A1103" s="454" t="s">
        <v>557</v>
      </c>
      <c r="B1103" s="584" t="s">
        <v>852</v>
      </c>
      <c r="C1103" s="808"/>
      <c r="D1103" s="180"/>
      <c r="E1103" s="409"/>
      <c r="F1103" s="239"/>
    </row>
    <row r="1104" spans="1:6" ht="12.75">
      <c r="A1104" s="453" t="s">
        <v>483</v>
      </c>
      <c r="B1104" s="268" t="s">
        <v>851</v>
      </c>
      <c r="C1104" s="412"/>
      <c r="D1104" s="177"/>
      <c r="E1104" s="407"/>
      <c r="F1104" s="177">
        <f>SUM(C1104:E1104)</f>
        <v>0</v>
      </c>
    </row>
    <row r="1105" spans="1:6" ht="12.75">
      <c r="A1105" s="453" t="s">
        <v>484</v>
      </c>
      <c r="B1105" s="889" t="s">
        <v>856</v>
      </c>
      <c r="C1105" s="1141"/>
      <c r="D1105" s="182"/>
      <c r="E1105" s="408"/>
      <c r="F1105" s="177">
        <f aca="true" t="shared" si="58" ref="F1105:F1111">SUM(C1105:E1105)</f>
        <v>0</v>
      </c>
    </row>
    <row r="1106" spans="1:6" ht="12.75">
      <c r="A1106" s="453" t="s">
        <v>485</v>
      </c>
      <c r="B1106" s="889" t="s">
        <v>857</v>
      </c>
      <c r="C1106" s="1141"/>
      <c r="D1106" s="182"/>
      <c r="E1106" s="408"/>
      <c r="F1106" s="177">
        <f t="shared" si="58"/>
        <v>0</v>
      </c>
    </row>
    <row r="1107" spans="1:6" ht="12.75">
      <c r="A1107" s="453" t="s">
        <v>486</v>
      </c>
      <c r="B1107" s="889" t="s">
        <v>858</v>
      </c>
      <c r="C1107" s="1141"/>
      <c r="D1107" s="182"/>
      <c r="E1107" s="408"/>
      <c r="F1107" s="177">
        <f t="shared" si="58"/>
        <v>0</v>
      </c>
    </row>
    <row r="1108" spans="1:6" ht="12.75">
      <c r="A1108" s="453" t="s">
        <v>487</v>
      </c>
      <c r="B1108" s="1136" t="s">
        <v>859</v>
      </c>
      <c r="C1108" s="1141"/>
      <c r="D1108" s="182"/>
      <c r="E1108" s="408"/>
      <c r="F1108" s="177">
        <f t="shared" si="58"/>
        <v>0</v>
      </c>
    </row>
    <row r="1109" spans="1:6" ht="12.75">
      <c r="A1109" s="453" t="s">
        <v>488</v>
      </c>
      <c r="B1109" s="1137" t="s">
        <v>860</v>
      </c>
      <c r="C1109" s="1141"/>
      <c r="D1109" s="182"/>
      <c r="E1109" s="408"/>
      <c r="F1109" s="177">
        <f t="shared" si="58"/>
        <v>0</v>
      </c>
    </row>
    <row r="1110" spans="1:6" ht="12.75">
      <c r="A1110" s="453" t="s">
        <v>489</v>
      </c>
      <c r="B1110" s="1138" t="s">
        <v>861</v>
      </c>
      <c r="C1110" s="1141"/>
      <c r="D1110" s="182"/>
      <c r="E1110" s="408"/>
      <c r="F1110" s="177">
        <f t="shared" si="58"/>
        <v>0</v>
      </c>
    </row>
    <row r="1111" spans="1:6" ht="13.5" thickBot="1">
      <c r="A1111" s="453" t="s">
        <v>490</v>
      </c>
      <c r="B1111" s="464" t="s">
        <v>862</v>
      </c>
      <c r="C1111" s="1141"/>
      <c r="D1111" s="182"/>
      <c r="E1111" s="408"/>
      <c r="F1111" s="177">
        <f t="shared" si="58"/>
        <v>0</v>
      </c>
    </row>
    <row r="1112" spans="1:6" ht="13.5" thickBot="1">
      <c r="A1112" s="477" t="s">
        <v>491</v>
      </c>
      <c r="B1112" s="382" t="s">
        <v>853</v>
      </c>
      <c r="C1112" s="1142">
        <f>SUM(C1104:C1111)</f>
        <v>0</v>
      </c>
      <c r="D1112" s="1142">
        <f>SUM(D1104:D1111)</f>
        <v>0</v>
      </c>
      <c r="E1112" s="1142">
        <f>SUM(E1104:E1111)</f>
        <v>0</v>
      </c>
      <c r="F1112" s="1274">
        <f>SUM(F1104:F1111)</f>
        <v>0</v>
      </c>
    </row>
    <row r="1113" spans="1:6" ht="12.75">
      <c r="A1113" s="786"/>
      <c r="B1113" s="45"/>
      <c r="C1113" s="1156"/>
      <c r="D1113" s="1158"/>
      <c r="E1113" s="1094"/>
      <c r="F1113" s="885"/>
    </row>
    <row r="1114" spans="1:6" ht="13.5" thickBot="1">
      <c r="A1114" s="814" t="s">
        <v>492</v>
      </c>
      <c r="B1114" s="1148" t="s">
        <v>854</v>
      </c>
      <c r="C1114" s="1155">
        <f>C1101+C1112</f>
        <v>0</v>
      </c>
      <c r="D1114" s="1157">
        <f>D1101+D1112</f>
        <v>600</v>
      </c>
      <c r="E1114" s="1155">
        <f>E1101+E1112</f>
        <v>0</v>
      </c>
      <c r="F1114" s="1155">
        <f>F1101+F1112</f>
        <v>600</v>
      </c>
    </row>
    <row r="1115" spans="1:6" ht="13.5" thickTop="1">
      <c r="A1115" s="1440">
        <v>22</v>
      </c>
      <c r="B1115" s="1440"/>
      <c r="C1115" s="1440"/>
      <c r="D1115" s="1440"/>
      <c r="E1115" s="1440"/>
      <c r="F1115" s="1440"/>
    </row>
    <row r="1116" spans="1:5" ht="12.75">
      <c r="A1116" s="1419" t="s">
        <v>1067</v>
      </c>
      <c r="B1116" s="1419"/>
      <c r="C1116" s="1419"/>
      <c r="D1116" s="1419"/>
      <c r="E1116" s="1419"/>
    </row>
    <row r="1117" spans="1:5" ht="12.75">
      <c r="A1117" s="466"/>
      <c r="B1117" s="466"/>
      <c r="C1117" s="466"/>
      <c r="D1117" s="466"/>
      <c r="E1117" s="466"/>
    </row>
    <row r="1118" spans="1:6" ht="14.25">
      <c r="A1118" s="1562" t="s">
        <v>1068</v>
      </c>
      <c r="B1118" s="1563"/>
      <c r="C1118" s="1563"/>
      <c r="D1118" s="1563"/>
      <c r="E1118" s="1563"/>
      <c r="F1118" s="1563"/>
    </row>
    <row r="1119" spans="2:5" ht="15.75">
      <c r="B1119" s="22"/>
      <c r="C1119" s="22"/>
      <c r="D1119" s="22"/>
      <c r="E1119" s="22"/>
    </row>
    <row r="1120" spans="2:5" ht="15.75">
      <c r="B1120" s="22" t="s">
        <v>642</v>
      </c>
      <c r="C1120" s="22"/>
      <c r="D1120" s="22"/>
      <c r="E1120" s="22"/>
    </row>
    <row r="1121" spans="2:5" ht="13.5" thickBot="1">
      <c r="B1121" s="1"/>
      <c r="C1121" s="1"/>
      <c r="D1121" s="1"/>
      <c r="E1121" s="23" t="s">
        <v>11</v>
      </c>
    </row>
    <row r="1122" spans="1:6" ht="48.75" thickBot="1">
      <c r="A1122" s="481" t="s">
        <v>448</v>
      </c>
      <c r="B1122" s="792" t="s">
        <v>16</v>
      </c>
      <c r="C1122" s="469" t="s">
        <v>1060</v>
      </c>
      <c r="D1122" s="470" t="s">
        <v>1061</v>
      </c>
      <c r="E1122" s="469" t="s">
        <v>1055</v>
      </c>
      <c r="F1122" s="470" t="s">
        <v>1054</v>
      </c>
    </row>
    <row r="1123" spans="1:6" ht="12.75">
      <c r="A1123" s="793" t="s">
        <v>449</v>
      </c>
      <c r="B1123" s="794" t="s">
        <v>450</v>
      </c>
      <c r="C1123" s="803" t="s">
        <v>451</v>
      </c>
      <c r="D1123" s="804" t="s">
        <v>452</v>
      </c>
      <c r="E1123" s="1047" t="s">
        <v>472</v>
      </c>
      <c r="F1123" s="1048" t="s">
        <v>497</v>
      </c>
    </row>
    <row r="1124" spans="1:6" ht="12.75">
      <c r="A1124" s="454" t="s">
        <v>453</v>
      </c>
      <c r="B1124" s="461" t="s">
        <v>322</v>
      </c>
      <c r="C1124" s="407"/>
      <c r="D1124" s="177"/>
      <c r="E1124" s="407"/>
      <c r="F1124" s="160"/>
    </row>
    <row r="1125" spans="1:6" ht="12.75">
      <c r="A1125" s="453" t="s">
        <v>454</v>
      </c>
      <c r="B1125" s="232" t="s">
        <v>6</v>
      </c>
      <c r="C1125" s="407"/>
      <c r="D1125" s="177"/>
      <c r="E1125" s="407"/>
      <c r="F1125" s="177">
        <f>SUM(C1125:E1125)</f>
        <v>0</v>
      </c>
    </row>
    <row r="1126" spans="1:6" ht="12.75">
      <c r="A1126" s="453" t="s">
        <v>455</v>
      </c>
      <c r="B1126" s="267" t="s">
        <v>7</v>
      </c>
      <c r="C1126" s="407"/>
      <c r="D1126" s="177"/>
      <c r="E1126" s="407"/>
      <c r="F1126" s="177">
        <f>SUM(C1126:E1126)</f>
        <v>0</v>
      </c>
    </row>
    <row r="1127" spans="1:6" ht="12.75">
      <c r="A1127" s="453" t="s">
        <v>456</v>
      </c>
      <c r="B1127" s="267" t="s">
        <v>8</v>
      </c>
      <c r="C1127" s="407"/>
      <c r="D1127" s="177"/>
      <c r="E1127" s="407"/>
      <c r="F1127" s="177">
        <f>SUM(C1127:E1127)</f>
        <v>0</v>
      </c>
    </row>
    <row r="1128" spans="1:6" ht="12.75">
      <c r="A1128" s="453" t="s">
        <v>457</v>
      </c>
      <c r="B1128" s="267" t="s">
        <v>561</v>
      </c>
      <c r="C1128" s="407"/>
      <c r="D1128" s="177"/>
      <c r="E1128" s="407"/>
      <c r="F1128" s="177">
        <f>SUM(C1128:E1128)</f>
        <v>0</v>
      </c>
    </row>
    <row r="1129" spans="1:6" ht="12.75">
      <c r="A1129" s="453" t="s">
        <v>458</v>
      </c>
      <c r="B1129" s="267" t="s">
        <v>560</v>
      </c>
      <c r="C1129" s="407"/>
      <c r="D1129" s="177"/>
      <c r="E1129" s="407"/>
      <c r="F1129" s="177">
        <f>SUM(C1129:E1129)</f>
        <v>0</v>
      </c>
    </row>
    <row r="1130" spans="1:6" ht="12.75">
      <c r="A1130" s="453" t="s">
        <v>459</v>
      </c>
      <c r="B1130" s="267" t="s">
        <v>836</v>
      </c>
      <c r="C1130" s="407">
        <f>C1131+C1132+C1133+C1134+C1135+C1136</f>
        <v>26998</v>
      </c>
      <c r="D1130" s="407">
        <f>D1131+D1132+D1133+D1134+D1135+D1136</f>
        <v>0</v>
      </c>
      <c r="E1130" s="407">
        <f>E1131+E1132+E1133+E1134+E1135+E1136</f>
        <v>0</v>
      </c>
      <c r="F1130" s="177">
        <f>F1131+F1132+F1133+F1134+F1135+F1136</f>
        <v>26998</v>
      </c>
    </row>
    <row r="1131" spans="1:6" ht="12.75">
      <c r="A1131" s="453" t="s">
        <v>460</v>
      </c>
      <c r="B1131" s="267" t="s">
        <v>837</v>
      </c>
      <c r="C1131" s="407">
        <v>0</v>
      </c>
      <c r="D1131" s="177">
        <v>0</v>
      </c>
      <c r="E1131" s="407">
        <v>0</v>
      </c>
      <c r="F1131" s="177">
        <f>E1131+D1131+C1131</f>
        <v>0</v>
      </c>
    </row>
    <row r="1132" spans="1:6" ht="12.75">
      <c r="A1132" s="453" t="s">
        <v>461</v>
      </c>
      <c r="B1132" s="267" t="s">
        <v>838</v>
      </c>
      <c r="C1132" s="407"/>
      <c r="D1132" s="177"/>
      <c r="E1132" s="407"/>
      <c r="F1132" s="177">
        <f aca="true" t="shared" si="59" ref="F1132:F1137">E1132+D1132+C1132</f>
        <v>0</v>
      </c>
    </row>
    <row r="1133" spans="1:6" ht="12.75">
      <c r="A1133" s="453" t="s">
        <v>462</v>
      </c>
      <c r="B1133" s="267" t="s">
        <v>839</v>
      </c>
      <c r="C1133" s="407"/>
      <c r="D1133" s="177"/>
      <c r="E1133" s="407"/>
      <c r="F1133" s="177">
        <f t="shared" si="59"/>
        <v>0</v>
      </c>
    </row>
    <row r="1134" spans="1:6" ht="12.75">
      <c r="A1134" s="453" t="s">
        <v>463</v>
      </c>
      <c r="B1134" s="462" t="s">
        <v>840</v>
      </c>
      <c r="C1134" s="407">
        <f>'6 7_sz_melléklet'!E26</f>
        <v>26998</v>
      </c>
      <c r="D1134" s="181"/>
      <c r="E1134" s="407"/>
      <c r="F1134" s="177">
        <f t="shared" si="59"/>
        <v>26998</v>
      </c>
    </row>
    <row r="1135" spans="1:6" ht="12.75">
      <c r="A1135" s="453" t="s">
        <v>464</v>
      </c>
      <c r="B1135" s="1134" t="s">
        <v>855</v>
      </c>
      <c r="C1135" s="408"/>
      <c r="D1135" s="178"/>
      <c r="E1135" s="407"/>
      <c r="F1135" s="177">
        <f t="shared" si="59"/>
        <v>0</v>
      </c>
    </row>
    <row r="1136" spans="1:6" ht="12.75">
      <c r="A1136" s="453" t="s">
        <v>465</v>
      </c>
      <c r="B1136" s="1135" t="s">
        <v>848</v>
      </c>
      <c r="C1136" s="410"/>
      <c r="D1136" s="178"/>
      <c r="E1136" s="407"/>
      <c r="F1136" s="177">
        <f t="shared" si="59"/>
        <v>0</v>
      </c>
    </row>
    <row r="1137" spans="1:6" ht="13.5" thickBot="1">
      <c r="A1137" s="453" t="s">
        <v>466</v>
      </c>
      <c r="B1137" s="269" t="s">
        <v>318</v>
      </c>
      <c r="C1137" s="408"/>
      <c r="D1137" s="182"/>
      <c r="E1137" s="407"/>
      <c r="F1137" s="405">
        <f t="shared" si="59"/>
        <v>0</v>
      </c>
    </row>
    <row r="1138" spans="1:6" ht="13.5" thickBot="1">
      <c r="A1138" s="797" t="s">
        <v>467</v>
      </c>
      <c r="B1138" s="798" t="s">
        <v>9</v>
      </c>
      <c r="C1138" s="806">
        <f>C1125+C1126+C1127+C1128+C1130+C1137</f>
        <v>26998</v>
      </c>
      <c r="D1138" s="806">
        <f>D1125+D1126+D1127+D1128+D1130+D1137</f>
        <v>0</v>
      </c>
      <c r="E1138" s="806">
        <f>E1125+E1126+E1127+E1128+E1130+E1137</f>
        <v>0</v>
      </c>
      <c r="F1138" s="807">
        <f>F1125+F1126+F1127+F1128+F1130+F1137</f>
        <v>26998</v>
      </c>
    </row>
    <row r="1139" spans="1:6" ht="13.5" thickTop="1">
      <c r="A1139" s="786"/>
      <c r="B1139" s="461"/>
      <c r="C1139" s="305"/>
      <c r="D1139" s="305"/>
      <c r="E1139" s="305"/>
      <c r="F1139" s="185"/>
    </row>
    <row r="1140" spans="1:6" ht="12.75">
      <c r="A1140" s="454" t="s">
        <v>468</v>
      </c>
      <c r="B1140" s="463" t="s">
        <v>323</v>
      </c>
      <c r="C1140" s="409"/>
      <c r="D1140" s="180"/>
      <c r="E1140" s="409"/>
      <c r="F1140" s="239"/>
    </row>
    <row r="1141" spans="1:6" ht="12.75">
      <c r="A1141" s="453" t="s">
        <v>469</v>
      </c>
      <c r="B1141" s="267" t="s">
        <v>562</v>
      </c>
      <c r="C1141" s="407"/>
      <c r="D1141" s="177"/>
      <c r="E1141" s="407"/>
      <c r="F1141" s="177">
        <f>SUM(C1141:E1141)</f>
        <v>0</v>
      </c>
    </row>
    <row r="1142" spans="1:6" ht="12.75">
      <c r="A1142" s="453" t="s">
        <v>468</v>
      </c>
      <c r="B1142" s="267" t="s">
        <v>563</v>
      </c>
      <c r="C1142" s="407"/>
      <c r="D1142" s="177"/>
      <c r="E1142" s="407"/>
      <c r="F1142" s="177">
        <f>SUM(C1142:E1142)</f>
        <v>0</v>
      </c>
    </row>
    <row r="1143" spans="1:6" ht="12.75">
      <c r="A1143" s="453" t="s">
        <v>469</v>
      </c>
      <c r="B1143" s="267" t="s">
        <v>319</v>
      </c>
      <c r="C1143" s="407">
        <f>C1144+C1145+C1146+C1147+C1148+C1149+C1150</f>
        <v>0</v>
      </c>
      <c r="D1143" s="407">
        <f>D1144+D1145+D1146+D1147+D1148+D1149+D1150</f>
        <v>0</v>
      </c>
      <c r="E1143" s="407">
        <f>E1144+E1145+E1146+E1147+E1148+E1149+E1150</f>
        <v>0</v>
      </c>
      <c r="F1143" s="177">
        <f>F1144+F1145+F1146+F1147+F1148+F1149+F1150</f>
        <v>0</v>
      </c>
    </row>
    <row r="1144" spans="1:6" ht="12.75">
      <c r="A1144" s="453" t="s">
        <v>470</v>
      </c>
      <c r="B1144" s="462" t="s">
        <v>841</v>
      </c>
      <c r="C1144" s="407"/>
      <c r="D1144" s="177"/>
      <c r="E1144" s="407"/>
      <c r="F1144" s="177">
        <f>SUM(C1144:E1144)</f>
        <v>0</v>
      </c>
    </row>
    <row r="1145" spans="1:6" ht="12.75">
      <c r="A1145" s="453" t="s">
        <v>471</v>
      </c>
      <c r="B1145" s="462" t="s">
        <v>843</v>
      </c>
      <c r="C1145" s="407"/>
      <c r="D1145" s="177"/>
      <c r="E1145" s="407"/>
      <c r="F1145" s="177">
        <f aca="true" t="shared" si="60" ref="F1145:F1151">SUM(C1145:E1145)</f>
        <v>0</v>
      </c>
    </row>
    <row r="1146" spans="1:6" ht="12.75">
      <c r="A1146" s="453" t="s">
        <v>473</v>
      </c>
      <c r="B1146" s="462" t="s">
        <v>842</v>
      </c>
      <c r="C1146" s="407"/>
      <c r="D1146" s="177"/>
      <c r="E1146" s="407"/>
      <c r="F1146" s="177">
        <f t="shared" si="60"/>
        <v>0</v>
      </c>
    </row>
    <row r="1147" spans="1:6" ht="12.75">
      <c r="A1147" s="453" t="s">
        <v>474</v>
      </c>
      <c r="B1147" s="462" t="s">
        <v>844</v>
      </c>
      <c r="C1147" s="407"/>
      <c r="D1147" s="177"/>
      <c r="E1147" s="407"/>
      <c r="F1147" s="177">
        <f t="shared" si="60"/>
        <v>0</v>
      </c>
    </row>
    <row r="1148" spans="1:6" ht="12.75">
      <c r="A1148" s="453" t="s">
        <v>475</v>
      </c>
      <c r="B1148" s="1134" t="s">
        <v>845</v>
      </c>
      <c r="C1148" s="407"/>
      <c r="D1148" s="177"/>
      <c r="E1148" s="407"/>
      <c r="F1148" s="177">
        <f t="shared" si="60"/>
        <v>0</v>
      </c>
    </row>
    <row r="1149" spans="1:6" ht="12.75">
      <c r="A1149" s="453" t="s">
        <v>476</v>
      </c>
      <c r="B1149" s="372" t="s">
        <v>846</v>
      </c>
      <c r="C1149" s="407"/>
      <c r="D1149" s="177"/>
      <c r="E1149" s="407"/>
      <c r="F1149" s="177">
        <f t="shared" si="60"/>
        <v>0</v>
      </c>
    </row>
    <row r="1150" spans="1:6" ht="12.75">
      <c r="A1150" s="453" t="s">
        <v>477</v>
      </c>
      <c r="B1150" s="1135" t="s">
        <v>863</v>
      </c>
      <c r="C1150" s="407"/>
      <c r="D1150" s="177"/>
      <c r="E1150" s="407"/>
      <c r="F1150" s="177">
        <f t="shared" si="60"/>
        <v>0</v>
      </c>
    </row>
    <row r="1151" spans="1:6" ht="12.75">
      <c r="A1151" s="453" t="s">
        <v>478</v>
      </c>
      <c r="B1151" s="267" t="s">
        <v>849</v>
      </c>
      <c r="C1151" s="407"/>
      <c r="D1151" s="177"/>
      <c r="E1151" s="407"/>
      <c r="F1151" s="177">
        <f t="shared" si="60"/>
        <v>0</v>
      </c>
    </row>
    <row r="1152" spans="1:6" ht="13.5" thickBot="1">
      <c r="A1152" s="453" t="s">
        <v>479</v>
      </c>
      <c r="B1152" s="269" t="s">
        <v>321</v>
      </c>
      <c r="C1152" s="410">
        <f>-C1128</f>
        <v>0</v>
      </c>
      <c r="D1152" s="410">
        <f>-D1128</f>
        <v>0</v>
      </c>
      <c r="E1152" s="410">
        <f>-E1128</f>
        <v>0</v>
      </c>
      <c r="F1152" s="178">
        <f>-F1128</f>
        <v>0</v>
      </c>
    </row>
    <row r="1153" spans="1:6" ht="13.5" thickBot="1">
      <c r="A1153" s="797" t="s">
        <v>480</v>
      </c>
      <c r="B1153" s="798" t="s">
        <v>10</v>
      </c>
      <c r="C1153" s="806">
        <f>C1141+C1142+C1143+C1151+C1152</f>
        <v>0</v>
      </c>
      <c r="D1153" s="806">
        <f>D1141+D1142+D1143+D1151+D1152</f>
        <v>0</v>
      </c>
      <c r="E1153" s="806">
        <f>E1141+E1142+E1143+E1151+E1152</f>
        <v>0</v>
      </c>
      <c r="F1153" s="807">
        <f>F1141+F1142+F1143+F1151+F1152</f>
        <v>0</v>
      </c>
    </row>
    <row r="1154" spans="1:6" ht="27" thickBot="1" thickTop="1">
      <c r="A1154" s="797" t="s">
        <v>481</v>
      </c>
      <c r="B1154" s="802" t="s">
        <v>850</v>
      </c>
      <c r="C1154" s="809">
        <f>C1138+C1153</f>
        <v>26998</v>
      </c>
      <c r="D1154" s="809">
        <f>D1138+D1153</f>
        <v>0</v>
      </c>
      <c r="E1154" s="809">
        <f>E1138+E1153</f>
        <v>0</v>
      </c>
      <c r="F1154" s="810">
        <f>F1138+F1153</f>
        <v>26998</v>
      </c>
    </row>
    <row r="1155" spans="1:6" ht="13.5" thickTop="1">
      <c r="A1155" s="786"/>
      <c r="B1155" s="1150"/>
      <c r="C1155" s="316"/>
      <c r="D1155" s="316"/>
      <c r="E1155" s="316"/>
      <c r="F1155" s="323"/>
    </row>
    <row r="1156" spans="1:6" ht="12.75">
      <c r="A1156" s="454" t="s">
        <v>557</v>
      </c>
      <c r="B1156" s="584" t="s">
        <v>852</v>
      </c>
      <c r="C1156" s="808"/>
      <c r="D1156" s="180"/>
      <c r="E1156" s="409"/>
      <c r="F1156" s="239"/>
    </row>
    <row r="1157" spans="1:6" ht="12.75">
      <c r="A1157" s="453" t="s">
        <v>483</v>
      </c>
      <c r="B1157" s="268" t="s">
        <v>851</v>
      </c>
      <c r="C1157" s="412"/>
      <c r="D1157" s="177"/>
      <c r="E1157" s="407"/>
      <c r="F1157" s="177">
        <f>SUM(C1157:E1157)</f>
        <v>0</v>
      </c>
    </row>
    <row r="1158" spans="1:6" ht="12.75">
      <c r="A1158" s="453" t="s">
        <v>484</v>
      </c>
      <c r="B1158" s="889" t="s">
        <v>856</v>
      </c>
      <c r="C1158" s="1141"/>
      <c r="D1158" s="182"/>
      <c r="E1158" s="408"/>
      <c r="F1158" s="177">
        <f aca="true" t="shared" si="61" ref="F1158:F1164">SUM(C1158:E1158)</f>
        <v>0</v>
      </c>
    </row>
    <row r="1159" spans="1:6" ht="12.75">
      <c r="A1159" s="453" t="s">
        <v>485</v>
      </c>
      <c r="B1159" s="889" t="s">
        <v>857</v>
      </c>
      <c r="C1159" s="1141"/>
      <c r="D1159" s="182"/>
      <c r="E1159" s="408"/>
      <c r="F1159" s="177">
        <f t="shared" si="61"/>
        <v>0</v>
      </c>
    </row>
    <row r="1160" spans="1:6" ht="12.75">
      <c r="A1160" s="453" t="s">
        <v>486</v>
      </c>
      <c r="B1160" s="889" t="s">
        <v>858</v>
      </c>
      <c r="C1160" s="1141"/>
      <c r="D1160" s="182"/>
      <c r="E1160" s="408"/>
      <c r="F1160" s="177">
        <f t="shared" si="61"/>
        <v>0</v>
      </c>
    </row>
    <row r="1161" spans="1:6" ht="12.75">
      <c r="A1161" s="453" t="s">
        <v>487</v>
      </c>
      <c r="B1161" s="1136" t="s">
        <v>859</v>
      </c>
      <c r="C1161" s="1141"/>
      <c r="D1161" s="182"/>
      <c r="E1161" s="408"/>
      <c r="F1161" s="177">
        <f t="shared" si="61"/>
        <v>0</v>
      </c>
    </row>
    <row r="1162" spans="1:6" ht="12.75">
      <c r="A1162" s="453" t="s">
        <v>488</v>
      </c>
      <c r="B1162" s="1137" t="s">
        <v>860</v>
      </c>
      <c r="C1162" s="1141"/>
      <c r="D1162" s="182"/>
      <c r="E1162" s="408"/>
      <c r="F1162" s="177">
        <f t="shared" si="61"/>
        <v>0</v>
      </c>
    </row>
    <row r="1163" spans="1:6" ht="12.75">
      <c r="A1163" s="453" t="s">
        <v>489</v>
      </c>
      <c r="B1163" s="1138" t="s">
        <v>861</v>
      </c>
      <c r="C1163" s="1141"/>
      <c r="D1163" s="182"/>
      <c r="E1163" s="408"/>
      <c r="F1163" s="177">
        <f t="shared" si="61"/>
        <v>0</v>
      </c>
    </row>
    <row r="1164" spans="1:6" ht="13.5" thickBot="1">
      <c r="A1164" s="453" t="s">
        <v>490</v>
      </c>
      <c r="B1164" s="464" t="s">
        <v>862</v>
      </c>
      <c r="C1164" s="1141"/>
      <c r="D1164" s="182"/>
      <c r="E1164" s="408"/>
      <c r="F1164" s="177">
        <f t="shared" si="61"/>
        <v>0</v>
      </c>
    </row>
    <row r="1165" spans="1:6" ht="13.5" thickBot="1">
      <c r="A1165" s="477" t="s">
        <v>491</v>
      </c>
      <c r="B1165" s="382" t="s">
        <v>853</v>
      </c>
      <c r="C1165" s="1142">
        <f>SUM(C1157:C1164)</f>
        <v>0</v>
      </c>
      <c r="D1165" s="1142">
        <f>SUM(D1157:D1164)</f>
        <v>0</v>
      </c>
      <c r="E1165" s="1142">
        <f>SUM(E1157:E1164)</f>
        <v>0</v>
      </c>
      <c r="F1165" s="1274">
        <f>SUM(F1157:F1164)</f>
        <v>0</v>
      </c>
    </row>
    <row r="1166" spans="1:6" ht="12.75">
      <c r="A1166" s="786"/>
      <c r="B1166" s="45"/>
      <c r="C1166" s="1156"/>
      <c r="D1166" s="1158"/>
      <c r="E1166" s="1094"/>
      <c r="F1166" s="885"/>
    </row>
    <row r="1167" spans="1:6" ht="13.5" thickBot="1">
      <c r="A1167" s="814" t="s">
        <v>492</v>
      </c>
      <c r="B1167" s="1148" t="s">
        <v>854</v>
      </c>
      <c r="C1167" s="1155">
        <f>C1154+C1165</f>
        <v>26998</v>
      </c>
      <c r="D1167" s="1157">
        <f>D1154+D1165</f>
        <v>0</v>
      </c>
      <c r="E1167" s="1155">
        <f>E1154+E1165</f>
        <v>0</v>
      </c>
      <c r="F1167" s="1155">
        <f>F1154+F1165</f>
        <v>26998</v>
      </c>
    </row>
    <row r="1168" spans="1:6" ht="13.5" thickTop="1">
      <c r="A1168" s="1440">
        <v>23</v>
      </c>
      <c r="B1168" s="1440"/>
      <c r="C1168" s="1440"/>
      <c r="D1168" s="1440"/>
      <c r="E1168" s="1440"/>
      <c r="F1168" s="1440"/>
    </row>
    <row r="1169" spans="1:5" ht="12.75">
      <c r="A1169" s="1419" t="s">
        <v>1067</v>
      </c>
      <c r="B1169" s="1419"/>
      <c r="C1169" s="1419"/>
      <c r="D1169" s="1419"/>
      <c r="E1169" s="1419"/>
    </row>
    <row r="1170" spans="1:5" ht="12.75">
      <c r="A1170" s="466"/>
      <c r="B1170" s="466"/>
      <c r="C1170" s="466"/>
      <c r="D1170" s="466"/>
      <c r="E1170" s="466"/>
    </row>
    <row r="1171" spans="1:6" ht="14.25">
      <c r="A1171" s="1562" t="s">
        <v>1068</v>
      </c>
      <c r="B1171" s="1563"/>
      <c r="C1171" s="1563"/>
      <c r="D1171" s="1563"/>
      <c r="E1171" s="1563"/>
      <c r="F1171" s="1563"/>
    </row>
    <row r="1172" spans="2:5" ht="15.75">
      <c r="B1172" s="22"/>
      <c r="C1172" s="22"/>
      <c r="D1172" s="22"/>
      <c r="E1172" s="22"/>
    </row>
    <row r="1173" spans="2:5" ht="15.75">
      <c r="B1173" s="22" t="s">
        <v>1093</v>
      </c>
      <c r="C1173" s="22"/>
      <c r="D1173" s="22"/>
      <c r="E1173" s="22"/>
    </row>
    <row r="1174" spans="2:5" ht="13.5" thickBot="1">
      <c r="B1174" s="1"/>
      <c r="C1174" s="1"/>
      <c r="D1174" s="1"/>
      <c r="E1174" s="23" t="s">
        <v>11</v>
      </c>
    </row>
    <row r="1175" spans="1:6" ht="48.75" thickBot="1">
      <c r="A1175" s="481" t="s">
        <v>448</v>
      </c>
      <c r="B1175" s="792" t="s">
        <v>16</v>
      </c>
      <c r="C1175" s="469" t="s">
        <v>1060</v>
      </c>
      <c r="D1175" s="470" t="s">
        <v>1061</v>
      </c>
      <c r="E1175" s="469" t="s">
        <v>1055</v>
      </c>
      <c r="F1175" s="470" t="s">
        <v>1054</v>
      </c>
    </row>
    <row r="1176" spans="1:6" ht="12.75">
      <c r="A1176" s="793" t="s">
        <v>449</v>
      </c>
      <c r="B1176" s="794" t="s">
        <v>450</v>
      </c>
      <c r="C1176" s="803" t="s">
        <v>451</v>
      </c>
      <c r="D1176" s="804" t="s">
        <v>452</v>
      </c>
      <c r="E1176" s="1047" t="s">
        <v>472</v>
      </c>
      <c r="F1176" s="1048" t="s">
        <v>497</v>
      </c>
    </row>
    <row r="1177" spans="1:6" ht="12.75">
      <c r="A1177" s="454" t="s">
        <v>453</v>
      </c>
      <c r="B1177" s="461" t="s">
        <v>322</v>
      </c>
      <c r="C1177" s="407"/>
      <c r="D1177" s="177"/>
      <c r="E1177" s="407"/>
      <c r="F1177" s="160"/>
    </row>
    <row r="1178" spans="1:6" ht="12.75">
      <c r="A1178" s="453" t="s">
        <v>454</v>
      </c>
      <c r="B1178" s="232" t="s">
        <v>6</v>
      </c>
      <c r="C1178" s="407"/>
      <c r="D1178" s="177"/>
      <c r="E1178" s="407"/>
      <c r="F1178" s="177">
        <f>SUM(C1178:E1178)</f>
        <v>0</v>
      </c>
    </row>
    <row r="1179" spans="1:6" ht="12.75">
      <c r="A1179" s="453" t="s">
        <v>455</v>
      </c>
      <c r="B1179" s="267" t="s">
        <v>7</v>
      </c>
      <c r="C1179" s="407"/>
      <c r="D1179" s="177"/>
      <c r="E1179" s="407"/>
      <c r="F1179" s="177">
        <f>SUM(C1179:E1179)</f>
        <v>0</v>
      </c>
    </row>
    <row r="1180" spans="1:6" ht="12.75">
      <c r="A1180" s="453" t="s">
        <v>456</v>
      </c>
      <c r="B1180" s="267" t="s">
        <v>8</v>
      </c>
      <c r="C1180" s="407">
        <v>110</v>
      </c>
      <c r="D1180" s="177"/>
      <c r="E1180" s="407"/>
      <c r="F1180" s="177">
        <f>SUM(C1180:E1180)</f>
        <v>110</v>
      </c>
    </row>
    <row r="1181" spans="1:6" ht="12.75">
      <c r="A1181" s="453" t="s">
        <v>457</v>
      </c>
      <c r="B1181" s="267" t="s">
        <v>561</v>
      </c>
      <c r="C1181" s="407"/>
      <c r="D1181" s="177"/>
      <c r="E1181" s="407"/>
      <c r="F1181" s="177">
        <f>SUM(C1181:E1181)</f>
        <v>0</v>
      </c>
    </row>
    <row r="1182" spans="1:6" ht="12.75">
      <c r="A1182" s="453" t="s">
        <v>458</v>
      </c>
      <c r="B1182" s="267" t="s">
        <v>560</v>
      </c>
      <c r="C1182" s="407"/>
      <c r="D1182" s="177"/>
      <c r="E1182" s="407"/>
      <c r="F1182" s="177">
        <f>SUM(C1182:E1182)</f>
        <v>0</v>
      </c>
    </row>
    <row r="1183" spans="1:6" ht="12.75">
      <c r="A1183" s="453" t="s">
        <v>459</v>
      </c>
      <c r="B1183" s="267" t="s">
        <v>836</v>
      </c>
      <c r="C1183" s="407">
        <f>C1184+C1185+C1186+C1187+C1188+C1189</f>
        <v>0</v>
      </c>
      <c r="D1183" s="407">
        <f>D1184+D1185+D1186+D1187+D1188+D1189</f>
        <v>0</v>
      </c>
      <c r="E1183" s="407">
        <f>E1184+E1185+E1186+E1187+E1188+E1189</f>
        <v>0</v>
      </c>
      <c r="F1183" s="177">
        <f>F1184+F1185+F1186+F1187+F1188+F1189</f>
        <v>0</v>
      </c>
    </row>
    <row r="1184" spans="1:6" ht="12.75">
      <c r="A1184" s="453" t="s">
        <v>460</v>
      </c>
      <c r="B1184" s="267" t="s">
        <v>837</v>
      </c>
      <c r="C1184" s="407">
        <v>0</v>
      </c>
      <c r="D1184" s="177">
        <v>0</v>
      </c>
      <c r="E1184" s="407">
        <v>0</v>
      </c>
      <c r="F1184" s="177">
        <f>E1184+D1184+C1184</f>
        <v>0</v>
      </c>
    </row>
    <row r="1185" spans="1:6" ht="12.75">
      <c r="A1185" s="453" t="s">
        <v>461</v>
      </c>
      <c r="B1185" s="267" t="s">
        <v>838</v>
      </c>
      <c r="C1185" s="407"/>
      <c r="D1185" s="177"/>
      <c r="E1185" s="407"/>
      <c r="F1185" s="177">
        <f aca="true" t="shared" si="62" ref="F1185:F1190">E1185+D1185+C1185</f>
        <v>0</v>
      </c>
    </row>
    <row r="1186" spans="1:6" ht="12.75">
      <c r="A1186" s="453" t="s">
        <v>462</v>
      </c>
      <c r="B1186" s="267" t="s">
        <v>839</v>
      </c>
      <c r="C1186" s="407"/>
      <c r="D1186" s="177"/>
      <c r="E1186" s="407"/>
      <c r="F1186" s="177">
        <f t="shared" si="62"/>
        <v>0</v>
      </c>
    </row>
    <row r="1187" spans="1:6" ht="12.75">
      <c r="A1187" s="453" t="s">
        <v>463</v>
      </c>
      <c r="B1187" s="462" t="s">
        <v>840</v>
      </c>
      <c r="C1187" s="306"/>
      <c r="D1187" s="181"/>
      <c r="E1187" s="407"/>
      <c r="F1187" s="177">
        <f t="shared" si="62"/>
        <v>0</v>
      </c>
    </row>
    <row r="1188" spans="1:6" ht="12.75">
      <c r="A1188" s="453" t="s">
        <v>464</v>
      </c>
      <c r="B1188" s="1134" t="s">
        <v>855</v>
      </c>
      <c r="C1188" s="408"/>
      <c r="D1188" s="178"/>
      <c r="E1188" s="407"/>
      <c r="F1188" s="177">
        <f t="shared" si="62"/>
        <v>0</v>
      </c>
    </row>
    <row r="1189" spans="1:6" ht="12.75">
      <c r="A1189" s="453" t="s">
        <v>465</v>
      </c>
      <c r="B1189" s="1135" t="s">
        <v>848</v>
      </c>
      <c r="C1189" s="410"/>
      <c r="D1189" s="178"/>
      <c r="E1189" s="407"/>
      <c r="F1189" s="177">
        <f t="shared" si="62"/>
        <v>0</v>
      </c>
    </row>
    <row r="1190" spans="1:6" ht="13.5" thickBot="1">
      <c r="A1190" s="453" t="s">
        <v>466</v>
      </c>
      <c r="B1190" s="269" t="s">
        <v>318</v>
      </c>
      <c r="C1190" s="408"/>
      <c r="D1190" s="182"/>
      <c r="E1190" s="407"/>
      <c r="F1190" s="405">
        <f t="shared" si="62"/>
        <v>0</v>
      </c>
    </row>
    <row r="1191" spans="1:6" ht="13.5" thickBot="1">
      <c r="A1191" s="797" t="s">
        <v>467</v>
      </c>
      <c r="B1191" s="798" t="s">
        <v>9</v>
      </c>
      <c r="C1191" s="806">
        <f>C1178+C1179+C1180+C1181+C1183+C1190</f>
        <v>110</v>
      </c>
      <c r="D1191" s="806">
        <f>D1178+D1179+D1180+D1181+D1183+D1190</f>
        <v>0</v>
      </c>
      <c r="E1191" s="806">
        <f>E1178+E1179+E1180+E1181+E1183+E1190</f>
        <v>0</v>
      </c>
      <c r="F1191" s="807">
        <f>F1178+F1179+F1180+F1181+F1183+F1190</f>
        <v>110</v>
      </c>
    </row>
    <row r="1192" spans="1:6" ht="13.5" thickTop="1">
      <c r="A1192" s="786"/>
      <c r="B1192" s="461"/>
      <c r="C1192" s="305"/>
      <c r="D1192" s="305"/>
      <c r="E1192" s="305"/>
      <c r="F1192" s="185"/>
    </row>
    <row r="1193" spans="1:6" ht="12.75">
      <c r="A1193" s="454" t="s">
        <v>468</v>
      </c>
      <c r="B1193" s="463" t="s">
        <v>323</v>
      </c>
      <c r="C1193" s="409"/>
      <c r="D1193" s="180"/>
      <c r="E1193" s="409"/>
      <c r="F1193" s="239"/>
    </row>
    <row r="1194" spans="1:6" ht="12.75">
      <c r="A1194" s="453" t="s">
        <v>469</v>
      </c>
      <c r="B1194" s="267" t="s">
        <v>562</v>
      </c>
      <c r="C1194" s="407"/>
      <c r="D1194" s="177"/>
      <c r="E1194" s="407"/>
      <c r="F1194" s="177">
        <f>SUM(C1194:E1194)</f>
        <v>0</v>
      </c>
    </row>
    <row r="1195" spans="1:6" ht="12.75">
      <c r="A1195" s="453" t="s">
        <v>468</v>
      </c>
      <c r="B1195" s="267" t="s">
        <v>563</v>
      </c>
      <c r="C1195" s="407"/>
      <c r="D1195" s="177"/>
      <c r="E1195" s="407"/>
      <c r="F1195" s="177">
        <f>SUM(C1195:E1195)</f>
        <v>0</v>
      </c>
    </row>
    <row r="1196" spans="1:6" ht="12.75">
      <c r="A1196" s="453" t="s">
        <v>469</v>
      </c>
      <c r="B1196" s="267" t="s">
        <v>319</v>
      </c>
      <c r="C1196" s="407">
        <f>C1197+C1198+C1199+C1200+C1201+C1202+C1203</f>
        <v>0</v>
      </c>
      <c r="D1196" s="407">
        <f>D1197+D1198+D1199+D1200+D1201+D1202+D1203</f>
        <v>0</v>
      </c>
      <c r="E1196" s="407">
        <f>E1197+E1198+E1199+E1200+E1201+E1202+E1203</f>
        <v>0</v>
      </c>
      <c r="F1196" s="177">
        <f>F1197+F1198+F1199+F1200+F1201+F1202+F1203</f>
        <v>0</v>
      </c>
    </row>
    <row r="1197" spans="1:6" ht="12.75">
      <c r="A1197" s="453" t="s">
        <v>470</v>
      </c>
      <c r="B1197" s="462" t="s">
        <v>841</v>
      </c>
      <c r="C1197" s="407"/>
      <c r="D1197" s="177"/>
      <c r="E1197" s="407"/>
      <c r="F1197" s="177">
        <f>SUM(C1197:E1197)</f>
        <v>0</v>
      </c>
    </row>
    <row r="1198" spans="1:6" ht="12.75">
      <c r="A1198" s="453" t="s">
        <v>471</v>
      </c>
      <c r="B1198" s="462" t="s">
        <v>843</v>
      </c>
      <c r="C1198" s="407"/>
      <c r="D1198" s="177"/>
      <c r="E1198" s="407"/>
      <c r="F1198" s="177">
        <f aca="true" t="shared" si="63" ref="F1198:F1204">SUM(C1198:E1198)</f>
        <v>0</v>
      </c>
    </row>
    <row r="1199" spans="1:6" ht="12.75">
      <c r="A1199" s="453" t="s">
        <v>473</v>
      </c>
      <c r="B1199" s="462" t="s">
        <v>842</v>
      </c>
      <c r="C1199" s="407"/>
      <c r="D1199" s="177"/>
      <c r="E1199" s="407"/>
      <c r="F1199" s="177">
        <f t="shared" si="63"/>
        <v>0</v>
      </c>
    </row>
    <row r="1200" spans="1:6" ht="12.75">
      <c r="A1200" s="453" t="s">
        <v>474</v>
      </c>
      <c r="B1200" s="462" t="s">
        <v>844</v>
      </c>
      <c r="C1200" s="407"/>
      <c r="D1200" s="177"/>
      <c r="E1200" s="407"/>
      <c r="F1200" s="177">
        <f t="shared" si="63"/>
        <v>0</v>
      </c>
    </row>
    <row r="1201" spans="1:6" ht="12.75">
      <c r="A1201" s="453" t="s">
        <v>475</v>
      </c>
      <c r="B1201" s="1134" t="s">
        <v>845</v>
      </c>
      <c r="C1201" s="407"/>
      <c r="D1201" s="177"/>
      <c r="E1201" s="407"/>
      <c r="F1201" s="177">
        <f t="shared" si="63"/>
        <v>0</v>
      </c>
    </row>
    <row r="1202" spans="1:6" ht="12.75">
      <c r="A1202" s="453" t="s">
        <v>476</v>
      </c>
      <c r="B1202" s="372" t="s">
        <v>846</v>
      </c>
      <c r="C1202" s="407"/>
      <c r="D1202" s="177"/>
      <c r="E1202" s="407"/>
      <c r="F1202" s="177">
        <f t="shared" si="63"/>
        <v>0</v>
      </c>
    </row>
    <row r="1203" spans="1:6" ht="12.75">
      <c r="A1203" s="453" t="s">
        <v>477</v>
      </c>
      <c r="B1203" s="1135" t="s">
        <v>863</v>
      </c>
      <c r="C1203" s="407"/>
      <c r="D1203" s="177"/>
      <c r="E1203" s="407"/>
      <c r="F1203" s="177">
        <f t="shared" si="63"/>
        <v>0</v>
      </c>
    </row>
    <row r="1204" spans="1:6" ht="12.75">
      <c r="A1204" s="453" t="s">
        <v>478</v>
      </c>
      <c r="B1204" s="267" t="s">
        <v>849</v>
      </c>
      <c r="C1204" s="407"/>
      <c r="D1204" s="177"/>
      <c r="E1204" s="407"/>
      <c r="F1204" s="177">
        <f t="shared" si="63"/>
        <v>0</v>
      </c>
    </row>
    <row r="1205" spans="1:6" ht="13.5" thickBot="1">
      <c r="A1205" s="453" t="s">
        <v>479</v>
      </c>
      <c r="B1205" s="269" t="s">
        <v>321</v>
      </c>
      <c r="C1205" s="410">
        <f>-C1181</f>
        <v>0</v>
      </c>
      <c r="D1205" s="410">
        <f>-D1181</f>
        <v>0</v>
      </c>
      <c r="E1205" s="410">
        <f>-E1181</f>
        <v>0</v>
      </c>
      <c r="F1205" s="178">
        <f>-F1181</f>
        <v>0</v>
      </c>
    </row>
    <row r="1206" spans="1:6" ht="13.5" thickBot="1">
      <c r="A1206" s="797" t="s">
        <v>480</v>
      </c>
      <c r="B1206" s="798" t="s">
        <v>10</v>
      </c>
      <c r="C1206" s="806">
        <f>C1194+C1195+C1196+C1204+C1205</f>
        <v>0</v>
      </c>
      <c r="D1206" s="806">
        <f>D1194+D1195+D1196+D1204+D1205</f>
        <v>0</v>
      </c>
      <c r="E1206" s="806">
        <f>E1194+E1195+E1196+E1204+E1205</f>
        <v>0</v>
      </c>
      <c r="F1206" s="807">
        <f>F1194+F1195+F1196+F1204+F1205</f>
        <v>0</v>
      </c>
    </row>
    <row r="1207" spans="1:6" ht="27" thickBot="1" thickTop="1">
      <c r="A1207" s="797" t="s">
        <v>481</v>
      </c>
      <c r="B1207" s="802" t="s">
        <v>850</v>
      </c>
      <c r="C1207" s="809">
        <f>C1191+C1206</f>
        <v>110</v>
      </c>
      <c r="D1207" s="809">
        <f>D1191+D1206</f>
        <v>0</v>
      </c>
      <c r="E1207" s="809">
        <f>E1191+E1206</f>
        <v>0</v>
      </c>
      <c r="F1207" s="810">
        <f>F1191+F1206</f>
        <v>110</v>
      </c>
    </row>
    <row r="1208" spans="1:6" ht="13.5" thickTop="1">
      <c r="A1208" s="786"/>
      <c r="B1208" s="1150"/>
      <c r="C1208" s="316"/>
      <c r="D1208" s="316"/>
      <c r="E1208" s="316"/>
      <c r="F1208" s="323"/>
    </row>
    <row r="1209" spans="1:6" ht="12.75">
      <c r="A1209" s="454" t="s">
        <v>557</v>
      </c>
      <c r="B1209" s="584" t="s">
        <v>852</v>
      </c>
      <c r="C1209" s="808"/>
      <c r="D1209" s="180"/>
      <c r="E1209" s="409"/>
      <c r="F1209" s="239"/>
    </row>
    <row r="1210" spans="1:6" ht="12.75">
      <c r="A1210" s="453" t="s">
        <v>483</v>
      </c>
      <c r="B1210" s="268" t="s">
        <v>851</v>
      </c>
      <c r="C1210" s="412"/>
      <c r="D1210" s="177"/>
      <c r="E1210" s="407"/>
      <c r="F1210" s="177">
        <f>SUM(C1210:E1210)</f>
        <v>0</v>
      </c>
    </row>
    <row r="1211" spans="1:6" ht="12.75">
      <c r="A1211" s="453" t="s">
        <v>484</v>
      </c>
      <c r="B1211" s="889" t="s">
        <v>856</v>
      </c>
      <c r="C1211" s="1141"/>
      <c r="D1211" s="182"/>
      <c r="E1211" s="408"/>
      <c r="F1211" s="177">
        <f aca="true" t="shared" si="64" ref="F1211:F1217">SUM(C1211:E1211)</f>
        <v>0</v>
      </c>
    </row>
    <row r="1212" spans="1:6" ht="12.75">
      <c r="A1212" s="453" t="s">
        <v>485</v>
      </c>
      <c r="B1212" s="889" t="s">
        <v>857</v>
      </c>
      <c r="C1212" s="1141"/>
      <c r="D1212" s="182"/>
      <c r="E1212" s="408"/>
      <c r="F1212" s="177">
        <f t="shared" si="64"/>
        <v>0</v>
      </c>
    </row>
    <row r="1213" spans="1:6" ht="12.75">
      <c r="A1213" s="453" t="s">
        <v>486</v>
      </c>
      <c r="B1213" s="889" t="s">
        <v>858</v>
      </c>
      <c r="C1213" s="1141"/>
      <c r="D1213" s="182"/>
      <c r="E1213" s="408"/>
      <c r="F1213" s="177">
        <f t="shared" si="64"/>
        <v>0</v>
      </c>
    </row>
    <row r="1214" spans="1:6" ht="12.75">
      <c r="A1214" s="453" t="s">
        <v>487</v>
      </c>
      <c r="B1214" s="1136" t="s">
        <v>859</v>
      </c>
      <c r="C1214" s="1141"/>
      <c r="D1214" s="182"/>
      <c r="E1214" s="408"/>
      <c r="F1214" s="177">
        <f t="shared" si="64"/>
        <v>0</v>
      </c>
    </row>
    <row r="1215" spans="1:6" ht="12.75">
      <c r="A1215" s="453" t="s">
        <v>488</v>
      </c>
      <c r="B1215" s="1137" t="s">
        <v>860</v>
      </c>
      <c r="C1215" s="1141"/>
      <c r="D1215" s="182"/>
      <c r="E1215" s="408"/>
      <c r="F1215" s="177">
        <f t="shared" si="64"/>
        <v>0</v>
      </c>
    </row>
    <row r="1216" spans="1:6" ht="12.75">
      <c r="A1216" s="453" t="s">
        <v>489</v>
      </c>
      <c r="B1216" s="1138" t="s">
        <v>861</v>
      </c>
      <c r="C1216" s="1141"/>
      <c r="D1216" s="182"/>
      <c r="E1216" s="408"/>
      <c r="F1216" s="177">
        <f t="shared" si="64"/>
        <v>0</v>
      </c>
    </row>
    <row r="1217" spans="1:6" ht="13.5" thickBot="1">
      <c r="A1217" s="453" t="s">
        <v>490</v>
      </c>
      <c r="B1217" s="464" t="s">
        <v>862</v>
      </c>
      <c r="C1217" s="1141"/>
      <c r="D1217" s="182"/>
      <c r="E1217" s="408"/>
      <c r="F1217" s="177">
        <f t="shared" si="64"/>
        <v>0</v>
      </c>
    </row>
    <row r="1218" spans="1:6" ht="13.5" thickBot="1">
      <c r="A1218" s="477" t="s">
        <v>491</v>
      </c>
      <c r="B1218" s="382" t="s">
        <v>853</v>
      </c>
      <c r="C1218" s="1142">
        <f>SUM(C1210:C1217)</f>
        <v>0</v>
      </c>
      <c r="D1218" s="1142">
        <f>SUM(D1210:D1217)</f>
        <v>0</v>
      </c>
      <c r="E1218" s="1142">
        <f>SUM(E1210:E1217)</f>
        <v>0</v>
      </c>
      <c r="F1218" s="1274">
        <f>SUM(F1210:F1217)</f>
        <v>0</v>
      </c>
    </row>
    <row r="1219" spans="1:6" ht="12.75">
      <c r="A1219" s="786"/>
      <c r="B1219" s="45"/>
      <c r="C1219" s="1156"/>
      <c r="D1219" s="1158"/>
      <c r="E1219" s="1094"/>
      <c r="F1219" s="885"/>
    </row>
    <row r="1220" spans="1:6" ht="13.5" thickBot="1">
      <c r="A1220" s="814" t="s">
        <v>492</v>
      </c>
      <c r="B1220" s="1148" t="s">
        <v>854</v>
      </c>
      <c r="C1220" s="1155">
        <f>C1207+C1218</f>
        <v>110</v>
      </c>
      <c r="D1220" s="1157">
        <f>D1207+D1218</f>
        <v>0</v>
      </c>
      <c r="E1220" s="1155">
        <f>E1207+E1218</f>
        <v>0</v>
      </c>
      <c r="F1220" s="1155">
        <f>F1207+F1218</f>
        <v>110</v>
      </c>
    </row>
    <row r="1221" spans="1:6" ht="13.5" thickTop="1">
      <c r="A1221" s="1440">
        <v>24</v>
      </c>
      <c r="B1221" s="1440"/>
      <c r="C1221" s="1440"/>
      <c r="D1221" s="1440"/>
      <c r="E1221" s="1440"/>
      <c r="F1221" s="1440"/>
    </row>
    <row r="1222" spans="1:5" ht="12.75">
      <c r="A1222" s="1419" t="s">
        <v>1067</v>
      </c>
      <c r="B1222" s="1419"/>
      <c r="C1222" s="1419"/>
      <c r="D1222" s="1419"/>
      <c r="E1222" s="1419"/>
    </row>
    <row r="1223" spans="1:5" ht="12.75">
      <c r="A1223" s="466"/>
      <c r="B1223" s="466"/>
      <c r="C1223" s="466"/>
      <c r="D1223" s="466"/>
      <c r="E1223" s="466"/>
    </row>
    <row r="1224" spans="1:6" ht="14.25">
      <c r="A1224" s="1562" t="s">
        <v>1068</v>
      </c>
      <c r="B1224" s="1563"/>
      <c r="C1224" s="1563"/>
      <c r="D1224" s="1563"/>
      <c r="E1224" s="1563"/>
      <c r="F1224" s="1563"/>
    </row>
    <row r="1225" spans="2:5" ht="15.75">
      <c r="B1225" s="22"/>
      <c r="C1225" s="22"/>
      <c r="D1225" s="22"/>
      <c r="E1225" s="22"/>
    </row>
    <row r="1226" spans="2:5" ht="15.75">
      <c r="B1226" s="22" t="s">
        <v>1094</v>
      </c>
      <c r="C1226" s="22"/>
      <c r="D1226" s="22"/>
      <c r="E1226" s="22"/>
    </row>
    <row r="1227" spans="2:5" ht="13.5" thickBot="1">
      <c r="B1227" s="1"/>
      <c r="C1227" s="1"/>
      <c r="D1227" s="1"/>
      <c r="E1227" s="23" t="s">
        <v>11</v>
      </c>
    </row>
    <row r="1228" spans="1:6" ht="48.75" thickBot="1">
      <c r="A1228" s="481" t="s">
        <v>448</v>
      </c>
      <c r="B1228" s="792" t="s">
        <v>16</v>
      </c>
      <c r="C1228" s="469" t="s">
        <v>1060</v>
      </c>
      <c r="D1228" s="470" t="s">
        <v>1061</v>
      </c>
      <c r="E1228" s="469" t="s">
        <v>1055</v>
      </c>
      <c r="F1228" s="470" t="s">
        <v>1054</v>
      </c>
    </row>
    <row r="1229" spans="1:6" ht="12.75">
      <c r="A1229" s="793" t="s">
        <v>449</v>
      </c>
      <c r="B1229" s="794" t="s">
        <v>450</v>
      </c>
      <c r="C1229" s="803" t="s">
        <v>451</v>
      </c>
      <c r="D1229" s="804" t="s">
        <v>452</v>
      </c>
      <c r="E1229" s="1047" t="s">
        <v>472</v>
      </c>
      <c r="F1229" s="1048" t="s">
        <v>497</v>
      </c>
    </row>
    <row r="1230" spans="1:6" ht="12.75">
      <c r="A1230" s="454" t="s">
        <v>453</v>
      </c>
      <c r="B1230" s="461" t="s">
        <v>322</v>
      </c>
      <c r="C1230" s="407"/>
      <c r="D1230" s="177"/>
      <c r="E1230" s="407"/>
      <c r="F1230" s="160"/>
    </row>
    <row r="1231" spans="1:6" ht="12.75">
      <c r="A1231" s="453" t="s">
        <v>454</v>
      </c>
      <c r="B1231" s="232" t="s">
        <v>6</v>
      </c>
      <c r="C1231" s="407"/>
      <c r="D1231" s="177"/>
      <c r="E1231" s="407"/>
      <c r="F1231" s="177">
        <f>SUM(C1231:E1231)</f>
        <v>0</v>
      </c>
    </row>
    <row r="1232" spans="1:6" ht="12.75">
      <c r="A1232" s="453" t="s">
        <v>455</v>
      </c>
      <c r="B1232" s="267" t="s">
        <v>7</v>
      </c>
      <c r="C1232" s="407"/>
      <c r="D1232" s="177"/>
      <c r="E1232" s="407"/>
      <c r="F1232" s="177">
        <f>SUM(C1232:E1232)</f>
        <v>0</v>
      </c>
    </row>
    <row r="1233" spans="1:6" ht="12.75">
      <c r="A1233" s="453" t="s">
        <v>456</v>
      </c>
      <c r="B1233" s="267" t="s">
        <v>8</v>
      </c>
      <c r="C1233" s="407"/>
      <c r="D1233" s="177"/>
      <c r="E1233" s="407"/>
      <c r="F1233" s="177">
        <f>SUM(C1233:E1233)</f>
        <v>0</v>
      </c>
    </row>
    <row r="1234" spans="1:6" ht="12.75">
      <c r="A1234" s="453" t="s">
        <v>457</v>
      </c>
      <c r="B1234" s="267" t="s">
        <v>561</v>
      </c>
      <c r="C1234" s="407"/>
      <c r="D1234" s="177"/>
      <c r="E1234" s="407"/>
      <c r="F1234" s="177">
        <f>SUM(C1234:E1234)</f>
        <v>0</v>
      </c>
    </row>
    <row r="1235" spans="1:6" ht="12.75">
      <c r="A1235" s="453" t="s">
        <v>458</v>
      </c>
      <c r="B1235" s="267" t="s">
        <v>560</v>
      </c>
      <c r="C1235" s="407"/>
      <c r="D1235" s="177"/>
      <c r="E1235" s="407"/>
      <c r="F1235" s="177">
        <f>SUM(C1235:E1235)</f>
        <v>0</v>
      </c>
    </row>
    <row r="1236" spans="1:6" ht="12.75">
      <c r="A1236" s="453" t="s">
        <v>459</v>
      </c>
      <c r="B1236" s="267" t="s">
        <v>836</v>
      </c>
      <c r="C1236" s="407">
        <f>C1237+C1238+C1239+C1240+C1241+C1242</f>
        <v>0</v>
      </c>
      <c r="D1236" s="407">
        <f>D1237+D1238+D1239+D1240+D1241+D1242</f>
        <v>0</v>
      </c>
      <c r="E1236" s="407">
        <f>E1237+E1238+E1239+E1240+E1241+E1242</f>
        <v>0</v>
      </c>
      <c r="F1236" s="177">
        <f>F1237+F1238+F1239+F1240+F1241+F1242</f>
        <v>0</v>
      </c>
    </row>
    <row r="1237" spans="1:6" ht="12.75">
      <c r="A1237" s="453" t="s">
        <v>460</v>
      </c>
      <c r="B1237" s="267" t="s">
        <v>837</v>
      </c>
      <c r="C1237" s="407">
        <v>0</v>
      </c>
      <c r="D1237" s="177">
        <v>0</v>
      </c>
      <c r="E1237" s="407">
        <v>0</v>
      </c>
      <c r="F1237" s="177">
        <f>E1237+D1237+C1237</f>
        <v>0</v>
      </c>
    </row>
    <row r="1238" spans="1:6" ht="12.75">
      <c r="A1238" s="453" t="s">
        <v>461</v>
      </c>
      <c r="B1238" s="267" t="s">
        <v>838</v>
      </c>
      <c r="C1238" s="407"/>
      <c r="D1238" s="177"/>
      <c r="E1238" s="407"/>
      <c r="F1238" s="177">
        <f aca="true" t="shared" si="65" ref="F1238:F1243">E1238+D1238+C1238</f>
        <v>0</v>
      </c>
    </row>
    <row r="1239" spans="1:6" ht="12.75">
      <c r="A1239" s="453" t="s">
        <v>462</v>
      </c>
      <c r="B1239" s="267" t="s">
        <v>839</v>
      </c>
      <c r="C1239" s="407"/>
      <c r="D1239" s="177"/>
      <c r="E1239" s="407"/>
      <c r="F1239" s="177">
        <f t="shared" si="65"/>
        <v>0</v>
      </c>
    </row>
    <row r="1240" spans="1:6" ht="12.75">
      <c r="A1240" s="453" t="s">
        <v>463</v>
      </c>
      <c r="B1240" s="462" t="s">
        <v>840</v>
      </c>
      <c r="C1240" s="306"/>
      <c r="D1240" s="181"/>
      <c r="E1240" s="407"/>
      <c r="F1240" s="177">
        <f t="shared" si="65"/>
        <v>0</v>
      </c>
    </row>
    <row r="1241" spans="1:6" ht="12.75">
      <c r="A1241" s="453" t="s">
        <v>464</v>
      </c>
      <c r="B1241" s="1134" t="s">
        <v>855</v>
      </c>
      <c r="C1241" s="408"/>
      <c r="D1241" s="178"/>
      <c r="E1241" s="407"/>
      <c r="F1241" s="177">
        <f t="shared" si="65"/>
        <v>0</v>
      </c>
    </row>
    <row r="1242" spans="1:6" ht="12.75">
      <c r="A1242" s="453" t="s">
        <v>465</v>
      </c>
      <c r="B1242" s="1135" t="s">
        <v>848</v>
      </c>
      <c r="C1242" s="410"/>
      <c r="D1242" s="178"/>
      <c r="E1242" s="407"/>
      <c r="F1242" s="177">
        <f t="shared" si="65"/>
        <v>0</v>
      </c>
    </row>
    <row r="1243" spans="1:6" ht="13.5" thickBot="1">
      <c r="A1243" s="453" t="s">
        <v>466</v>
      </c>
      <c r="B1243" s="269" t="s">
        <v>318</v>
      </c>
      <c r="C1243" s="408"/>
      <c r="D1243" s="182"/>
      <c r="E1243" s="407"/>
      <c r="F1243" s="405">
        <f t="shared" si="65"/>
        <v>0</v>
      </c>
    </row>
    <row r="1244" spans="1:6" ht="13.5" thickBot="1">
      <c r="A1244" s="797" t="s">
        <v>467</v>
      </c>
      <c r="B1244" s="798" t="s">
        <v>9</v>
      </c>
      <c r="C1244" s="806">
        <f>C1231+C1232+C1233+C1234+C1236+C1243</f>
        <v>0</v>
      </c>
      <c r="D1244" s="806">
        <f>D1231+D1232+D1233+D1234+D1236+D1243</f>
        <v>0</v>
      </c>
      <c r="E1244" s="806">
        <f>E1231+E1232+E1233+E1234+E1236+E1243</f>
        <v>0</v>
      </c>
      <c r="F1244" s="807">
        <f>F1231+F1232+F1233+F1234+F1236+F1243</f>
        <v>0</v>
      </c>
    </row>
    <row r="1245" spans="1:6" ht="13.5" thickTop="1">
      <c r="A1245" s="786"/>
      <c r="B1245" s="461"/>
      <c r="C1245" s="305"/>
      <c r="D1245" s="305"/>
      <c r="E1245" s="305"/>
      <c r="F1245" s="185"/>
    </row>
    <row r="1246" spans="1:6" ht="12.75">
      <c r="A1246" s="454" t="s">
        <v>468</v>
      </c>
      <c r="B1246" s="463" t="s">
        <v>323</v>
      </c>
      <c r="C1246" s="409"/>
      <c r="D1246" s="180"/>
      <c r="E1246" s="409"/>
      <c r="F1246" s="239"/>
    </row>
    <row r="1247" spans="1:6" ht="12.75">
      <c r="A1247" s="453" t="s">
        <v>469</v>
      </c>
      <c r="B1247" s="267" t="s">
        <v>562</v>
      </c>
      <c r="C1247" s="407">
        <f>'33_sz_ melléklet'!C33</f>
        <v>246617</v>
      </c>
      <c r="D1247" s="177"/>
      <c r="E1247" s="407"/>
      <c r="F1247" s="177">
        <f>SUM(C1247:E1247)</f>
        <v>246617</v>
      </c>
    </row>
    <row r="1248" spans="1:6" ht="12.75">
      <c r="A1248" s="453" t="s">
        <v>468</v>
      </c>
      <c r="B1248" s="267" t="s">
        <v>563</v>
      </c>
      <c r="C1248" s="407"/>
      <c r="D1248" s="177"/>
      <c r="E1248" s="407"/>
      <c r="F1248" s="177">
        <f>SUM(C1248:E1248)</f>
        <v>0</v>
      </c>
    </row>
    <row r="1249" spans="1:6" ht="12.75">
      <c r="A1249" s="453" t="s">
        <v>469</v>
      </c>
      <c r="B1249" s="267" t="s">
        <v>319</v>
      </c>
      <c r="C1249" s="407">
        <f>C1250+C1251+C1252+C1253+C1254+C1255+C1256</f>
        <v>0</v>
      </c>
      <c r="D1249" s="407">
        <f>D1250+D1251+D1252+D1253+D1254+D1255+D1256</f>
        <v>0</v>
      </c>
      <c r="E1249" s="407">
        <f>E1250+E1251+E1252+E1253+E1254+E1255+E1256</f>
        <v>0</v>
      </c>
      <c r="F1249" s="177">
        <f>F1250+F1251+F1252+F1253+F1254+F1255+F1256</f>
        <v>0</v>
      </c>
    </row>
    <row r="1250" spans="1:6" ht="12.75">
      <c r="A1250" s="453" t="s">
        <v>470</v>
      </c>
      <c r="B1250" s="462" t="s">
        <v>841</v>
      </c>
      <c r="C1250" s="407"/>
      <c r="D1250" s="177"/>
      <c r="E1250" s="407"/>
      <c r="F1250" s="177">
        <f>SUM(C1250:E1250)</f>
        <v>0</v>
      </c>
    </row>
    <row r="1251" spans="1:6" ht="12.75">
      <c r="A1251" s="453" t="s">
        <v>471</v>
      </c>
      <c r="B1251" s="462" t="s">
        <v>843</v>
      </c>
      <c r="C1251" s="407"/>
      <c r="D1251" s="177"/>
      <c r="E1251" s="407"/>
      <c r="F1251" s="177">
        <f aca="true" t="shared" si="66" ref="F1251:F1257">SUM(C1251:E1251)</f>
        <v>0</v>
      </c>
    </row>
    <row r="1252" spans="1:6" ht="12.75">
      <c r="A1252" s="453" t="s">
        <v>473</v>
      </c>
      <c r="B1252" s="462" t="s">
        <v>842</v>
      </c>
      <c r="C1252" s="407"/>
      <c r="D1252" s="177"/>
      <c r="E1252" s="407"/>
      <c r="F1252" s="177">
        <f t="shared" si="66"/>
        <v>0</v>
      </c>
    </row>
    <row r="1253" spans="1:6" ht="12.75">
      <c r="A1253" s="453" t="s">
        <v>474</v>
      </c>
      <c r="B1253" s="462" t="s">
        <v>844</v>
      </c>
      <c r="C1253" s="407"/>
      <c r="D1253" s="177"/>
      <c r="E1253" s="407"/>
      <c r="F1253" s="177">
        <f t="shared" si="66"/>
        <v>0</v>
      </c>
    </row>
    <row r="1254" spans="1:6" ht="12.75">
      <c r="A1254" s="453" t="s">
        <v>475</v>
      </c>
      <c r="B1254" s="1134" t="s">
        <v>845</v>
      </c>
      <c r="C1254" s="407"/>
      <c r="D1254" s="177"/>
      <c r="E1254" s="407"/>
      <c r="F1254" s="177">
        <f t="shared" si="66"/>
        <v>0</v>
      </c>
    </row>
    <row r="1255" spans="1:6" ht="12.75">
      <c r="A1255" s="453" t="s">
        <v>476</v>
      </c>
      <c r="B1255" s="372" t="s">
        <v>846</v>
      </c>
      <c r="C1255" s="407"/>
      <c r="D1255" s="177"/>
      <c r="E1255" s="407"/>
      <c r="F1255" s="177">
        <f t="shared" si="66"/>
        <v>0</v>
      </c>
    </row>
    <row r="1256" spans="1:6" ht="12.75">
      <c r="A1256" s="453" t="s">
        <v>477</v>
      </c>
      <c r="B1256" s="1135" t="s">
        <v>863</v>
      </c>
      <c r="C1256" s="407"/>
      <c r="D1256" s="177"/>
      <c r="E1256" s="407"/>
      <c r="F1256" s="177">
        <f t="shared" si="66"/>
        <v>0</v>
      </c>
    </row>
    <row r="1257" spans="1:6" ht="12.75">
      <c r="A1257" s="453" t="s">
        <v>478</v>
      </c>
      <c r="B1257" s="267" t="s">
        <v>849</v>
      </c>
      <c r="C1257" s="407"/>
      <c r="D1257" s="177"/>
      <c r="E1257" s="407"/>
      <c r="F1257" s="177">
        <f t="shared" si="66"/>
        <v>0</v>
      </c>
    </row>
    <row r="1258" spans="1:6" ht="13.5" thickBot="1">
      <c r="A1258" s="453" t="s">
        <v>479</v>
      </c>
      <c r="B1258" s="269" t="s">
        <v>321</v>
      </c>
      <c r="C1258" s="410">
        <f>-C1234</f>
        <v>0</v>
      </c>
      <c r="D1258" s="410">
        <f>-D1234</f>
        <v>0</v>
      </c>
      <c r="E1258" s="410">
        <f>-E1234</f>
        <v>0</v>
      </c>
      <c r="F1258" s="178">
        <f>-F1234</f>
        <v>0</v>
      </c>
    </row>
    <row r="1259" spans="1:6" ht="13.5" thickBot="1">
      <c r="A1259" s="797" t="s">
        <v>480</v>
      </c>
      <c r="B1259" s="798" t="s">
        <v>10</v>
      </c>
      <c r="C1259" s="806">
        <f>C1247+C1248+C1249+C1257+C1258</f>
        <v>246617</v>
      </c>
      <c r="D1259" s="806">
        <f>D1247+D1248+D1249+D1257+D1258</f>
        <v>0</v>
      </c>
      <c r="E1259" s="806">
        <f>E1247+E1248+E1249+E1257+E1258</f>
        <v>0</v>
      </c>
      <c r="F1259" s="807">
        <f>F1247+F1248+F1249+F1257+F1258</f>
        <v>246617</v>
      </c>
    </row>
    <row r="1260" spans="1:6" ht="27" thickBot="1" thickTop="1">
      <c r="A1260" s="797" t="s">
        <v>481</v>
      </c>
      <c r="B1260" s="802" t="s">
        <v>850</v>
      </c>
      <c r="C1260" s="809">
        <f>C1244+C1259</f>
        <v>246617</v>
      </c>
      <c r="D1260" s="809">
        <f>D1244+D1259</f>
        <v>0</v>
      </c>
      <c r="E1260" s="809">
        <f>E1244+E1259</f>
        <v>0</v>
      </c>
      <c r="F1260" s="810">
        <f>F1244+F1259</f>
        <v>246617</v>
      </c>
    </row>
    <row r="1261" spans="1:6" ht="13.5" thickTop="1">
      <c r="A1261" s="786"/>
      <c r="B1261" s="1150"/>
      <c r="C1261" s="316"/>
      <c r="D1261" s="316"/>
      <c r="E1261" s="316"/>
      <c r="F1261" s="323"/>
    </row>
    <row r="1262" spans="1:6" ht="12.75">
      <c r="A1262" s="454" t="s">
        <v>557</v>
      </c>
      <c r="B1262" s="584" t="s">
        <v>852</v>
      </c>
      <c r="C1262" s="808"/>
      <c r="D1262" s="180"/>
      <c r="E1262" s="409"/>
      <c r="F1262" s="239"/>
    </row>
    <row r="1263" spans="1:6" ht="12.75">
      <c r="A1263" s="453" t="s">
        <v>483</v>
      </c>
      <c r="B1263" s="268" t="s">
        <v>851</v>
      </c>
      <c r="C1263" s="412"/>
      <c r="D1263" s="177"/>
      <c r="E1263" s="407"/>
      <c r="F1263" s="177">
        <f>SUM(C1263:E1263)</f>
        <v>0</v>
      </c>
    </row>
    <row r="1264" spans="1:6" ht="12.75">
      <c r="A1264" s="453" t="s">
        <v>484</v>
      </c>
      <c r="B1264" s="889" t="s">
        <v>856</v>
      </c>
      <c r="C1264" s="1141"/>
      <c r="D1264" s="182"/>
      <c r="E1264" s="408"/>
      <c r="F1264" s="177">
        <f aca="true" t="shared" si="67" ref="F1264:F1270">SUM(C1264:E1264)</f>
        <v>0</v>
      </c>
    </row>
    <row r="1265" spans="1:6" ht="12.75">
      <c r="A1265" s="453" t="s">
        <v>485</v>
      </c>
      <c r="B1265" s="889" t="s">
        <v>857</v>
      </c>
      <c r="C1265" s="1141"/>
      <c r="D1265" s="182"/>
      <c r="E1265" s="408"/>
      <c r="F1265" s="177">
        <f t="shared" si="67"/>
        <v>0</v>
      </c>
    </row>
    <row r="1266" spans="1:6" ht="12.75">
      <c r="A1266" s="453" t="s">
        <v>486</v>
      </c>
      <c r="B1266" s="889" t="s">
        <v>858</v>
      </c>
      <c r="C1266" s="1141"/>
      <c r="D1266" s="182"/>
      <c r="E1266" s="408"/>
      <c r="F1266" s="177">
        <f t="shared" si="67"/>
        <v>0</v>
      </c>
    </row>
    <row r="1267" spans="1:6" ht="12.75">
      <c r="A1267" s="453" t="s">
        <v>487</v>
      </c>
      <c r="B1267" s="1136" t="s">
        <v>859</v>
      </c>
      <c r="C1267" s="1141"/>
      <c r="D1267" s="182"/>
      <c r="E1267" s="408"/>
      <c r="F1267" s="177">
        <f t="shared" si="67"/>
        <v>0</v>
      </c>
    </row>
    <row r="1268" spans="1:6" ht="12.75">
      <c r="A1268" s="453" t="s">
        <v>488</v>
      </c>
      <c r="B1268" s="1137" t="s">
        <v>860</v>
      </c>
      <c r="C1268" s="1141"/>
      <c r="D1268" s="182"/>
      <c r="E1268" s="408"/>
      <c r="F1268" s="177">
        <f t="shared" si="67"/>
        <v>0</v>
      </c>
    </row>
    <row r="1269" spans="1:6" ht="12.75">
      <c r="A1269" s="453" t="s">
        <v>489</v>
      </c>
      <c r="B1269" s="1138" t="s">
        <v>861</v>
      </c>
      <c r="C1269" s="1141"/>
      <c r="D1269" s="182"/>
      <c r="E1269" s="408"/>
      <c r="F1269" s="177">
        <f t="shared" si="67"/>
        <v>0</v>
      </c>
    </row>
    <row r="1270" spans="1:6" ht="13.5" thickBot="1">
      <c r="A1270" s="453" t="s">
        <v>490</v>
      </c>
      <c r="B1270" s="464" t="s">
        <v>862</v>
      </c>
      <c r="C1270" s="1141"/>
      <c r="D1270" s="182"/>
      <c r="E1270" s="408"/>
      <c r="F1270" s="177">
        <f t="shared" si="67"/>
        <v>0</v>
      </c>
    </row>
    <row r="1271" spans="1:6" ht="13.5" thickBot="1">
      <c r="A1271" s="477" t="s">
        <v>491</v>
      </c>
      <c r="B1271" s="382" t="s">
        <v>853</v>
      </c>
      <c r="C1271" s="1142">
        <f>SUM(C1263:C1270)</f>
        <v>0</v>
      </c>
      <c r="D1271" s="1142">
        <f>SUM(D1263:D1270)</f>
        <v>0</v>
      </c>
      <c r="E1271" s="1142">
        <f>SUM(E1263:E1270)</f>
        <v>0</v>
      </c>
      <c r="F1271" s="1274">
        <f>SUM(F1263:F1270)</f>
        <v>0</v>
      </c>
    </row>
    <row r="1272" spans="1:6" ht="12.75">
      <c r="A1272" s="786"/>
      <c r="B1272" s="45"/>
      <c r="C1272" s="1156"/>
      <c r="D1272" s="1158"/>
      <c r="E1272" s="1094"/>
      <c r="F1272" s="885"/>
    </row>
    <row r="1273" spans="1:6" ht="13.5" thickBot="1">
      <c r="A1273" s="814" t="s">
        <v>492</v>
      </c>
      <c r="B1273" s="1148" t="s">
        <v>854</v>
      </c>
      <c r="C1273" s="1155">
        <f>C1260+C1271</f>
        <v>246617</v>
      </c>
      <c r="D1273" s="1157">
        <f>D1260+D1271</f>
        <v>0</v>
      </c>
      <c r="E1273" s="1155">
        <f>E1260+E1271</f>
        <v>0</v>
      </c>
      <c r="F1273" s="1155">
        <f>F1260+F1271</f>
        <v>246617</v>
      </c>
    </row>
    <row r="1274" spans="1:6" ht="13.5" thickTop="1">
      <c r="A1274" s="1440">
        <v>25</v>
      </c>
      <c r="B1274" s="1440"/>
      <c r="C1274" s="1440"/>
      <c r="D1274" s="1440"/>
      <c r="E1274" s="1440"/>
      <c r="F1274" s="1440"/>
    </row>
    <row r="1275" spans="1:5" ht="12.75">
      <c r="A1275" s="1419" t="s">
        <v>1067</v>
      </c>
      <c r="B1275" s="1419"/>
      <c r="C1275" s="1419"/>
      <c r="D1275" s="1419"/>
      <c r="E1275" s="1419"/>
    </row>
    <row r="1276" spans="1:5" ht="12.75">
      <c r="A1276" s="466"/>
      <c r="B1276" s="466"/>
      <c r="C1276" s="466"/>
      <c r="D1276" s="466"/>
      <c r="E1276" s="466"/>
    </row>
    <row r="1277" spans="1:6" ht="14.25">
      <c r="A1277" s="1562" t="s">
        <v>1068</v>
      </c>
      <c r="B1277" s="1563"/>
      <c r="C1277" s="1563"/>
      <c r="D1277" s="1563"/>
      <c r="E1277" s="1563"/>
      <c r="F1277" s="1563"/>
    </row>
    <row r="1278" spans="2:5" ht="15.75">
      <c r="B1278" s="22"/>
      <c r="C1278" s="22"/>
      <c r="D1278" s="22"/>
      <c r="E1278" s="22"/>
    </row>
    <row r="1279" spans="2:5" ht="15.75">
      <c r="B1279" s="22" t="s">
        <v>816</v>
      </c>
      <c r="C1279" s="22"/>
      <c r="D1279" s="22"/>
      <c r="E1279" s="22"/>
    </row>
    <row r="1280" spans="2:5" ht="13.5" thickBot="1">
      <c r="B1280" s="1"/>
      <c r="C1280" s="1"/>
      <c r="D1280" s="1"/>
      <c r="E1280" s="23" t="s">
        <v>11</v>
      </c>
    </row>
    <row r="1281" spans="1:6" ht="48.75" thickBot="1">
      <c r="A1281" s="481" t="s">
        <v>448</v>
      </c>
      <c r="B1281" s="792" t="s">
        <v>16</v>
      </c>
      <c r="C1281" s="469" t="s">
        <v>1060</v>
      </c>
      <c r="D1281" s="470" t="s">
        <v>1061</v>
      </c>
      <c r="E1281" s="469" t="s">
        <v>1055</v>
      </c>
      <c r="F1281" s="470" t="s">
        <v>1054</v>
      </c>
    </row>
    <row r="1282" spans="1:6" ht="12.75">
      <c r="A1282" s="793" t="s">
        <v>449</v>
      </c>
      <c r="B1282" s="794" t="s">
        <v>450</v>
      </c>
      <c r="C1282" s="803" t="s">
        <v>451</v>
      </c>
      <c r="D1282" s="804" t="s">
        <v>452</v>
      </c>
      <c r="E1282" s="1047" t="s">
        <v>472</v>
      </c>
      <c r="F1282" s="1048" t="s">
        <v>497</v>
      </c>
    </row>
    <row r="1283" spans="1:6" ht="12.75">
      <c r="A1283" s="454" t="s">
        <v>453</v>
      </c>
      <c r="B1283" s="461" t="s">
        <v>322</v>
      </c>
      <c r="C1283" s="407"/>
      <c r="D1283" s="177"/>
      <c r="E1283" s="407"/>
      <c r="F1283" s="160"/>
    </row>
    <row r="1284" spans="1:6" ht="12.75">
      <c r="A1284" s="453" t="s">
        <v>454</v>
      </c>
      <c r="B1284" s="232" t="s">
        <v>6</v>
      </c>
      <c r="C1284" s="407"/>
      <c r="D1284" s="177"/>
      <c r="E1284" s="407"/>
      <c r="F1284" s="177">
        <f>SUM(C1284:E1284)</f>
        <v>0</v>
      </c>
    </row>
    <row r="1285" spans="1:6" ht="12.75">
      <c r="A1285" s="453" t="s">
        <v>455</v>
      </c>
      <c r="B1285" s="267" t="s">
        <v>7</v>
      </c>
      <c r="C1285" s="407"/>
      <c r="D1285" s="177"/>
      <c r="E1285" s="407"/>
      <c r="F1285" s="177">
        <f>SUM(C1285:E1285)</f>
        <v>0</v>
      </c>
    </row>
    <row r="1286" spans="1:6" ht="12.75">
      <c r="A1286" s="453" t="s">
        <v>456</v>
      </c>
      <c r="B1286" s="267" t="s">
        <v>8</v>
      </c>
      <c r="C1286" s="407">
        <v>2388</v>
      </c>
      <c r="D1286" s="177"/>
      <c r="E1286" s="407"/>
      <c r="F1286" s="177">
        <f>SUM(C1286:E1286)</f>
        <v>2388</v>
      </c>
    </row>
    <row r="1287" spans="1:6" ht="12.75">
      <c r="A1287" s="453" t="s">
        <v>457</v>
      </c>
      <c r="B1287" s="267" t="s">
        <v>561</v>
      </c>
      <c r="C1287" s="407"/>
      <c r="D1287" s="177"/>
      <c r="E1287" s="407"/>
      <c r="F1287" s="177">
        <f>SUM(C1287:E1287)</f>
        <v>0</v>
      </c>
    </row>
    <row r="1288" spans="1:6" ht="12.75">
      <c r="A1288" s="453" t="s">
        <v>458</v>
      </c>
      <c r="B1288" s="267" t="s">
        <v>560</v>
      </c>
      <c r="C1288" s="407"/>
      <c r="D1288" s="177"/>
      <c r="E1288" s="407"/>
      <c r="F1288" s="177">
        <f>SUM(C1288:E1288)</f>
        <v>0</v>
      </c>
    </row>
    <row r="1289" spans="1:6" ht="12.75">
      <c r="A1289" s="453" t="s">
        <v>459</v>
      </c>
      <c r="B1289" s="267" t="s">
        <v>836</v>
      </c>
      <c r="C1289" s="407">
        <f>C1290+C1291+C1292+C1293+C1294+C1295</f>
        <v>28311</v>
      </c>
      <c r="D1289" s="407">
        <f>D1290+D1291+D1292+D1293+D1294+D1295</f>
        <v>0</v>
      </c>
      <c r="E1289" s="407">
        <f>E1290+E1291+E1292+E1293+E1294+E1295</f>
        <v>0</v>
      </c>
      <c r="F1289" s="177">
        <f>F1290+F1291+F1292+F1293+F1294+F1295</f>
        <v>28311</v>
      </c>
    </row>
    <row r="1290" spans="1:6" ht="12.75">
      <c r="A1290" s="453" t="s">
        <v>460</v>
      </c>
      <c r="B1290" s="267" t="s">
        <v>837</v>
      </c>
      <c r="C1290" s="407">
        <v>0</v>
      </c>
      <c r="D1290" s="177">
        <v>0</v>
      </c>
      <c r="E1290" s="407">
        <v>0</v>
      </c>
      <c r="F1290" s="177">
        <f>E1290+D1290+C1290</f>
        <v>0</v>
      </c>
    </row>
    <row r="1291" spans="1:6" ht="12.75">
      <c r="A1291" s="453" t="s">
        <v>461</v>
      </c>
      <c r="B1291" s="267" t="s">
        <v>838</v>
      </c>
      <c r="C1291" s="407"/>
      <c r="D1291" s="177"/>
      <c r="E1291" s="407"/>
      <c r="F1291" s="177">
        <f aca="true" t="shared" si="68" ref="F1291:F1296">E1291+D1291+C1291</f>
        <v>0</v>
      </c>
    </row>
    <row r="1292" spans="1:6" ht="12.75">
      <c r="A1292" s="453" t="s">
        <v>462</v>
      </c>
      <c r="B1292" s="267" t="s">
        <v>839</v>
      </c>
      <c r="C1292" s="407"/>
      <c r="D1292" s="177"/>
      <c r="E1292" s="407"/>
      <c r="F1292" s="177">
        <f t="shared" si="68"/>
        <v>0</v>
      </c>
    </row>
    <row r="1293" spans="1:6" ht="12.75">
      <c r="A1293" s="453" t="s">
        <v>463</v>
      </c>
      <c r="B1293" s="462" t="s">
        <v>840</v>
      </c>
      <c r="C1293" s="407">
        <f>'6 7_sz_melléklet'!E25</f>
        <v>28311</v>
      </c>
      <c r="D1293" s="181"/>
      <c r="E1293" s="407"/>
      <c r="F1293" s="177">
        <f t="shared" si="68"/>
        <v>28311</v>
      </c>
    </row>
    <row r="1294" spans="1:6" ht="12.75">
      <c r="A1294" s="453" t="s">
        <v>464</v>
      </c>
      <c r="B1294" s="1134" t="s">
        <v>855</v>
      </c>
      <c r="C1294" s="408"/>
      <c r="D1294" s="178"/>
      <c r="E1294" s="407"/>
      <c r="F1294" s="177">
        <f t="shared" si="68"/>
        <v>0</v>
      </c>
    </row>
    <row r="1295" spans="1:6" ht="12.75">
      <c r="A1295" s="453" t="s">
        <v>465</v>
      </c>
      <c r="B1295" s="1135" t="s">
        <v>848</v>
      </c>
      <c r="C1295" s="410"/>
      <c r="D1295" s="178"/>
      <c r="E1295" s="407"/>
      <c r="F1295" s="177">
        <f t="shared" si="68"/>
        <v>0</v>
      </c>
    </row>
    <row r="1296" spans="1:6" ht="13.5" thickBot="1">
      <c r="A1296" s="453" t="s">
        <v>466</v>
      </c>
      <c r="B1296" s="269" t="s">
        <v>318</v>
      </c>
      <c r="C1296" s="408"/>
      <c r="D1296" s="182"/>
      <c r="E1296" s="407"/>
      <c r="F1296" s="405">
        <f t="shared" si="68"/>
        <v>0</v>
      </c>
    </row>
    <row r="1297" spans="1:6" ht="13.5" thickBot="1">
      <c r="A1297" s="797" t="s">
        <v>467</v>
      </c>
      <c r="B1297" s="798" t="s">
        <v>9</v>
      </c>
      <c r="C1297" s="806">
        <f>C1284+C1285+C1286+C1287+C1289+C1296</f>
        <v>30699</v>
      </c>
      <c r="D1297" s="806">
        <f>D1284+D1285+D1286+D1287+D1289+D1296</f>
        <v>0</v>
      </c>
      <c r="E1297" s="806">
        <f>E1284+E1285+E1286+E1287+E1289+E1296</f>
        <v>0</v>
      </c>
      <c r="F1297" s="807">
        <f>F1284+F1285+F1286+F1287+F1289+F1296</f>
        <v>30699</v>
      </c>
    </row>
    <row r="1298" spans="1:6" ht="13.5" thickTop="1">
      <c r="A1298" s="786"/>
      <c r="B1298" s="461"/>
      <c r="C1298" s="305"/>
      <c r="D1298" s="305"/>
      <c r="E1298" s="305"/>
      <c r="F1298" s="185"/>
    </row>
    <row r="1299" spans="1:6" ht="12.75">
      <c r="A1299" s="454" t="s">
        <v>468</v>
      </c>
      <c r="B1299" s="463" t="s">
        <v>323</v>
      </c>
      <c r="C1299" s="409"/>
      <c r="D1299" s="180"/>
      <c r="E1299" s="409"/>
      <c r="F1299" s="239"/>
    </row>
    <row r="1300" spans="1:6" ht="12.75">
      <c r="A1300" s="453" t="s">
        <v>469</v>
      </c>
      <c r="B1300" s="267" t="s">
        <v>562</v>
      </c>
      <c r="C1300" s="407">
        <f>'33_sz_ melléklet'!C82</f>
        <v>2000</v>
      </c>
      <c r="D1300" s="177"/>
      <c r="E1300" s="407"/>
      <c r="F1300" s="177">
        <f>SUM(C1300:E1300)</f>
        <v>2000</v>
      </c>
    </row>
    <row r="1301" spans="1:6" ht="12.75">
      <c r="A1301" s="453" t="s">
        <v>468</v>
      </c>
      <c r="B1301" s="267" t="s">
        <v>563</v>
      </c>
      <c r="C1301" s="407"/>
      <c r="D1301" s="177"/>
      <c r="E1301" s="407"/>
      <c r="F1301" s="177">
        <f>SUM(C1301:E1301)</f>
        <v>0</v>
      </c>
    </row>
    <row r="1302" spans="1:6" ht="12.75">
      <c r="A1302" s="453" t="s">
        <v>469</v>
      </c>
      <c r="B1302" s="267" t="s">
        <v>319</v>
      </c>
      <c r="C1302" s="407">
        <f>C1303+C1304+C1305+C1306+C1307+C1308+C1309</f>
        <v>0</v>
      </c>
      <c r="D1302" s="407">
        <f>D1303+D1304+D1305+D1306+D1307+D1308+D1309</f>
        <v>0</v>
      </c>
      <c r="E1302" s="407">
        <f>E1303+E1304+E1305+E1306+E1307+E1308+E1309</f>
        <v>0</v>
      </c>
      <c r="F1302" s="177">
        <f>F1303+F1304+F1305+F1306+F1307+F1308+F1309</f>
        <v>0</v>
      </c>
    </row>
    <row r="1303" spans="1:6" ht="12.75">
      <c r="A1303" s="453" t="s">
        <v>470</v>
      </c>
      <c r="B1303" s="462" t="s">
        <v>841</v>
      </c>
      <c r="C1303" s="407"/>
      <c r="D1303" s="177"/>
      <c r="E1303" s="407"/>
      <c r="F1303" s="177">
        <f>SUM(C1303:E1303)</f>
        <v>0</v>
      </c>
    </row>
    <row r="1304" spans="1:6" ht="12.75">
      <c r="A1304" s="453" t="s">
        <v>471</v>
      </c>
      <c r="B1304" s="462" t="s">
        <v>843</v>
      </c>
      <c r="C1304" s="407"/>
      <c r="D1304" s="177"/>
      <c r="E1304" s="407"/>
      <c r="F1304" s="177">
        <f aca="true" t="shared" si="69" ref="F1304:F1310">SUM(C1304:E1304)</f>
        <v>0</v>
      </c>
    </row>
    <row r="1305" spans="1:6" ht="12.75">
      <c r="A1305" s="453" t="s">
        <v>473</v>
      </c>
      <c r="B1305" s="462" t="s">
        <v>842</v>
      </c>
      <c r="C1305" s="407"/>
      <c r="D1305" s="177"/>
      <c r="E1305" s="407"/>
      <c r="F1305" s="177">
        <f t="shared" si="69"/>
        <v>0</v>
      </c>
    </row>
    <row r="1306" spans="1:6" ht="12.75">
      <c r="A1306" s="453" t="s">
        <v>474</v>
      </c>
      <c r="B1306" s="462" t="s">
        <v>844</v>
      </c>
      <c r="C1306" s="407"/>
      <c r="D1306" s="177"/>
      <c r="E1306" s="407"/>
      <c r="F1306" s="177">
        <f t="shared" si="69"/>
        <v>0</v>
      </c>
    </row>
    <row r="1307" spans="1:6" ht="12.75">
      <c r="A1307" s="453" t="s">
        <v>475</v>
      </c>
      <c r="B1307" s="1134" t="s">
        <v>845</v>
      </c>
      <c r="C1307" s="407"/>
      <c r="D1307" s="177"/>
      <c r="E1307" s="407"/>
      <c r="F1307" s="177">
        <f t="shared" si="69"/>
        <v>0</v>
      </c>
    </row>
    <row r="1308" spans="1:6" ht="12.75">
      <c r="A1308" s="453" t="s">
        <v>476</v>
      </c>
      <c r="B1308" s="372" t="s">
        <v>846</v>
      </c>
      <c r="C1308" s="407"/>
      <c r="D1308" s="177"/>
      <c r="E1308" s="407"/>
      <c r="F1308" s="177">
        <f t="shared" si="69"/>
        <v>0</v>
      </c>
    </row>
    <row r="1309" spans="1:6" ht="12.75">
      <c r="A1309" s="453" t="s">
        <v>477</v>
      </c>
      <c r="B1309" s="1135" t="s">
        <v>863</v>
      </c>
      <c r="C1309" s="407"/>
      <c r="D1309" s="177"/>
      <c r="E1309" s="407"/>
      <c r="F1309" s="177">
        <f t="shared" si="69"/>
        <v>0</v>
      </c>
    </row>
    <row r="1310" spans="1:6" ht="12.75">
      <c r="A1310" s="453" t="s">
        <v>478</v>
      </c>
      <c r="B1310" s="267" t="s">
        <v>849</v>
      </c>
      <c r="C1310" s="407"/>
      <c r="D1310" s="177"/>
      <c r="E1310" s="407"/>
      <c r="F1310" s="177">
        <f t="shared" si="69"/>
        <v>0</v>
      </c>
    </row>
    <row r="1311" spans="1:6" ht="13.5" thickBot="1">
      <c r="A1311" s="453" t="s">
        <v>479</v>
      </c>
      <c r="B1311" s="269" t="s">
        <v>321</v>
      </c>
      <c r="C1311" s="410">
        <f>-C1287</f>
        <v>0</v>
      </c>
      <c r="D1311" s="410">
        <f>-D1287</f>
        <v>0</v>
      </c>
      <c r="E1311" s="410">
        <f>-E1287</f>
        <v>0</v>
      </c>
      <c r="F1311" s="178">
        <f>-F1287</f>
        <v>0</v>
      </c>
    </row>
    <row r="1312" spans="1:6" ht="13.5" thickBot="1">
      <c r="A1312" s="797" t="s">
        <v>480</v>
      </c>
      <c r="B1312" s="798" t="s">
        <v>10</v>
      </c>
      <c r="C1312" s="806">
        <f>C1300+C1301+C1302+C1310+C1311</f>
        <v>2000</v>
      </c>
      <c r="D1312" s="806">
        <f>D1300+D1301+D1302+D1310+D1311</f>
        <v>0</v>
      </c>
      <c r="E1312" s="806">
        <f>E1300+E1301+E1302+E1310+E1311</f>
        <v>0</v>
      </c>
      <c r="F1312" s="807">
        <f>F1300+F1301+F1302+F1310+F1311</f>
        <v>2000</v>
      </c>
    </row>
    <row r="1313" spans="1:6" ht="27" thickBot="1" thickTop="1">
      <c r="A1313" s="797" t="s">
        <v>481</v>
      </c>
      <c r="B1313" s="802" t="s">
        <v>850</v>
      </c>
      <c r="C1313" s="809">
        <f>C1297+C1312</f>
        <v>32699</v>
      </c>
      <c r="D1313" s="809">
        <f>D1297+D1312</f>
        <v>0</v>
      </c>
      <c r="E1313" s="809">
        <f>E1297+E1312</f>
        <v>0</v>
      </c>
      <c r="F1313" s="810">
        <f>F1297+F1312</f>
        <v>32699</v>
      </c>
    </row>
    <row r="1314" spans="1:6" ht="13.5" thickTop="1">
      <c r="A1314" s="786"/>
      <c r="B1314" s="1150"/>
      <c r="C1314" s="316"/>
      <c r="D1314" s="316"/>
      <c r="E1314" s="316"/>
      <c r="F1314" s="323"/>
    </row>
    <row r="1315" spans="1:6" ht="12.75">
      <c r="A1315" s="454" t="s">
        <v>557</v>
      </c>
      <c r="B1315" s="584" t="s">
        <v>852</v>
      </c>
      <c r="C1315" s="808"/>
      <c r="D1315" s="180"/>
      <c r="E1315" s="409"/>
      <c r="F1315" s="239"/>
    </row>
    <row r="1316" spans="1:6" ht="12.75">
      <c r="A1316" s="453" t="s">
        <v>483</v>
      </c>
      <c r="B1316" s="268" t="s">
        <v>851</v>
      </c>
      <c r="C1316" s="412"/>
      <c r="D1316" s="177"/>
      <c r="E1316" s="407"/>
      <c r="F1316" s="177">
        <f>SUM(C1316:E1316)</f>
        <v>0</v>
      </c>
    </row>
    <row r="1317" spans="1:6" ht="12.75">
      <c r="A1317" s="453" t="s">
        <v>484</v>
      </c>
      <c r="B1317" s="889" t="s">
        <v>856</v>
      </c>
      <c r="C1317" s="1141"/>
      <c r="D1317" s="182"/>
      <c r="E1317" s="408"/>
      <c r="F1317" s="177">
        <f aca="true" t="shared" si="70" ref="F1317:F1323">SUM(C1317:E1317)</f>
        <v>0</v>
      </c>
    </row>
    <row r="1318" spans="1:6" ht="12.75">
      <c r="A1318" s="453" t="s">
        <v>485</v>
      </c>
      <c r="B1318" s="889" t="s">
        <v>857</v>
      </c>
      <c r="C1318" s="1141"/>
      <c r="D1318" s="182"/>
      <c r="E1318" s="408"/>
      <c r="F1318" s="177">
        <f t="shared" si="70"/>
        <v>0</v>
      </c>
    </row>
    <row r="1319" spans="1:6" ht="12.75">
      <c r="A1319" s="453" t="s">
        <v>486</v>
      </c>
      <c r="B1319" s="889" t="s">
        <v>858</v>
      </c>
      <c r="C1319" s="1141"/>
      <c r="D1319" s="182"/>
      <c r="E1319" s="408"/>
      <c r="F1319" s="177">
        <f t="shared" si="70"/>
        <v>0</v>
      </c>
    </row>
    <row r="1320" spans="1:6" ht="12.75">
      <c r="A1320" s="453" t="s">
        <v>487</v>
      </c>
      <c r="B1320" s="1136" t="s">
        <v>859</v>
      </c>
      <c r="C1320" s="1141"/>
      <c r="D1320" s="182"/>
      <c r="E1320" s="408"/>
      <c r="F1320" s="177">
        <f t="shared" si="70"/>
        <v>0</v>
      </c>
    </row>
    <row r="1321" spans="1:6" ht="12.75">
      <c r="A1321" s="453" t="s">
        <v>488</v>
      </c>
      <c r="B1321" s="1137" t="s">
        <v>860</v>
      </c>
      <c r="C1321" s="1141"/>
      <c r="D1321" s="182"/>
      <c r="E1321" s="408"/>
      <c r="F1321" s="177">
        <f t="shared" si="70"/>
        <v>0</v>
      </c>
    </row>
    <row r="1322" spans="1:6" ht="12.75">
      <c r="A1322" s="453" t="s">
        <v>489</v>
      </c>
      <c r="B1322" s="1138" t="s">
        <v>861</v>
      </c>
      <c r="C1322" s="1141"/>
      <c r="D1322" s="182"/>
      <c r="E1322" s="408"/>
      <c r="F1322" s="177">
        <f t="shared" si="70"/>
        <v>0</v>
      </c>
    </row>
    <row r="1323" spans="1:6" ht="13.5" thickBot="1">
      <c r="A1323" s="453" t="s">
        <v>490</v>
      </c>
      <c r="B1323" s="464" t="s">
        <v>862</v>
      </c>
      <c r="C1323" s="1141"/>
      <c r="D1323" s="182"/>
      <c r="E1323" s="408"/>
      <c r="F1323" s="177">
        <f t="shared" si="70"/>
        <v>0</v>
      </c>
    </row>
    <row r="1324" spans="1:6" ht="13.5" thickBot="1">
      <c r="A1324" s="477" t="s">
        <v>491</v>
      </c>
      <c r="B1324" s="382" t="s">
        <v>853</v>
      </c>
      <c r="C1324" s="1142">
        <f>SUM(C1316:C1323)</f>
        <v>0</v>
      </c>
      <c r="D1324" s="1142">
        <f>SUM(D1316:D1323)</f>
        <v>0</v>
      </c>
      <c r="E1324" s="1142">
        <f>SUM(E1316:E1323)</f>
        <v>0</v>
      </c>
      <c r="F1324" s="1274">
        <f>SUM(F1316:F1323)</f>
        <v>0</v>
      </c>
    </row>
    <row r="1325" spans="1:6" ht="12.75">
      <c r="A1325" s="786"/>
      <c r="B1325" s="45"/>
      <c r="C1325" s="1156"/>
      <c r="D1325" s="1158"/>
      <c r="E1325" s="1094"/>
      <c r="F1325" s="885"/>
    </row>
    <row r="1326" spans="1:6" ht="13.5" thickBot="1">
      <c r="A1326" s="814" t="s">
        <v>492</v>
      </c>
      <c r="B1326" s="1148" t="s">
        <v>854</v>
      </c>
      <c r="C1326" s="1155">
        <f>C1313+C1324</f>
        <v>32699</v>
      </c>
      <c r="D1326" s="1157">
        <f>D1313+D1324</f>
        <v>0</v>
      </c>
      <c r="E1326" s="1155">
        <f>E1313+E1324</f>
        <v>0</v>
      </c>
      <c r="F1326" s="1155">
        <f>F1313+F1324</f>
        <v>32699</v>
      </c>
    </row>
    <row r="1327" spans="1:6" ht="13.5" thickTop="1">
      <c r="A1327" s="1440">
        <v>26</v>
      </c>
      <c r="B1327" s="1440"/>
      <c r="C1327" s="1440"/>
      <c r="D1327" s="1440"/>
      <c r="E1327" s="1440"/>
      <c r="F1327" s="1440"/>
    </row>
    <row r="1328" spans="1:5" ht="12.75">
      <c r="A1328" s="1419" t="s">
        <v>1067</v>
      </c>
      <c r="B1328" s="1419"/>
      <c r="C1328" s="1419"/>
      <c r="D1328" s="1419"/>
      <c r="E1328" s="1419"/>
    </row>
    <row r="1329" spans="1:5" ht="12.75">
      <c r="A1329" s="466"/>
      <c r="B1329" s="466"/>
      <c r="C1329" s="466"/>
      <c r="D1329" s="466"/>
      <c r="E1329" s="466"/>
    </row>
    <row r="1330" spans="1:6" ht="14.25">
      <c r="A1330" s="1562" t="s">
        <v>1068</v>
      </c>
      <c r="B1330" s="1563"/>
      <c r="C1330" s="1563"/>
      <c r="D1330" s="1563"/>
      <c r="E1330" s="1563"/>
      <c r="F1330" s="1563"/>
    </row>
    <row r="1331" spans="2:5" ht="15.75">
      <c r="B1331" s="22"/>
      <c r="C1331" s="22"/>
      <c r="D1331" s="22"/>
      <c r="E1331" s="22"/>
    </row>
    <row r="1332" spans="2:5" ht="15.75">
      <c r="B1332" s="22" t="s">
        <v>655</v>
      </c>
      <c r="C1332" s="22"/>
      <c r="D1332" s="22"/>
      <c r="E1332" s="22"/>
    </row>
    <row r="1333" spans="2:5" ht="13.5" thickBot="1">
      <c r="B1333" s="1"/>
      <c r="C1333" s="1"/>
      <c r="D1333" s="1"/>
      <c r="E1333" s="23" t="s">
        <v>11</v>
      </c>
    </row>
    <row r="1334" spans="1:6" ht="48.75" thickBot="1">
      <c r="A1334" s="481" t="s">
        <v>448</v>
      </c>
      <c r="B1334" s="792" t="s">
        <v>16</v>
      </c>
      <c r="C1334" s="469" t="s">
        <v>1060</v>
      </c>
      <c r="D1334" s="470" t="s">
        <v>1061</v>
      </c>
      <c r="E1334" s="469" t="s">
        <v>1055</v>
      </c>
      <c r="F1334" s="470" t="s">
        <v>1054</v>
      </c>
    </row>
    <row r="1335" spans="1:6" ht="12.75">
      <c r="A1335" s="793" t="s">
        <v>449</v>
      </c>
      <c r="B1335" s="794" t="s">
        <v>450</v>
      </c>
      <c r="C1335" s="803" t="s">
        <v>451</v>
      </c>
      <c r="D1335" s="804" t="s">
        <v>452</v>
      </c>
      <c r="E1335" s="1047" t="s">
        <v>472</v>
      </c>
      <c r="F1335" s="1048" t="s">
        <v>497</v>
      </c>
    </row>
    <row r="1336" spans="1:6" ht="12.75">
      <c r="A1336" s="454" t="s">
        <v>453</v>
      </c>
      <c r="B1336" s="461" t="s">
        <v>322</v>
      </c>
      <c r="C1336" s="407"/>
      <c r="D1336" s="177"/>
      <c r="E1336" s="407"/>
      <c r="F1336" s="160"/>
    </row>
    <row r="1337" spans="1:6" ht="12.75">
      <c r="A1337" s="453" t="s">
        <v>454</v>
      </c>
      <c r="B1337" s="232" t="s">
        <v>6</v>
      </c>
      <c r="C1337" s="407"/>
      <c r="D1337" s="177"/>
      <c r="E1337" s="407"/>
      <c r="F1337" s="177">
        <f>SUM(C1337:E1337)</f>
        <v>0</v>
      </c>
    </row>
    <row r="1338" spans="1:6" ht="12.75">
      <c r="A1338" s="453" t="s">
        <v>455</v>
      </c>
      <c r="B1338" s="267" t="s">
        <v>7</v>
      </c>
      <c r="C1338" s="407"/>
      <c r="D1338" s="177"/>
      <c r="E1338" s="407"/>
      <c r="F1338" s="177">
        <f>SUM(C1338:E1338)</f>
        <v>0</v>
      </c>
    </row>
    <row r="1339" spans="1:6" ht="12.75">
      <c r="A1339" s="453" t="s">
        <v>456</v>
      </c>
      <c r="B1339" s="267" t="s">
        <v>8</v>
      </c>
      <c r="C1339" s="407"/>
      <c r="D1339" s="177"/>
      <c r="E1339" s="407"/>
      <c r="F1339" s="177">
        <f>SUM(C1339:E1339)</f>
        <v>0</v>
      </c>
    </row>
    <row r="1340" spans="1:6" ht="12.75">
      <c r="A1340" s="453" t="s">
        <v>457</v>
      </c>
      <c r="B1340" s="267" t="s">
        <v>561</v>
      </c>
      <c r="C1340" s="407"/>
      <c r="D1340" s="177"/>
      <c r="E1340" s="407"/>
      <c r="F1340" s="177">
        <f>SUM(C1340:E1340)</f>
        <v>0</v>
      </c>
    </row>
    <row r="1341" spans="1:6" ht="12.75">
      <c r="A1341" s="453" t="s">
        <v>458</v>
      </c>
      <c r="B1341" s="267" t="s">
        <v>560</v>
      </c>
      <c r="C1341" s="407"/>
      <c r="D1341" s="177"/>
      <c r="E1341" s="407"/>
      <c r="F1341" s="177">
        <f>SUM(C1341:E1341)</f>
        <v>0</v>
      </c>
    </row>
    <row r="1342" spans="1:6" ht="12.75">
      <c r="A1342" s="453" t="s">
        <v>459</v>
      </c>
      <c r="B1342" s="267" t="s">
        <v>836</v>
      </c>
      <c r="C1342" s="407">
        <f>C1343+C1344+C1345+C1346+C1347+C1348</f>
        <v>0</v>
      </c>
      <c r="D1342" s="407">
        <f>D1343+D1344+D1345+D1346+D1347+D1348</f>
        <v>0</v>
      </c>
      <c r="E1342" s="407">
        <f>E1343+E1344+E1345+E1346+E1347+E1348</f>
        <v>0</v>
      </c>
      <c r="F1342" s="177">
        <f>F1343+F1344+F1345+F1346+F1347+F1348</f>
        <v>0</v>
      </c>
    </row>
    <row r="1343" spans="1:6" ht="12.75">
      <c r="A1343" s="453" t="s">
        <v>460</v>
      </c>
      <c r="B1343" s="267" t="s">
        <v>837</v>
      </c>
      <c r="C1343" s="407">
        <v>0</v>
      </c>
      <c r="D1343" s="177">
        <v>0</v>
      </c>
      <c r="E1343" s="407">
        <v>0</v>
      </c>
      <c r="F1343" s="177">
        <f>E1343+D1343+C1343</f>
        <v>0</v>
      </c>
    </row>
    <row r="1344" spans="1:6" ht="12.75">
      <c r="A1344" s="453" t="s">
        <v>461</v>
      </c>
      <c r="B1344" s="267" t="s">
        <v>838</v>
      </c>
      <c r="C1344" s="407"/>
      <c r="D1344" s="177"/>
      <c r="E1344" s="407"/>
      <c r="F1344" s="177">
        <f aca="true" t="shared" si="71" ref="F1344:F1349">E1344+D1344+C1344</f>
        <v>0</v>
      </c>
    </row>
    <row r="1345" spans="1:6" ht="12.75">
      <c r="A1345" s="453" t="s">
        <v>462</v>
      </c>
      <c r="B1345" s="267" t="s">
        <v>839</v>
      </c>
      <c r="C1345" s="407"/>
      <c r="D1345" s="177"/>
      <c r="E1345" s="407"/>
      <c r="F1345" s="177">
        <f t="shared" si="71"/>
        <v>0</v>
      </c>
    </row>
    <row r="1346" spans="1:6" ht="12.75">
      <c r="A1346" s="453" t="s">
        <v>463</v>
      </c>
      <c r="B1346" s="462" t="s">
        <v>840</v>
      </c>
      <c r="C1346" s="306"/>
      <c r="D1346" s="181"/>
      <c r="E1346" s="407"/>
      <c r="F1346" s="177">
        <f t="shared" si="71"/>
        <v>0</v>
      </c>
    </row>
    <row r="1347" spans="1:6" ht="12.75">
      <c r="A1347" s="453" t="s">
        <v>464</v>
      </c>
      <c r="B1347" s="1134" t="s">
        <v>855</v>
      </c>
      <c r="C1347" s="408"/>
      <c r="D1347" s="178"/>
      <c r="E1347" s="407"/>
      <c r="F1347" s="177">
        <f t="shared" si="71"/>
        <v>0</v>
      </c>
    </row>
    <row r="1348" spans="1:6" ht="12.75">
      <c r="A1348" s="453" t="s">
        <v>465</v>
      </c>
      <c r="B1348" s="1135" t="s">
        <v>848</v>
      </c>
      <c r="C1348" s="410"/>
      <c r="D1348" s="178"/>
      <c r="E1348" s="407"/>
      <c r="F1348" s="177">
        <f t="shared" si="71"/>
        <v>0</v>
      </c>
    </row>
    <row r="1349" spans="1:6" ht="13.5" thickBot="1">
      <c r="A1349" s="453" t="s">
        <v>466</v>
      </c>
      <c r="B1349" s="269" t="s">
        <v>318</v>
      </c>
      <c r="C1349" s="408"/>
      <c r="D1349" s="182"/>
      <c r="E1349" s="407"/>
      <c r="F1349" s="405">
        <f t="shared" si="71"/>
        <v>0</v>
      </c>
    </row>
    <row r="1350" spans="1:6" ht="13.5" thickBot="1">
      <c r="A1350" s="797" t="s">
        <v>467</v>
      </c>
      <c r="B1350" s="798" t="s">
        <v>9</v>
      </c>
      <c r="C1350" s="806">
        <f>C1337+C1338+C1339+C1340+C1342+C1349</f>
        <v>0</v>
      </c>
      <c r="D1350" s="806">
        <f>D1337+D1338+D1339+D1340+D1342+D1349</f>
        <v>0</v>
      </c>
      <c r="E1350" s="806">
        <f>E1337+E1338+E1339+E1340+E1342+E1349</f>
        <v>0</v>
      </c>
      <c r="F1350" s="807">
        <f>F1337+F1338+F1339+F1340+F1342+F1349</f>
        <v>0</v>
      </c>
    </row>
    <row r="1351" spans="1:6" ht="13.5" thickTop="1">
      <c r="A1351" s="786"/>
      <c r="B1351" s="461"/>
      <c r="C1351" s="305"/>
      <c r="D1351" s="305"/>
      <c r="E1351" s="305"/>
      <c r="F1351" s="185"/>
    </row>
    <row r="1352" spans="1:6" ht="12.75">
      <c r="A1352" s="454" t="s">
        <v>468</v>
      </c>
      <c r="B1352" s="463" t="s">
        <v>323</v>
      </c>
      <c r="C1352" s="409"/>
      <c r="D1352" s="180"/>
      <c r="E1352" s="409"/>
      <c r="F1352" s="239"/>
    </row>
    <row r="1353" spans="1:6" ht="12.75">
      <c r="A1353" s="453" t="s">
        <v>469</v>
      </c>
      <c r="B1353" s="267" t="s">
        <v>562</v>
      </c>
      <c r="C1353" s="407"/>
      <c r="D1353" s="177"/>
      <c r="E1353" s="407"/>
      <c r="F1353" s="177">
        <f>SUM(C1353:E1353)</f>
        <v>0</v>
      </c>
    </row>
    <row r="1354" spans="1:6" ht="12.75">
      <c r="A1354" s="453" t="s">
        <v>468</v>
      </c>
      <c r="B1354" s="267" t="s">
        <v>563</v>
      </c>
      <c r="C1354" s="407"/>
      <c r="D1354" s="177"/>
      <c r="E1354" s="407"/>
      <c r="F1354" s="177">
        <f>SUM(C1354:E1354)</f>
        <v>0</v>
      </c>
    </row>
    <row r="1355" spans="1:6" ht="12.75">
      <c r="A1355" s="453" t="s">
        <v>469</v>
      </c>
      <c r="B1355" s="267" t="s">
        <v>319</v>
      </c>
      <c r="C1355" s="407">
        <f>C1356+C1357+C1358+C1359+C1360+C1361+C1362</f>
        <v>0</v>
      </c>
      <c r="D1355" s="407">
        <f>D1356+D1357+D1358+D1359+D1360+D1361+D1362</f>
        <v>0</v>
      </c>
      <c r="E1355" s="407">
        <f>E1356+E1357+E1358+E1359+E1360+E1361+E1362</f>
        <v>0</v>
      </c>
      <c r="F1355" s="177">
        <f>F1356+F1357+F1358+F1359+F1360+F1361+F1362</f>
        <v>0</v>
      </c>
    </row>
    <row r="1356" spans="1:6" ht="12.75">
      <c r="A1356" s="453" t="s">
        <v>470</v>
      </c>
      <c r="B1356" s="462" t="s">
        <v>841</v>
      </c>
      <c r="C1356" s="407"/>
      <c r="D1356" s="177"/>
      <c r="E1356" s="407"/>
      <c r="F1356" s="177">
        <f>SUM(C1356:E1356)</f>
        <v>0</v>
      </c>
    </row>
    <row r="1357" spans="1:6" ht="12.75">
      <c r="A1357" s="453" t="s">
        <v>471</v>
      </c>
      <c r="B1357" s="462" t="s">
        <v>843</v>
      </c>
      <c r="C1357" s="407"/>
      <c r="D1357" s="177"/>
      <c r="E1357" s="407"/>
      <c r="F1357" s="177">
        <f aca="true" t="shared" si="72" ref="F1357:F1363">SUM(C1357:E1357)</f>
        <v>0</v>
      </c>
    </row>
    <row r="1358" spans="1:6" ht="12.75">
      <c r="A1358" s="453" t="s">
        <v>473</v>
      </c>
      <c r="B1358" s="462" t="s">
        <v>842</v>
      </c>
      <c r="C1358" s="407"/>
      <c r="D1358" s="177"/>
      <c r="E1358" s="407"/>
      <c r="F1358" s="177">
        <f t="shared" si="72"/>
        <v>0</v>
      </c>
    </row>
    <row r="1359" spans="1:6" ht="12.75">
      <c r="A1359" s="453" t="s">
        <v>474</v>
      </c>
      <c r="B1359" s="462" t="s">
        <v>844</v>
      </c>
      <c r="C1359" s="407"/>
      <c r="D1359" s="177"/>
      <c r="E1359" s="407"/>
      <c r="F1359" s="177">
        <f t="shared" si="72"/>
        <v>0</v>
      </c>
    </row>
    <row r="1360" spans="1:6" ht="12.75">
      <c r="A1360" s="453" t="s">
        <v>475</v>
      </c>
      <c r="B1360" s="1134" t="s">
        <v>845</v>
      </c>
      <c r="C1360" s="407"/>
      <c r="D1360" s="177"/>
      <c r="E1360" s="407"/>
      <c r="F1360" s="177">
        <f t="shared" si="72"/>
        <v>0</v>
      </c>
    </row>
    <row r="1361" spans="1:6" ht="12.75">
      <c r="A1361" s="453" t="s">
        <v>476</v>
      </c>
      <c r="B1361" s="372" t="s">
        <v>846</v>
      </c>
      <c r="C1361" s="407"/>
      <c r="D1361" s="177"/>
      <c r="E1361" s="407"/>
      <c r="F1361" s="177">
        <f t="shared" si="72"/>
        <v>0</v>
      </c>
    </row>
    <row r="1362" spans="1:6" ht="12.75">
      <c r="A1362" s="453" t="s">
        <v>477</v>
      </c>
      <c r="B1362" s="1135" t="s">
        <v>863</v>
      </c>
      <c r="C1362" s="407"/>
      <c r="D1362" s="177"/>
      <c r="E1362" s="407"/>
      <c r="F1362" s="177">
        <f t="shared" si="72"/>
        <v>0</v>
      </c>
    </row>
    <row r="1363" spans="1:6" ht="12.75">
      <c r="A1363" s="453" t="s">
        <v>478</v>
      </c>
      <c r="B1363" s="267" t="s">
        <v>849</v>
      </c>
      <c r="C1363" s="407"/>
      <c r="D1363" s="177"/>
      <c r="E1363" s="407"/>
      <c r="F1363" s="177">
        <f t="shared" si="72"/>
        <v>0</v>
      </c>
    </row>
    <row r="1364" spans="1:6" ht="13.5" thickBot="1">
      <c r="A1364" s="453" t="s">
        <v>479</v>
      </c>
      <c r="B1364" s="269" t="s">
        <v>321</v>
      </c>
      <c r="C1364" s="410">
        <f>-C1340</f>
        <v>0</v>
      </c>
      <c r="D1364" s="410">
        <f>-D1340</f>
        <v>0</v>
      </c>
      <c r="E1364" s="410">
        <f>-E1340</f>
        <v>0</v>
      </c>
      <c r="F1364" s="178">
        <f>-F1340</f>
        <v>0</v>
      </c>
    </row>
    <row r="1365" spans="1:6" ht="13.5" thickBot="1">
      <c r="A1365" s="797" t="s">
        <v>480</v>
      </c>
      <c r="B1365" s="798" t="s">
        <v>10</v>
      </c>
      <c r="C1365" s="806">
        <f>C1353+C1354+C1355+C1363+C1364</f>
        <v>0</v>
      </c>
      <c r="D1365" s="806">
        <f>D1353+D1354+D1355+D1363+D1364</f>
        <v>0</v>
      </c>
      <c r="E1365" s="806">
        <f>E1353+E1354+E1355+E1363+E1364</f>
        <v>0</v>
      </c>
      <c r="F1365" s="807">
        <f>F1353+F1354+F1355+F1363+F1364</f>
        <v>0</v>
      </c>
    </row>
    <row r="1366" spans="1:6" ht="27" thickBot="1" thickTop="1">
      <c r="A1366" s="797" t="s">
        <v>481</v>
      </c>
      <c r="B1366" s="802" t="s">
        <v>850</v>
      </c>
      <c r="C1366" s="809">
        <f>C1350+C1365</f>
        <v>0</v>
      </c>
      <c r="D1366" s="809">
        <f>D1350+D1365</f>
        <v>0</v>
      </c>
      <c r="E1366" s="809">
        <f>E1350+E1365</f>
        <v>0</v>
      </c>
      <c r="F1366" s="810">
        <f>F1350+F1365</f>
        <v>0</v>
      </c>
    </row>
    <row r="1367" spans="1:6" ht="13.5" thickTop="1">
      <c r="A1367" s="786"/>
      <c r="B1367" s="1150"/>
      <c r="C1367" s="316"/>
      <c r="D1367" s="316"/>
      <c r="E1367" s="316"/>
      <c r="F1367" s="323"/>
    </row>
    <row r="1368" spans="1:6" ht="12.75">
      <c r="A1368" s="454" t="s">
        <v>557</v>
      </c>
      <c r="B1368" s="584" t="s">
        <v>852</v>
      </c>
      <c r="C1368" s="808"/>
      <c r="D1368" s="180"/>
      <c r="E1368" s="409"/>
      <c r="F1368" s="239"/>
    </row>
    <row r="1369" spans="1:6" ht="12.75">
      <c r="A1369" s="453" t="s">
        <v>483</v>
      </c>
      <c r="B1369" s="268" t="s">
        <v>851</v>
      </c>
      <c r="C1369" s="412"/>
      <c r="D1369" s="177"/>
      <c r="E1369" s="407"/>
      <c r="F1369" s="177">
        <f>SUM(C1369:E1369)</f>
        <v>0</v>
      </c>
    </row>
    <row r="1370" spans="1:6" ht="12.75">
      <c r="A1370" s="453" t="s">
        <v>484</v>
      </c>
      <c r="B1370" s="889" t="s">
        <v>856</v>
      </c>
      <c r="C1370" s="1141"/>
      <c r="D1370" s="182"/>
      <c r="E1370" s="408"/>
      <c r="F1370" s="177">
        <f aca="true" t="shared" si="73" ref="F1370:F1376">SUM(C1370:E1370)</f>
        <v>0</v>
      </c>
    </row>
    <row r="1371" spans="1:6" ht="12.75">
      <c r="A1371" s="453" t="s">
        <v>485</v>
      </c>
      <c r="B1371" s="889" t="s">
        <v>857</v>
      </c>
      <c r="C1371" s="1141">
        <f>1107930+4730+2083+3634+4614+4131</f>
        <v>1127122</v>
      </c>
      <c r="D1371" s="182"/>
      <c r="E1371" s="408"/>
      <c r="F1371" s="177">
        <f t="shared" si="73"/>
        <v>1127122</v>
      </c>
    </row>
    <row r="1372" spans="1:6" ht="12.75">
      <c r="A1372" s="453" t="s">
        <v>486</v>
      </c>
      <c r="B1372" s="889" t="s">
        <v>858</v>
      </c>
      <c r="C1372" s="1141"/>
      <c r="D1372" s="182"/>
      <c r="E1372" s="408"/>
      <c r="F1372" s="177">
        <f t="shared" si="73"/>
        <v>0</v>
      </c>
    </row>
    <row r="1373" spans="1:6" ht="12.75">
      <c r="A1373" s="453" t="s">
        <v>487</v>
      </c>
      <c r="B1373" s="1136" t="s">
        <v>859</v>
      </c>
      <c r="C1373" s="1141"/>
      <c r="D1373" s="182"/>
      <c r="E1373" s="408"/>
      <c r="F1373" s="177">
        <f t="shared" si="73"/>
        <v>0</v>
      </c>
    </row>
    <row r="1374" spans="1:6" ht="12.75">
      <c r="A1374" s="453" t="s">
        <v>488</v>
      </c>
      <c r="B1374" s="1137" t="s">
        <v>860</v>
      </c>
      <c r="C1374" s="1141"/>
      <c r="D1374" s="182"/>
      <c r="E1374" s="408"/>
      <c r="F1374" s="177">
        <f t="shared" si="73"/>
        <v>0</v>
      </c>
    </row>
    <row r="1375" spans="1:6" ht="12.75">
      <c r="A1375" s="453" t="s">
        <v>489</v>
      </c>
      <c r="B1375" s="1138" t="s">
        <v>861</v>
      </c>
      <c r="C1375" s="1141"/>
      <c r="D1375" s="182"/>
      <c r="E1375" s="408"/>
      <c r="F1375" s="177">
        <f t="shared" si="73"/>
        <v>0</v>
      </c>
    </row>
    <row r="1376" spans="1:6" ht="13.5" thickBot="1">
      <c r="A1376" s="453" t="s">
        <v>490</v>
      </c>
      <c r="B1376" s="464" t="s">
        <v>862</v>
      </c>
      <c r="C1376" s="1141"/>
      <c r="D1376" s="182"/>
      <c r="E1376" s="408"/>
      <c r="F1376" s="177">
        <f t="shared" si="73"/>
        <v>0</v>
      </c>
    </row>
    <row r="1377" spans="1:6" ht="13.5" thickBot="1">
      <c r="A1377" s="477" t="s">
        <v>491</v>
      </c>
      <c r="B1377" s="382" t="s">
        <v>853</v>
      </c>
      <c r="C1377" s="1142">
        <f>SUM(C1369:C1376)</f>
        <v>1127122</v>
      </c>
      <c r="D1377" s="1142">
        <f>SUM(D1369:D1376)</f>
        <v>0</v>
      </c>
      <c r="E1377" s="1142">
        <f>SUM(E1369:E1376)</f>
        <v>0</v>
      </c>
      <c r="F1377" s="1274">
        <f>SUM(F1369:F1376)</f>
        <v>1127122</v>
      </c>
    </row>
    <row r="1378" spans="1:6" ht="12.75">
      <c r="A1378" s="786"/>
      <c r="B1378" s="45"/>
      <c r="C1378" s="1156"/>
      <c r="D1378" s="1158"/>
      <c r="E1378" s="1094"/>
      <c r="F1378" s="885"/>
    </row>
    <row r="1379" spans="1:6" ht="13.5" thickBot="1">
      <c r="A1379" s="814" t="s">
        <v>492</v>
      </c>
      <c r="B1379" s="1148" t="s">
        <v>854</v>
      </c>
      <c r="C1379" s="1155">
        <f>C1366+C1377</f>
        <v>1127122</v>
      </c>
      <c r="D1379" s="1157">
        <f>D1366+D1377</f>
        <v>0</v>
      </c>
      <c r="E1379" s="1155">
        <f>E1366+E1377</f>
        <v>0</v>
      </c>
      <c r="F1379" s="1155">
        <f>F1366+F1377</f>
        <v>1127122</v>
      </c>
    </row>
    <row r="1380" spans="1:6" ht="13.5" thickTop="1">
      <c r="A1380" s="1440">
        <v>27</v>
      </c>
      <c r="B1380" s="1440"/>
      <c r="C1380" s="1440"/>
      <c r="D1380" s="1440"/>
      <c r="E1380" s="1440"/>
      <c r="F1380" s="1440"/>
    </row>
    <row r="1381" spans="1:5" ht="12.75">
      <c r="A1381" s="1419" t="s">
        <v>1067</v>
      </c>
      <c r="B1381" s="1419"/>
      <c r="C1381" s="1419"/>
      <c r="D1381" s="1419"/>
      <c r="E1381" s="1419"/>
    </row>
    <row r="1382" spans="1:5" ht="12.75">
      <c r="A1382" s="466"/>
      <c r="B1382" s="466"/>
      <c r="C1382" s="466"/>
      <c r="D1382" s="466"/>
      <c r="E1382" s="466"/>
    </row>
    <row r="1383" spans="1:6" ht="14.25">
      <c r="A1383" s="1562" t="s">
        <v>1068</v>
      </c>
      <c r="B1383" s="1563"/>
      <c r="C1383" s="1563"/>
      <c r="D1383" s="1563"/>
      <c r="E1383" s="1563"/>
      <c r="F1383" s="1563"/>
    </row>
    <row r="1384" spans="2:5" ht="15.75">
      <c r="B1384" s="22"/>
      <c r="C1384" s="22"/>
      <c r="D1384" s="22"/>
      <c r="E1384" s="22"/>
    </row>
    <row r="1385" spans="2:5" ht="15.75">
      <c r="B1385" s="22" t="s">
        <v>1095</v>
      </c>
      <c r="C1385" s="22"/>
      <c r="D1385" s="22"/>
      <c r="E1385" s="22"/>
    </row>
    <row r="1386" spans="2:5" ht="13.5" thickBot="1">
      <c r="B1386" s="1"/>
      <c r="C1386" s="1"/>
      <c r="D1386" s="1"/>
      <c r="E1386" s="23" t="s">
        <v>11</v>
      </c>
    </row>
    <row r="1387" spans="1:6" ht="48.75" thickBot="1">
      <c r="A1387" s="481" t="s">
        <v>448</v>
      </c>
      <c r="B1387" s="792" t="s">
        <v>16</v>
      </c>
      <c r="C1387" s="469" t="s">
        <v>1060</v>
      </c>
      <c r="D1387" s="470" t="s">
        <v>1061</v>
      </c>
      <c r="E1387" s="469" t="s">
        <v>1055</v>
      </c>
      <c r="F1387" s="470" t="s">
        <v>1054</v>
      </c>
    </row>
    <row r="1388" spans="1:6" ht="12.75">
      <c r="A1388" s="793" t="s">
        <v>449</v>
      </c>
      <c r="B1388" s="794" t="s">
        <v>450</v>
      </c>
      <c r="C1388" s="803" t="s">
        <v>451</v>
      </c>
      <c r="D1388" s="804" t="s">
        <v>452</v>
      </c>
      <c r="E1388" s="1047" t="s">
        <v>472</v>
      </c>
      <c r="F1388" s="1048" t="s">
        <v>497</v>
      </c>
    </row>
    <row r="1389" spans="1:6" ht="12.75">
      <c r="A1389" s="454" t="s">
        <v>453</v>
      </c>
      <c r="B1389" s="461" t="s">
        <v>322</v>
      </c>
      <c r="C1389" s="407"/>
      <c r="D1389" s="177"/>
      <c r="E1389" s="407"/>
      <c r="F1389" s="160"/>
    </row>
    <row r="1390" spans="1:6" ht="12.75">
      <c r="A1390" s="453" t="s">
        <v>454</v>
      </c>
      <c r="B1390" s="232" t="s">
        <v>6</v>
      </c>
      <c r="C1390" s="407"/>
      <c r="D1390" s="177"/>
      <c r="E1390" s="407"/>
      <c r="F1390" s="177">
        <f>SUM(C1390:E1390)</f>
        <v>0</v>
      </c>
    </row>
    <row r="1391" spans="1:6" ht="12.75">
      <c r="A1391" s="453" t="s">
        <v>455</v>
      </c>
      <c r="B1391" s="267" t="s">
        <v>7</v>
      </c>
      <c r="C1391" s="407">
        <v>98</v>
      </c>
      <c r="D1391" s="177"/>
      <c r="E1391" s="407"/>
      <c r="F1391" s="177">
        <f>SUM(C1391:E1391)</f>
        <v>98</v>
      </c>
    </row>
    <row r="1392" spans="1:6" ht="12.75">
      <c r="A1392" s="453" t="s">
        <v>456</v>
      </c>
      <c r="B1392" s="267" t="s">
        <v>8</v>
      </c>
      <c r="C1392" s="407">
        <f>83820+3856</f>
        <v>87676</v>
      </c>
      <c r="D1392" s="177"/>
      <c r="E1392" s="407"/>
      <c r="F1392" s="177">
        <f>SUM(C1392:E1392)</f>
        <v>87676</v>
      </c>
    </row>
    <row r="1393" spans="1:6" ht="12.75">
      <c r="A1393" s="453" t="s">
        <v>457</v>
      </c>
      <c r="B1393" s="267" t="s">
        <v>561</v>
      </c>
      <c r="C1393" s="407"/>
      <c r="D1393" s="177"/>
      <c r="E1393" s="407"/>
      <c r="F1393" s="177">
        <f>SUM(C1393:E1393)</f>
        <v>0</v>
      </c>
    </row>
    <row r="1394" spans="1:6" ht="12.75">
      <c r="A1394" s="453" t="s">
        <v>458</v>
      </c>
      <c r="B1394" s="267" t="s">
        <v>560</v>
      </c>
      <c r="C1394" s="407">
        <v>26000</v>
      </c>
      <c r="D1394" s="177"/>
      <c r="E1394" s="407"/>
      <c r="F1394" s="177">
        <f>SUM(C1394:E1394)</f>
        <v>26000</v>
      </c>
    </row>
    <row r="1395" spans="1:6" ht="12.75">
      <c r="A1395" s="453" t="s">
        <v>459</v>
      </c>
      <c r="B1395" s="267" t="s">
        <v>836</v>
      </c>
      <c r="C1395" s="407">
        <f>C1396+C1397+C1398+C1399+C1400+C1401</f>
        <v>0</v>
      </c>
      <c r="D1395" s="407">
        <f>D1396+D1397+D1398+D1399+D1400+D1401</f>
        <v>0</v>
      </c>
      <c r="E1395" s="407">
        <f>E1396+E1397+E1398+E1399+E1400+E1401</f>
        <v>0</v>
      </c>
      <c r="F1395" s="177">
        <f>F1396+F1397+F1398+F1399+F1400+F1401</f>
        <v>0</v>
      </c>
    </row>
    <row r="1396" spans="1:6" ht="12.75">
      <c r="A1396" s="453" t="s">
        <v>460</v>
      </c>
      <c r="B1396" s="267" t="s">
        <v>837</v>
      </c>
      <c r="C1396" s="407">
        <v>0</v>
      </c>
      <c r="D1396" s="177">
        <v>0</v>
      </c>
      <c r="E1396" s="407">
        <v>0</v>
      </c>
      <c r="F1396" s="177">
        <f>E1396+D1396+C1396</f>
        <v>0</v>
      </c>
    </row>
    <row r="1397" spans="1:6" ht="12.75">
      <c r="A1397" s="453" t="s">
        <v>461</v>
      </c>
      <c r="B1397" s="267" t="s">
        <v>838</v>
      </c>
      <c r="C1397" s="407"/>
      <c r="D1397" s="177"/>
      <c r="E1397" s="407"/>
      <c r="F1397" s="177">
        <f aca="true" t="shared" si="74" ref="F1397:F1402">E1397+D1397+C1397</f>
        <v>0</v>
      </c>
    </row>
    <row r="1398" spans="1:6" ht="12.75">
      <c r="A1398" s="453" t="s">
        <v>462</v>
      </c>
      <c r="B1398" s="267" t="s">
        <v>839</v>
      </c>
      <c r="C1398" s="407"/>
      <c r="D1398" s="177"/>
      <c r="E1398" s="407"/>
      <c r="F1398" s="177">
        <f t="shared" si="74"/>
        <v>0</v>
      </c>
    </row>
    <row r="1399" spans="1:6" ht="12.75">
      <c r="A1399" s="453" t="s">
        <v>463</v>
      </c>
      <c r="B1399" s="462" t="s">
        <v>840</v>
      </c>
      <c r="C1399" s="306"/>
      <c r="D1399" s="181"/>
      <c r="E1399" s="407"/>
      <c r="F1399" s="177">
        <f t="shared" si="74"/>
        <v>0</v>
      </c>
    </row>
    <row r="1400" spans="1:6" ht="12.75">
      <c r="A1400" s="453" t="s">
        <v>464</v>
      </c>
      <c r="B1400" s="1134" t="s">
        <v>855</v>
      </c>
      <c r="C1400" s="408"/>
      <c r="D1400" s="178"/>
      <c r="E1400" s="407"/>
      <c r="F1400" s="177">
        <f t="shared" si="74"/>
        <v>0</v>
      </c>
    </row>
    <row r="1401" spans="1:6" ht="12.75">
      <c r="A1401" s="453" t="s">
        <v>465</v>
      </c>
      <c r="B1401" s="1135" t="s">
        <v>848</v>
      </c>
      <c r="C1401" s="410"/>
      <c r="D1401" s="178"/>
      <c r="E1401" s="407"/>
      <c r="F1401" s="177">
        <f t="shared" si="74"/>
        <v>0</v>
      </c>
    </row>
    <row r="1402" spans="1:6" ht="13.5" thickBot="1">
      <c r="A1402" s="453" t="s">
        <v>466</v>
      </c>
      <c r="B1402" s="269" t="s">
        <v>318</v>
      </c>
      <c r="C1402" s="408"/>
      <c r="D1402" s="182"/>
      <c r="E1402" s="407"/>
      <c r="F1402" s="405">
        <f t="shared" si="74"/>
        <v>0</v>
      </c>
    </row>
    <row r="1403" spans="1:6" ht="13.5" thickBot="1">
      <c r="A1403" s="797" t="s">
        <v>467</v>
      </c>
      <c r="B1403" s="798" t="s">
        <v>9</v>
      </c>
      <c r="C1403" s="806">
        <f>C1390+C1391+C1392+C1393+C1395+C1402</f>
        <v>87774</v>
      </c>
      <c r="D1403" s="806">
        <f>D1390+D1391+D1392+D1393+D1395+D1402</f>
        <v>0</v>
      </c>
      <c r="E1403" s="806">
        <f>E1390+E1391+E1392+E1393+E1395+E1402</f>
        <v>0</v>
      </c>
      <c r="F1403" s="807">
        <f>F1390+F1391+F1392+F1393+F1395+F1402</f>
        <v>87774</v>
      </c>
    </row>
    <row r="1404" spans="1:6" ht="13.5" thickTop="1">
      <c r="A1404" s="786"/>
      <c r="B1404" s="461"/>
      <c r="C1404" s="305"/>
      <c r="D1404" s="305"/>
      <c r="E1404" s="305"/>
      <c r="F1404" s="185"/>
    </row>
    <row r="1405" spans="1:6" ht="12.75">
      <c r="A1405" s="454" t="s">
        <v>468</v>
      </c>
      <c r="B1405" s="463" t="s">
        <v>323</v>
      </c>
      <c r="C1405" s="409"/>
      <c r="D1405" s="180"/>
      <c r="E1405" s="409"/>
      <c r="F1405" s="239"/>
    </row>
    <row r="1406" spans="1:6" ht="12.75">
      <c r="A1406" s="453" t="s">
        <v>469</v>
      </c>
      <c r="B1406" s="267" t="s">
        <v>562</v>
      </c>
      <c r="C1406" s="407"/>
      <c r="D1406" s="177"/>
      <c r="E1406" s="407"/>
      <c r="F1406" s="177">
        <f>SUM(C1406:E1406)</f>
        <v>0</v>
      </c>
    </row>
    <row r="1407" spans="1:6" ht="12.75">
      <c r="A1407" s="453" t="s">
        <v>468</v>
      </c>
      <c r="B1407" s="267" t="s">
        <v>563</v>
      </c>
      <c r="C1407" s="407"/>
      <c r="D1407" s="177"/>
      <c r="E1407" s="407"/>
      <c r="F1407" s="177">
        <f>SUM(C1407:E1407)</f>
        <v>0</v>
      </c>
    </row>
    <row r="1408" spans="1:6" ht="12.75">
      <c r="A1408" s="453" t="s">
        <v>469</v>
      </c>
      <c r="B1408" s="267" t="s">
        <v>319</v>
      </c>
      <c r="C1408" s="407">
        <f>C1409+C1410+C1411+C1412+C1413+C1414+C1415</f>
        <v>0</v>
      </c>
      <c r="D1408" s="407">
        <f>D1409+D1410+D1411+D1412+D1413+D1414+D1415</f>
        <v>0</v>
      </c>
      <c r="E1408" s="407">
        <f>E1409+E1410+E1411+E1412+E1413+E1414+E1415</f>
        <v>0</v>
      </c>
      <c r="F1408" s="177">
        <f>F1409+F1410+F1411+F1412+F1413+F1414+F1415</f>
        <v>0</v>
      </c>
    </row>
    <row r="1409" spans="1:6" ht="12.75">
      <c r="A1409" s="453" t="s">
        <v>470</v>
      </c>
      <c r="B1409" s="462" t="s">
        <v>841</v>
      </c>
      <c r="C1409" s="407"/>
      <c r="D1409" s="177"/>
      <c r="E1409" s="407"/>
      <c r="F1409" s="177">
        <f>SUM(C1409:E1409)</f>
        <v>0</v>
      </c>
    </row>
    <row r="1410" spans="1:6" ht="12.75">
      <c r="A1410" s="453" t="s">
        <v>471</v>
      </c>
      <c r="B1410" s="462" t="s">
        <v>843</v>
      </c>
      <c r="C1410" s="407"/>
      <c r="D1410" s="177"/>
      <c r="E1410" s="407"/>
      <c r="F1410" s="177">
        <f aca="true" t="shared" si="75" ref="F1410:F1416">SUM(C1410:E1410)</f>
        <v>0</v>
      </c>
    </row>
    <row r="1411" spans="1:6" ht="12.75">
      <c r="A1411" s="453" t="s">
        <v>473</v>
      </c>
      <c r="B1411" s="462" t="s">
        <v>842</v>
      </c>
      <c r="C1411" s="407"/>
      <c r="D1411" s="177"/>
      <c r="E1411" s="407"/>
      <c r="F1411" s="177">
        <f t="shared" si="75"/>
        <v>0</v>
      </c>
    </row>
    <row r="1412" spans="1:6" ht="12.75">
      <c r="A1412" s="453" t="s">
        <v>474</v>
      </c>
      <c r="B1412" s="462" t="s">
        <v>844</v>
      </c>
      <c r="C1412" s="407"/>
      <c r="D1412" s="177"/>
      <c r="E1412" s="407"/>
      <c r="F1412" s="177">
        <f t="shared" si="75"/>
        <v>0</v>
      </c>
    </row>
    <row r="1413" spans="1:6" ht="12.75">
      <c r="A1413" s="453" t="s">
        <v>475</v>
      </c>
      <c r="B1413" s="1134" t="s">
        <v>845</v>
      </c>
      <c r="C1413" s="407"/>
      <c r="D1413" s="177"/>
      <c r="E1413" s="407"/>
      <c r="F1413" s="177">
        <f t="shared" si="75"/>
        <v>0</v>
      </c>
    </row>
    <row r="1414" spans="1:6" ht="12.75">
      <c r="A1414" s="453" t="s">
        <v>476</v>
      </c>
      <c r="B1414" s="372" t="s">
        <v>846</v>
      </c>
      <c r="C1414" s="407"/>
      <c r="D1414" s="177"/>
      <c r="E1414" s="407"/>
      <c r="F1414" s="177">
        <f t="shared" si="75"/>
        <v>0</v>
      </c>
    </row>
    <row r="1415" spans="1:6" ht="12.75">
      <c r="A1415" s="453" t="s">
        <v>477</v>
      </c>
      <c r="B1415" s="1135" t="s">
        <v>863</v>
      </c>
      <c r="C1415" s="407"/>
      <c r="D1415" s="177"/>
      <c r="E1415" s="407"/>
      <c r="F1415" s="177">
        <f t="shared" si="75"/>
        <v>0</v>
      </c>
    </row>
    <row r="1416" spans="1:6" ht="12.75">
      <c r="A1416" s="453" t="s">
        <v>478</v>
      </c>
      <c r="B1416" s="267" t="s">
        <v>849</v>
      </c>
      <c r="C1416" s="407"/>
      <c r="D1416" s="177"/>
      <c r="E1416" s="407"/>
      <c r="F1416" s="177">
        <f t="shared" si="75"/>
        <v>0</v>
      </c>
    </row>
    <row r="1417" spans="1:6" ht="13.5" thickBot="1">
      <c r="A1417" s="453" t="s">
        <v>479</v>
      </c>
      <c r="B1417" s="269" t="s">
        <v>321</v>
      </c>
      <c r="C1417" s="410">
        <f>-C1393</f>
        <v>0</v>
      </c>
      <c r="D1417" s="410">
        <f>-D1393</f>
        <v>0</v>
      </c>
      <c r="E1417" s="410">
        <f>-E1393</f>
        <v>0</v>
      </c>
      <c r="F1417" s="178">
        <f>-F1393</f>
        <v>0</v>
      </c>
    </row>
    <row r="1418" spans="1:6" ht="13.5" thickBot="1">
      <c r="A1418" s="797" t="s">
        <v>480</v>
      </c>
      <c r="B1418" s="798" t="s">
        <v>10</v>
      </c>
      <c r="C1418" s="806">
        <f>C1406+C1407+C1408+C1416+C1417</f>
        <v>0</v>
      </c>
      <c r="D1418" s="806">
        <f>D1406+D1407+D1408+D1416+D1417</f>
        <v>0</v>
      </c>
      <c r="E1418" s="806">
        <f>E1406+E1407+E1408+E1416+E1417</f>
        <v>0</v>
      </c>
      <c r="F1418" s="807">
        <f>F1406+F1407+F1408+F1416+F1417</f>
        <v>0</v>
      </c>
    </row>
    <row r="1419" spans="1:6" ht="27" thickBot="1" thickTop="1">
      <c r="A1419" s="797" t="s">
        <v>481</v>
      </c>
      <c r="B1419" s="802" t="s">
        <v>850</v>
      </c>
      <c r="C1419" s="809">
        <f>C1403+C1418</f>
        <v>87774</v>
      </c>
      <c r="D1419" s="809">
        <f>D1403+D1418</f>
        <v>0</v>
      </c>
      <c r="E1419" s="809">
        <f>E1403+E1418</f>
        <v>0</v>
      </c>
      <c r="F1419" s="810">
        <f>F1403+F1418</f>
        <v>87774</v>
      </c>
    </row>
    <row r="1420" spans="1:6" ht="13.5" thickTop="1">
      <c r="A1420" s="786"/>
      <c r="B1420" s="1150"/>
      <c r="C1420" s="316"/>
      <c r="D1420" s="316"/>
      <c r="E1420" s="316"/>
      <c r="F1420" s="323"/>
    </row>
    <row r="1421" spans="1:6" ht="12.75">
      <c r="A1421" s="454" t="s">
        <v>557</v>
      </c>
      <c r="B1421" s="584" t="s">
        <v>852</v>
      </c>
      <c r="C1421" s="808"/>
      <c r="D1421" s="180"/>
      <c r="E1421" s="409"/>
      <c r="F1421" s="239"/>
    </row>
    <row r="1422" spans="1:6" ht="12.75">
      <c r="A1422" s="453" t="s">
        <v>483</v>
      </c>
      <c r="B1422" s="268" t="s">
        <v>851</v>
      </c>
      <c r="C1422" s="412"/>
      <c r="D1422" s="177"/>
      <c r="E1422" s="407"/>
      <c r="F1422" s="177">
        <f>SUM(C1422:E1422)</f>
        <v>0</v>
      </c>
    </row>
    <row r="1423" spans="1:6" ht="12.75">
      <c r="A1423" s="453" t="s">
        <v>484</v>
      </c>
      <c r="B1423" s="889" t="s">
        <v>856</v>
      </c>
      <c r="C1423" s="1141"/>
      <c r="D1423" s="182"/>
      <c r="E1423" s="408"/>
      <c r="F1423" s="177">
        <f aca="true" t="shared" si="76" ref="F1423:F1429">SUM(C1423:E1423)</f>
        <v>0</v>
      </c>
    </row>
    <row r="1424" spans="1:6" ht="12.75">
      <c r="A1424" s="453" t="s">
        <v>485</v>
      </c>
      <c r="B1424" s="889" t="s">
        <v>857</v>
      </c>
      <c r="C1424" s="1141"/>
      <c r="D1424" s="182"/>
      <c r="E1424" s="408"/>
      <c r="F1424" s="177">
        <f t="shared" si="76"/>
        <v>0</v>
      </c>
    </row>
    <row r="1425" spans="1:6" ht="12.75">
      <c r="A1425" s="453" t="s">
        <v>486</v>
      </c>
      <c r="B1425" s="889" t="s">
        <v>858</v>
      </c>
      <c r="C1425" s="1141"/>
      <c r="D1425" s="182"/>
      <c r="E1425" s="408"/>
      <c r="F1425" s="177">
        <f t="shared" si="76"/>
        <v>0</v>
      </c>
    </row>
    <row r="1426" spans="1:6" ht="12.75">
      <c r="A1426" s="453" t="s">
        <v>487</v>
      </c>
      <c r="B1426" s="1136" t="s">
        <v>859</v>
      </c>
      <c r="C1426" s="1141"/>
      <c r="D1426" s="182"/>
      <c r="E1426" s="408"/>
      <c r="F1426" s="177">
        <f t="shared" si="76"/>
        <v>0</v>
      </c>
    </row>
    <row r="1427" spans="1:6" ht="12.75">
      <c r="A1427" s="453" t="s">
        <v>488</v>
      </c>
      <c r="B1427" s="1137" t="s">
        <v>860</v>
      </c>
      <c r="C1427" s="1141"/>
      <c r="D1427" s="182"/>
      <c r="E1427" s="408"/>
      <c r="F1427" s="177">
        <f t="shared" si="76"/>
        <v>0</v>
      </c>
    </row>
    <row r="1428" spans="1:6" ht="12.75">
      <c r="A1428" s="453" t="s">
        <v>489</v>
      </c>
      <c r="B1428" s="1138" t="s">
        <v>861</v>
      </c>
      <c r="C1428" s="1141"/>
      <c r="D1428" s="182"/>
      <c r="E1428" s="408"/>
      <c r="F1428" s="177">
        <f t="shared" si="76"/>
        <v>0</v>
      </c>
    </row>
    <row r="1429" spans="1:6" ht="13.5" thickBot="1">
      <c r="A1429" s="453" t="s">
        <v>490</v>
      </c>
      <c r="B1429" s="464" t="s">
        <v>862</v>
      </c>
      <c r="C1429" s="1141"/>
      <c r="D1429" s="182"/>
      <c r="E1429" s="408"/>
      <c r="F1429" s="177">
        <f t="shared" si="76"/>
        <v>0</v>
      </c>
    </row>
    <row r="1430" spans="1:6" ht="13.5" thickBot="1">
      <c r="A1430" s="477" t="s">
        <v>491</v>
      </c>
      <c r="B1430" s="382" t="s">
        <v>853</v>
      </c>
      <c r="C1430" s="1142">
        <f>SUM(C1422:C1429)</f>
        <v>0</v>
      </c>
      <c r="D1430" s="1142">
        <f>SUM(D1422:D1429)</f>
        <v>0</v>
      </c>
      <c r="E1430" s="1142">
        <f>SUM(E1422:E1429)</f>
        <v>0</v>
      </c>
      <c r="F1430" s="1274">
        <f>SUM(F1422:F1429)</f>
        <v>0</v>
      </c>
    </row>
    <row r="1431" spans="1:6" ht="12.75">
      <c r="A1431" s="786"/>
      <c r="B1431" s="45"/>
      <c r="C1431" s="1156"/>
      <c r="D1431" s="1158"/>
      <c r="E1431" s="1094"/>
      <c r="F1431" s="885"/>
    </row>
    <row r="1432" spans="1:6" ht="13.5" thickBot="1">
      <c r="A1432" s="814" t="s">
        <v>492</v>
      </c>
      <c r="B1432" s="1148" t="s">
        <v>854</v>
      </c>
      <c r="C1432" s="1155">
        <f>C1419+C1430</f>
        <v>87774</v>
      </c>
      <c r="D1432" s="1157">
        <f>D1419+D1430</f>
        <v>0</v>
      </c>
      <c r="E1432" s="1155">
        <f>E1419+E1430</f>
        <v>0</v>
      </c>
      <c r="F1432" s="1155">
        <f>F1419+F1430</f>
        <v>87774</v>
      </c>
    </row>
    <row r="1433" spans="1:6" ht="13.5" thickTop="1">
      <c r="A1433" s="1440">
        <v>28</v>
      </c>
      <c r="B1433" s="1440"/>
      <c r="C1433" s="1440"/>
      <c r="D1433" s="1440"/>
      <c r="E1433" s="1440"/>
      <c r="F1433" s="1440"/>
    </row>
    <row r="1434" spans="1:5" ht="12.75">
      <c r="A1434" s="1419" t="s">
        <v>1067</v>
      </c>
      <c r="B1434" s="1419"/>
      <c r="C1434" s="1419"/>
      <c r="D1434" s="1419"/>
      <c r="E1434" s="1419"/>
    </row>
    <row r="1435" spans="1:5" ht="12.75">
      <c r="A1435" s="466"/>
      <c r="B1435" s="466"/>
      <c r="C1435" s="466"/>
      <c r="D1435" s="466"/>
      <c r="E1435" s="466"/>
    </row>
    <row r="1436" spans="1:6" ht="14.25">
      <c r="A1436" s="1562" t="s">
        <v>1068</v>
      </c>
      <c r="B1436" s="1563"/>
      <c r="C1436" s="1563"/>
      <c r="D1436" s="1563"/>
      <c r="E1436" s="1563"/>
      <c r="F1436" s="1563"/>
    </row>
    <row r="1437" spans="2:5" ht="15.75">
      <c r="B1437" s="22"/>
      <c r="C1437" s="22"/>
      <c r="D1437" s="22"/>
      <c r="E1437" s="22"/>
    </row>
    <row r="1438" spans="2:5" ht="15.75">
      <c r="B1438" s="22" t="s">
        <v>1096</v>
      </c>
      <c r="C1438" s="22"/>
      <c r="D1438" s="22"/>
      <c r="E1438" s="22"/>
    </row>
    <row r="1439" spans="2:5" ht="13.5" thickBot="1">
      <c r="B1439" s="1"/>
      <c r="C1439" s="1"/>
      <c r="D1439" s="1"/>
      <c r="E1439" s="23" t="s">
        <v>11</v>
      </c>
    </row>
    <row r="1440" spans="1:6" ht="48.75" thickBot="1">
      <c r="A1440" s="481" t="s">
        <v>448</v>
      </c>
      <c r="B1440" s="792" t="s">
        <v>16</v>
      </c>
      <c r="C1440" s="469" t="s">
        <v>1060</v>
      </c>
      <c r="D1440" s="470" t="s">
        <v>1061</v>
      </c>
      <c r="E1440" s="469" t="s">
        <v>1055</v>
      </c>
      <c r="F1440" s="470" t="s">
        <v>1054</v>
      </c>
    </row>
    <row r="1441" spans="1:6" ht="12.75">
      <c r="A1441" s="793" t="s">
        <v>449</v>
      </c>
      <c r="B1441" s="794" t="s">
        <v>450</v>
      </c>
      <c r="C1441" s="803" t="s">
        <v>451</v>
      </c>
      <c r="D1441" s="804" t="s">
        <v>452</v>
      </c>
      <c r="E1441" s="1047" t="s">
        <v>472</v>
      </c>
      <c r="F1441" s="1048" t="s">
        <v>497</v>
      </c>
    </row>
    <row r="1442" spans="1:6" ht="12.75">
      <c r="A1442" s="454" t="s">
        <v>453</v>
      </c>
      <c r="B1442" s="461" t="s">
        <v>322</v>
      </c>
      <c r="C1442" s="407"/>
      <c r="D1442" s="177"/>
      <c r="E1442" s="407"/>
      <c r="F1442" s="160"/>
    </row>
    <row r="1443" spans="1:6" ht="12.75">
      <c r="A1443" s="453" t="s">
        <v>454</v>
      </c>
      <c r="B1443" s="232" t="s">
        <v>6</v>
      </c>
      <c r="C1443" s="407">
        <f>C1390+C1337+C1284+C1231+C1178+C1125+C1072+C1019+C966+C913+C860+C807+C754+C701+C648+C595+C542+C489+C436+C383+C330+C277+C224+C171+C118+C64+C10</f>
        <v>59306</v>
      </c>
      <c r="D1443" s="407">
        <f>D1390+D1337+D1284+D1231+D1178+D1125+D1072+D1019+D966+D913+D860+D807+D754+D701+D648+D595+D542+D489+D436+D383+D330+D277+D224+D171+D118+D64+D10</f>
        <v>0</v>
      </c>
      <c r="E1443" s="407">
        <f>E1390+E1337+E1284+E1231+E1178+E1125+E1072+E1019+E966+E913+E860+E807+E754+E701+E648+E595+E542+E489+E436+E383+E330+E277+E224+E171+E118+E64+E10</f>
        <v>0</v>
      </c>
      <c r="F1443" s="177">
        <f>SUM(C1443:E1443)</f>
        <v>59306</v>
      </c>
    </row>
    <row r="1444" spans="1:6" ht="12.75">
      <c r="A1444" s="453" t="s">
        <v>455</v>
      </c>
      <c r="B1444" s="267" t="s">
        <v>7</v>
      </c>
      <c r="C1444" s="407">
        <f>C1391+C1338+C1285+C1232+C1179+C1126+C1073+C1020+C967+C914+C861+C808+C755+C702+C649+C596+C543+C490+C437+C384+C331+C278+C225+C172+C119+C65+C11</f>
        <v>14699</v>
      </c>
      <c r="D1444" s="407">
        <f>D1391+D1338+D1285+D1232+D1179+D1126+D1073+D1020+D967+D914+D861+D808+D755+D702+D649+D596+D543+D490+D437+D384+D331+D278+D225+D172+D119+D65+D11</f>
        <v>0</v>
      </c>
      <c r="E1444" s="407">
        <f>E1391+E1338+E1285+E1232+E1179+E1126+E1073+E1020+E967+E914+E861+E808+E755+E702+E649+E596+E543+E490+E437+E384+E331+E278+E225+E172+E119+E65+E11</f>
        <v>0</v>
      </c>
      <c r="F1444" s="177">
        <f>SUM(C1444:E1444)</f>
        <v>14699</v>
      </c>
    </row>
    <row r="1445" spans="1:6" ht="12.75">
      <c r="A1445" s="453" t="s">
        <v>456</v>
      </c>
      <c r="B1445" s="267" t="s">
        <v>8</v>
      </c>
      <c r="C1445" s="407">
        <f>C1392+C1339+C1286+C1233+C1180+C1127+C1074+C1021+C968+C915+C862+C809+C756+C703+C650+C597+C544+C491+C438+C385+C332+C279+C226+C173+C120+C66+C12</f>
        <v>429908</v>
      </c>
      <c r="D1445" s="407">
        <f>D1392+D1339+D1286+D1233+D1180+D1127+D1074+D1021+D968+D915+D862+D809+D756+D703+D650+D597+D544+D491+D438+D385+D332+D279+D226+D173+D120+D66+D12</f>
        <v>16484</v>
      </c>
      <c r="E1445" s="407">
        <f>E1392+E1339+E1286+E1233+E1180+E1127+E1074+E1021+E968+E915+E862+E809+E756+E703+E650+E597+E544+E491+E438+E385+E332+E279+E226+E173+E120+E66+E12</f>
        <v>0</v>
      </c>
      <c r="F1445" s="177">
        <f>SUM(C1445:E1445)</f>
        <v>446392</v>
      </c>
    </row>
    <row r="1446" spans="1:6" ht="12.75">
      <c r="A1446" s="453" t="s">
        <v>457</v>
      </c>
      <c r="B1446" s="267" t="s">
        <v>561</v>
      </c>
      <c r="C1446" s="407">
        <f>C1393+C1340+C1287+C1234+C1181+C1128+C1075+C1022+C969+C916+C863+C810+C757+C704+C651+C598+C545+C492+C439+C386+C333+C280+C227+C174+C121+C67+C13</f>
        <v>-64781</v>
      </c>
      <c r="D1446" s="407">
        <f>D1393+D1340+D1287+D1234+D1181+D1128+D1075+D1022+D969+D916+D863+D810+D757+D704+D651+D598+D545+D492+D439+D386+D333+D280+D227+D174+D121+D67+D13</f>
        <v>-2938</v>
      </c>
      <c r="E1446" s="407">
        <f>E1393+E1340+E1287+E1234+E1181+E1128+E1075+E1022+E969+E916+E863+E810+E757+E704+E651+E598+E545+E492+E439+E386+E333+E280+E227+E174+E121+E67+E13</f>
        <v>0</v>
      </c>
      <c r="F1446" s="177">
        <f>SUM(C1446:E1446)</f>
        <v>-67719</v>
      </c>
    </row>
    <row r="1447" spans="1:6" ht="12.75">
      <c r="A1447" s="453" t="s">
        <v>458</v>
      </c>
      <c r="B1447" s="267" t="s">
        <v>560</v>
      </c>
      <c r="C1447" s="407">
        <f>C1394+C1341+C1288+C1235+C1182+C1129+C1076+C1023+C970+C917+C864+C811+C758+C705+C652+C599+C546+C493+C440+C387+C334+C281+C228+C175+C122+C68+C14</f>
        <v>26000</v>
      </c>
      <c r="D1447" s="407">
        <f>D1394+D1341+D1288+D1235+D1182+D1129+D1076+D1023+D970+D917+D864+D811+D758+D705+D652+D599+D546+D493+D440+D387+D334+D281+D228+D175+D122+D68+D14</f>
        <v>0</v>
      </c>
      <c r="E1447" s="407">
        <f>E1394+E1341+E1288+E1235+E1182+E1129+E1076+E1023+E970+E917+E864+E811+E758+E705+E652+E599+E546+E493+E440+E387+E334+E281+E228+E175+E122+E68+E14</f>
        <v>0</v>
      </c>
      <c r="F1447" s="177">
        <f>SUM(C1447:E1447)</f>
        <v>26000</v>
      </c>
    </row>
    <row r="1448" spans="1:6" ht="12.75">
      <c r="A1448" s="453" t="s">
        <v>459</v>
      </c>
      <c r="B1448" s="267" t="s">
        <v>836</v>
      </c>
      <c r="C1448" s="407">
        <f>C1449+C1450+C1451+C1452+C1453+C1454</f>
        <v>234293</v>
      </c>
      <c r="D1448" s="407">
        <f>D1449+D1450+D1451+D1452+D1453+D1454</f>
        <v>58241</v>
      </c>
      <c r="E1448" s="407">
        <f>E1449+E1450+E1451+E1452+E1453+E1454</f>
        <v>0</v>
      </c>
      <c r="F1448" s="177">
        <f>F1449+F1450+F1451+F1452+F1453+F1454</f>
        <v>292534</v>
      </c>
    </row>
    <row r="1449" spans="1:6" ht="12.75">
      <c r="A1449" s="453" t="s">
        <v>460</v>
      </c>
      <c r="B1449" s="267" t="s">
        <v>837</v>
      </c>
      <c r="C1449" s="407">
        <f>C1396+C1343+C1290+C1237+C1184+C1131+C1078+C1025+C972+C919+C866+C813+C760+C707+C654+C601+C548+C495+C442+C389+C336+C283+C230+C177+C124+C70+C16</f>
        <v>39224</v>
      </c>
      <c r="D1449" s="407">
        <f>D1396+D1343+D1290+D1237+D1184+D1131+D1078+D1025+D972+D919+D866+D813+D760+D707+D654+D601+D548+D495+D442+D389+D336+D283+D230+D177+D124+D70+D16</f>
        <v>0</v>
      </c>
      <c r="E1449" s="407">
        <f>E1396+E1343+E1290+E1237+E1184+E1131+E1078+E1025+E972+E919+E866+E813+E760+E707+E654+E601+E548+E495+E442+E389+E336+E283+E230+E177+E124+E70+E16</f>
        <v>0</v>
      </c>
      <c r="F1449" s="177">
        <f>E1449+D1449+C1449</f>
        <v>39224</v>
      </c>
    </row>
    <row r="1450" spans="1:6" ht="12.75">
      <c r="A1450" s="453" t="s">
        <v>461</v>
      </c>
      <c r="B1450" s="267" t="s">
        <v>838</v>
      </c>
      <c r="C1450" s="407">
        <f>C1397+C1344+C1291+C1238+C1185+C1132+C1079+C1026+C973+C920+C867+C814+C761+C708+C655+C602+C549+C496+C443+C390+C337+C284+C231+C178+C125+C71+C17</f>
        <v>0</v>
      </c>
      <c r="D1450" s="407">
        <f>D1397+D1344+D1291+D1238+D1185+D1132+D1079+D1026+D973+D920+D867+D814+D761+D708+D655+D602+D549+D496+D443+D390+D337+D284+D231+D178+D125+D71+D17</f>
        <v>0</v>
      </c>
      <c r="E1450" s="407">
        <f>E1397+E1344+E1291+E1238+E1185+E1132+E1079+E1026+E973+E920+E867+E814+E761+E708+E655+E602+E549+E496+E443+E390+E337+E284+E231+E178+E125+E71+E17</f>
        <v>0</v>
      </c>
      <c r="F1450" s="177">
        <f aca="true" t="shared" si="77" ref="F1450:F1455">E1450+D1450+C1450</f>
        <v>0</v>
      </c>
    </row>
    <row r="1451" spans="1:6" ht="12.75">
      <c r="A1451" s="453" t="s">
        <v>462</v>
      </c>
      <c r="B1451" s="267" t="s">
        <v>839</v>
      </c>
      <c r="C1451" s="407">
        <f>C1398+C1345+C1292+C1239+C1186+C1133+C1080+C1027+C974+C921+C868+C815+C762+C709+C656+C603+C550+C497+C444+C391+C338+C285+C232+C179+C126+C72+C18</f>
        <v>0</v>
      </c>
      <c r="D1451" s="407">
        <f>D1398+D1345+D1292+D1239+D1186+D1133+D1080+D1027+D974+D921+D868+D815+D762+D709+D656+D603+D550+D497+D444+D391+D338+D285+D232+D179+D126+D72+D18</f>
        <v>0</v>
      </c>
      <c r="E1451" s="407">
        <f>E1398+E1345+E1292+E1239+E1186+E1133+E1080+E1027+E974+E921+E868+E815+E762+E709+E656+E603+E550+E497+E444+E391+E338+E285+E232+E179+E126+E72+E18</f>
        <v>0</v>
      </c>
      <c r="F1451" s="177">
        <f t="shared" si="77"/>
        <v>0</v>
      </c>
    </row>
    <row r="1452" spans="1:6" ht="12.75">
      <c r="A1452" s="453" t="s">
        <v>463</v>
      </c>
      <c r="B1452" s="462" t="s">
        <v>840</v>
      </c>
      <c r="C1452" s="407">
        <f>C1399+C1346+C1293+C1240+C1187+C1134+C1081+C1028+C975+C922+C869+C816+C763+C710+C657+C604+C551+C498+C445+C392+C339+C286+C233+C180+C127+C73+C19</f>
        <v>195069</v>
      </c>
      <c r="D1452" s="407">
        <f>D1399+D1346+D1293+D1240+D1187+D1134+D1081+D1028+D975+D922+D869+D816+D763+D710+D657+D604+D551+D498+D445+D392+D339+D286+D233+D180+D127+D73+D19</f>
        <v>58241</v>
      </c>
      <c r="E1452" s="407">
        <f>E1399+E1346+E1293+E1240+E1187+E1134+E1081+E1028+E975+E922+E869+E816+E763+E710+E657+E604+E551+E498+E445+E392+E339+E286+E233+E180+E127+E73+E19</f>
        <v>0</v>
      </c>
      <c r="F1452" s="177">
        <f t="shared" si="77"/>
        <v>253310</v>
      </c>
    </row>
    <row r="1453" spans="1:6" ht="12.75">
      <c r="A1453" s="453" t="s">
        <v>464</v>
      </c>
      <c r="B1453" s="1134" t="s">
        <v>855</v>
      </c>
      <c r="C1453" s="407">
        <f>C1400+C1347+C1294+C1241+C1188+C1135+C1082+C1029+C976+C923+C870+C817+C764+C711+C658+C605+C552+C499+C446+C393+C340+C287+C234+C181+C128+C74+C20</f>
        <v>0</v>
      </c>
      <c r="D1453" s="407">
        <f>D1400+D1347+D1294+D1241+D1188+D1135+D1082+D1029+D976+D923+D870+D817+D764+D711+D658+D605+D552+D499+D446+D393+D340+D287+D234+D181+D128+D74+D20</f>
        <v>0</v>
      </c>
      <c r="E1453" s="407">
        <f>E1400+E1347+E1294+E1241+E1188+E1135+E1082+E1029+E976+E923+E870+E817+E764+E711+E658+E605+E552+E499+E446+E393+E340+E287+E234+E181+E128+E74+E20</f>
        <v>0</v>
      </c>
      <c r="F1453" s="177">
        <f t="shared" si="77"/>
        <v>0</v>
      </c>
    </row>
    <row r="1454" spans="1:6" ht="12.75">
      <c r="A1454" s="453" t="s">
        <v>465</v>
      </c>
      <c r="B1454" s="1135" t="s">
        <v>848</v>
      </c>
      <c r="C1454" s="407">
        <f>C1401+C1348+C1295+C1242+C1189+C1136+C1083+C1030+C977+C924+C871+C818+C765+C712+C659+C606+C553+C500+C447+C394+C341+C288+C235+C182+C129+C75+C21</f>
        <v>0</v>
      </c>
      <c r="D1454" s="407">
        <f>D1401+D1348+D1295+D1242+D1189+D1136+D1083+D1030+D977+D924+D871+D818+D765+D712+D659+D606+D553+D500+D447+D394+D341+D288+D235+D182+D129+D75+D21</f>
        <v>0</v>
      </c>
      <c r="E1454" s="407">
        <f>E1401+E1348+E1295+E1242+E1189+E1136+E1083+E1030+E977+E924+E871+E818+E765+E712+E659+E606+E553+E500+E447+E394+E341+E288+E235+E182+E129+E75+E21</f>
        <v>0</v>
      </c>
      <c r="F1454" s="177">
        <f t="shared" si="77"/>
        <v>0</v>
      </c>
    </row>
    <row r="1455" spans="1:6" ht="13.5" thickBot="1">
      <c r="A1455" s="453" t="s">
        <v>466</v>
      </c>
      <c r="B1455" s="269" t="s">
        <v>318</v>
      </c>
      <c r="C1455" s="407">
        <f>C1402+C1349+C1296+C1243+C1190+C1137+C1084+C1031+C978+C925+C872+C819+C766+C713+C660+C607+C554+C501+C448+C395+C342+C289+C236+C183+C130+C76+C22</f>
        <v>800</v>
      </c>
      <c r="D1455" s="407">
        <f>D1402+D1349+D1296+D1243+D1190+D1137+D1084+D1031+D978+D925+D872+D819+D766+D713+D660+D607+D554+D501+D448+D395+D342+D289+D236+D183+D130+D76+D22</f>
        <v>81394</v>
      </c>
      <c r="E1455" s="407">
        <f>E1402+E1349+E1296+E1243+E1190+E1137+E1084+E1031+E978+E925+E872+E819+E766+E713+E660+E607+E554+E501+E448+E395+E342+E289+E236+E183+E130+E76+E22</f>
        <v>0</v>
      </c>
      <c r="F1455" s="405">
        <f t="shared" si="77"/>
        <v>82194</v>
      </c>
    </row>
    <row r="1456" spans="1:6" ht="13.5" thickBot="1">
      <c r="A1456" s="797" t="s">
        <v>467</v>
      </c>
      <c r="B1456" s="798" t="s">
        <v>9</v>
      </c>
      <c r="C1456" s="806">
        <f>C1443+C1444+C1445+C1446+C1448+C1455</f>
        <v>674225</v>
      </c>
      <c r="D1456" s="806">
        <f>D1443+D1444+D1445+D1446+D1448+D1455</f>
        <v>153181</v>
      </c>
      <c r="E1456" s="806">
        <f>E1443+E1444+E1445+E1446+E1448+E1455</f>
        <v>0</v>
      </c>
      <c r="F1456" s="807">
        <f>F1443+F1444+F1445+F1446+F1448+F1455</f>
        <v>827406</v>
      </c>
    </row>
    <row r="1457" spans="1:6" ht="13.5" thickTop="1">
      <c r="A1457" s="786"/>
      <c r="B1457" s="461"/>
      <c r="C1457" s="305"/>
      <c r="D1457" s="305"/>
      <c r="E1457" s="305"/>
      <c r="F1457" s="185"/>
    </row>
    <row r="1458" spans="1:6" ht="12.75">
      <c r="A1458" s="454" t="s">
        <v>468</v>
      </c>
      <c r="B1458" s="463" t="s">
        <v>323</v>
      </c>
      <c r="C1458" s="409"/>
      <c r="D1458" s="180"/>
      <c r="E1458" s="409"/>
      <c r="F1458" s="239"/>
    </row>
    <row r="1459" spans="1:6" ht="12.75">
      <c r="A1459" s="453" t="s">
        <v>469</v>
      </c>
      <c r="B1459" s="267" t="s">
        <v>562</v>
      </c>
      <c r="C1459" s="407">
        <f>C1406+C1353+C1300+C1247+C1194+C1141+C1088+C1035+C982+C929+C876+C823+C770+C717+C664+C611+C558+C505+C452+C399+C346+C293+C240+C187+C134+C80+C26</f>
        <v>3539205</v>
      </c>
      <c r="D1459" s="407">
        <f>D1406+D1353+D1300+D1247+D1194+D1141+D1088+D1035+D982+D929+D876+D823+D770+D717+D664+D611+D558+D505+D452+D399+D346+D293+D240+D187+D134+D80+D26</f>
        <v>8630</v>
      </c>
      <c r="E1459" s="407">
        <f>E1406+E1353+E1300+E1247+E1194+E1141+E1088+E1035+E982+E929+E876+E823+E770+E717+E664+E611+E558+E505+E452+E399+E346+E293+E240+E187+E134+E80+E26</f>
        <v>0</v>
      </c>
      <c r="F1459" s="177">
        <f>SUM(C1459:E1459)</f>
        <v>3547835</v>
      </c>
    </row>
    <row r="1460" spans="1:6" ht="12.75">
      <c r="A1460" s="453" t="s">
        <v>468</v>
      </c>
      <c r="B1460" s="267" t="s">
        <v>563</v>
      </c>
      <c r="C1460" s="407">
        <f>C1407+C1354+C1301+C1248+C1195+C1142+C1089+C1036+C983+C930+C877+C824+C771+C718+C665+C612+C559+C506+C453+C400+C347+C294+C241+C188+C135+C81+C27</f>
        <v>40000</v>
      </c>
      <c r="D1460" s="407">
        <f>D1407+D1354+D1301+D1248+D1195+D1142+D1089+D1036+D983+D930+D877+D824+D771+D718+D665+D612+D559+D506+D453+D400+D347+D294+D241+D188+D135+D81+D27</f>
        <v>0</v>
      </c>
      <c r="E1460" s="407">
        <f>E1407+E1354+E1301+E1248+E1195+E1142+E1089+E1036+E983+E930+E877+E824+E771+E718+E665+E612+E559+E506+E453+E400+E347+E294+E241+E188+E135+E81+E27</f>
        <v>0</v>
      </c>
      <c r="F1460" s="177">
        <f>SUM(C1460:E1460)</f>
        <v>40000</v>
      </c>
    </row>
    <row r="1461" spans="1:6" ht="13.5" thickBot="1">
      <c r="A1461" s="453" t="s">
        <v>469</v>
      </c>
      <c r="B1461" s="267" t="s">
        <v>319</v>
      </c>
      <c r="C1461" s="407">
        <f>C1462+C1463+C1464+C1465+C1466+C1467+C1468</f>
        <v>310776</v>
      </c>
      <c r="D1461" s="407">
        <f>D1462+D1463+D1464+D1465+D1466+D1467+D1468</f>
        <v>10000</v>
      </c>
      <c r="E1461" s="407">
        <f>E1462+E1463+E1464+E1465+E1466+E1467+E1468</f>
        <v>0</v>
      </c>
      <c r="F1461" s="405">
        <f>F1462+F1463+F1464+F1465+F1466+F1467+F1468</f>
        <v>320776</v>
      </c>
    </row>
    <row r="1462" spans="1:6" ht="12.75">
      <c r="A1462" s="453" t="s">
        <v>470</v>
      </c>
      <c r="B1462" s="462" t="s">
        <v>841</v>
      </c>
      <c r="C1462" s="407">
        <f>C1409+C1356+C1303+C1250+C1197+C1144+C1091+C1038+C985+C932+C879+C826+C773+C720+C667+C614+C561+C508+C455+C402+C349+C296+C243+C190+C137+C83+C29</f>
        <v>0</v>
      </c>
      <c r="D1462" s="407">
        <f>D1409+D1356+D1303+D1250+D1197+D1144+D1091+D1038+D985+D932+D879+D826+D773+D720+D667+D614+D561+D508+D455+D402+D349+D296+D243+D190+D137+D83+D29</f>
        <v>0</v>
      </c>
      <c r="E1462" s="407">
        <f>E1409+E1356+E1303+E1250+E1197+E1144+E1091+E1038+E985+E932+E879+E826+E773+E720+E667+E614+E561+E508+E455+E402+E349+E296+E243+E190+E137+E83+E29</f>
        <v>0</v>
      </c>
      <c r="F1462" s="180">
        <f>SUM(C1462:E1462)</f>
        <v>0</v>
      </c>
    </row>
    <row r="1463" spans="1:6" ht="12.75">
      <c r="A1463" s="453" t="s">
        <v>471</v>
      </c>
      <c r="B1463" s="462" t="s">
        <v>843</v>
      </c>
      <c r="C1463" s="407">
        <f>C1410+C1357+C1304+C1251+C1198+C1145+C1092+C1039+C986+C933+C880+C827+C774+C721+C668+C615+C562+C509+C456+C403+C350+C297+C244+C191+C138+C84+C30</f>
        <v>0</v>
      </c>
      <c r="D1463" s="407">
        <f>D1410+D1357+D1304+D1251+D1198+D1145+D1092+D1039+D986+D933+D880+D827+D774+D721+D668+D615+D562+D509+D456+D403+D350+D297+D244+D191+D138+D84+D30</f>
        <v>0</v>
      </c>
      <c r="E1463" s="407">
        <f>E1410+E1357+E1304+E1251+E1198+E1145+E1092+E1039+E986+E933+E880+E827+E774+E721+E668+E615+E562+E509+E456+E403+E350+E297+E244+E191+E138+E84+E30</f>
        <v>0</v>
      </c>
      <c r="F1463" s="177">
        <f aca="true" t="shared" si="78" ref="F1463:F1469">SUM(C1463:E1463)</f>
        <v>0</v>
      </c>
    </row>
    <row r="1464" spans="1:6" ht="12.75">
      <c r="A1464" s="453" t="s">
        <v>473</v>
      </c>
      <c r="B1464" s="462" t="s">
        <v>842</v>
      </c>
      <c r="C1464" s="407">
        <f>C1411+C1358+C1305+C1252+C1199+C1146+C1093+C1040+C987+C934+C881+C828+C775+C722+C669+C616+C563+C510+C457+C404+C351+C298+C245+C192+C139+C85+C31</f>
        <v>0</v>
      </c>
      <c r="D1464" s="407">
        <f>D1411+D1358+D1305+D1252+D1199+D1146+D1093+D1040+D987+D934+D881+D828+D775+D722+D669+D616+D563+D510+D457+D404+D351+D298+D245+D192+D139+D85+D31</f>
        <v>0</v>
      </c>
      <c r="E1464" s="407">
        <f>E1411+E1358+E1305+E1252+E1199+E1146+E1093+E1040+E987+E934+E881+E828+E775+E722+E669+E616+E563+E510+E457+E404+E351+E298+E245+E192+E139+E85+E31</f>
        <v>0</v>
      </c>
      <c r="F1464" s="177">
        <f t="shared" si="78"/>
        <v>0</v>
      </c>
    </row>
    <row r="1465" spans="1:6" ht="12.75">
      <c r="A1465" s="453" t="s">
        <v>474</v>
      </c>
      <c r="B1465" s="462" t="s">
        <v>844</v>
      </c>
      <c r="C1465" s="407">
        <f>C1412+C1359+C1306+C1253+C1200+C1147+C1094+C1041+C988+C935+C882+C829+C776+C723+C670+C617+C564+C511+C458+C405+C352+C299+C246+C193+C140+C86+C32</f>
        <v>310776</v>
      </c>
      <c r="D1465" s="407">
        <f>D1412+D1359+D1306+D1253+D1200+D1147+D1094+D1041+D988+D935+D882+D829+D776+D723+D670+D617+D564+D511+D458+D405+D352+D299+D246+D193+D140+D86+D32</f>
        <v>5000</v>
      </c>
      <c r="E1465" s="407">
        <f>E1412+E1359+E1306+E1253+E1200+E1147+E1094+E1041+E988+E935+E882+E829+E776+E723+E670+E617+E564+E511+E458+E405+E352+E299+E246+E193+E140+E86+E32</f>
        <v>0</v>
      </c>
      <c r="F1465" s="177">
        <f t="shared" si="78"/>
        <v>315776</v>
      </c>
    </row>
    <row r="1466" spans="1:6" ht="12.75">
      <c r="A1466" s="453" t="s">
        <v>475</v>
      </c>
      <c r="B1466" s="1134" t="s">
        <v>845</v>
      </c>
      <c r="C1466" s="407">
        <f>C1413+C1360+C1307+C1254+C1201+C1148+C1095+C1042+C989+C936+C883+C830+C777+C724+C671+C618+C565+C512+C459+C406+C353+C300+C247+C194+C141+C87+C33</f>
        <v>0</v>
      </c>
      <c r="D1466" s="407">
        <f>D1413+D1360+D1307+D1254+D1201+D1148+D1095+D1042+D989+D936+D883+D830+D777+D724+D671+D618+D565+D512+D459+D406+D353+D300+D247+D194+D141+D87+D33</f>
        <v>5000</v>
      </c>
      <c r="E1466" s="407">
        <f>E1413+E1360+E1307+E1254+E1201+E1148+E1095+E1042+E989+E936+E883+E830+E777+E724+E671+E618+E565+E512+E459+E406+E353+E300+E247+E194+E141+E87+E33</f>
        <v>0</v>
      </c>
      <c r="F1466" s="177">
        <f t="shared" si="78"/>
        <v>5000</v>
      </c>
    </row>
    <row r="1467" spans="1:6" ht="12.75">
      <c r="A1467" s="453" t="s">
        <v>476</v>
      </c>
      <c r="B1467" s="372" t="s">
        <v>846</v>
      </c>
      <c r="C1467" s="407">
        <f>C1414+C1361+C1308+C1255+C1202+C1149+C1096+C1043+C990+C937+C884+C831+C778+C725+C672+C619+C566+C513+C460+C407+C354+C301+C248+C195+C142+C88+C34</f>
        <v>0</v>
      </c>
      <c r="D1467" s="407">
        <f>D1414+D1361+D1308+D1255+D1202+D1149+D1096+D1043+D990+D937+D884+D831+D778+D725+D672+D619+D566+D513+D460+D407+D354+D301+D248+D195+D142+D88+D34</f>
        <v>0</v>
      </c>
      <c r="E1467" s="407">
        <f>E1414+E1361+E1308+E1255+E1202+E1149+E1096+E1043+E990+E937+E884+E831+E778+E725+E672+E619+E566+E513+E460+E407+E354+E301+E248+E195+E142+E88+E34</f>
        <v>0</v>
      </c>
      <c r="F1467" s="177">
        <f t="shared" si="78"/>
        <v>0</v>
      </c>
    </row>
    <row r="1468" spans="1:6" ht="12.75">
      <c r="A1468" s="453" t="s">
        <v>477</v>
      </c>
      <c r="B1468" s="1135" t="s">
        <v>863</v>
      </c>
      <c r="C1468" s="407">
        <f>C1415+C1362+C1309+C1256+C1203+C1150+C1097+C1044+C991+C938+C885+C832+C779+C726+C673+C620+C567+C514+C461+C408+C355+C302+C249+C196+C143+C89+C35</f>
        <v>0</v>
      </c>
      <c r="D1468" s="407">
        <f>D1415+D1362+D1309+D1256+D1203+D1150+D1097+D1044+D991+D938+D885+D832+D779+D726+D673+D620+D567+D514+D461+D408+D355+D302+D249+D196+D143+D89+D35</f>
        <v>0</v>
      </c>
      <c r="E1468" s="407">
        <f>E1415+E1362+E1309+E1256+E1203+E1150+E1097+E1044+E991+E938+E885+E832+E779+E726+E673+E620+E567+E514+E461+E408+E355+E302+E249+E196+E143+E89+E35</f>
        <v>0</v>
      </c>
      <c r="F1468" s="177">
        <f t="shared" si="78"/>
        <v>0</v>
      </c>
    </row>
    <row r="1469" spans="1:6" ht="12.75">
      <c r="A1469" s="453" t="s">
        <v>478</v>
      </c>
      <c r="B1469" s="267" t="s">
        <v>849</v>
      </c>
      <c r="C1469" s="407">
        <f>C1416+C1363+C1310+C1257+C1204+C1151+C1098+C1045+C992+C939+C886+C833+C780+C727+C674+C621+C568+C515+C462+C409+C356+C303+C250+C197+C144+C90+C36</f>
        <v>1550</v>
      </c>
      <c r="D1469" s="407">
        <f>D1416+D1363+D1310+D1257+D1204+D1151+D1098+D1045+D992+D939+D886+D833+D780+D727+D674+D621+D568+D515+D462+D409+D356+D303+D250+D197+D144+D90+D36</f>
        <v>0</v>
      </c>
      <c r="E1469" s="407">
        <f>E1416+E1363+E1310+E1257+E1204+E1151+E1098+E1045+E992+E939+E886+E833+E780+E727+E674+E621+E568+E515+E462+E409+E356+E303+E250+E197+E144+E90+E36</f>
        <v>0</v>
      </c>
      <c r="F1469" s="177">
        <f t="shared" si="78"/>
        <v>1550</v>
      </c>
    </row>
    <row r="1470" spans="1:6" ht="13.5" thickBot="1">
      <c r="A1470" s="453" t="s">
        <v>479</v>
      </c>
      <c r="B1470" s="269" t="s">
        <v>321</v>
      </c>
      <c r="C1470" s="408">
        <f>-C1446</f>
        <v>64781</v>
      </c>
      <c r="D1470" s="408">
        <f>-D1446</f>
        <v>2938</v>
      </c>
      <c r="E1470" s="408">
        <f>-E1446</f>
        <v>0</v>
      </c>
      <c r="F1470" s="182">
        <f>-F1446</f>
        <v>67719</v>
      </c>
    </row>
    <row r="1471" spans="1:6" ht="13.5" thickBot="1">
      <c r="A1471" s="797" t="s">
        <v>480</v>
      </c>
      <c r="B1471" s="798" t="s">
        <v>10</v>
      </c>
      <c r="C1471" s="806">
        <f>C1459+C1460+C1461+C1469+C1470</f>
        <v>3956312</v>
      </c>
      <c r="D1471" s="806">
        <f>D1459+D1460+D1461+D1469+D1470</f>
        <v>21568</v>
      </c>
      <c r="E1471" s="806">
        <f>E1459+E1460+E1461+E1469+E1470</f>
        <v>0</v>
      </c>
      <c r="F1471" s="807">
        <f>F1459+F1460+F1461+F1469+F1470</f>
        <v>3977880</v>
      </c>
    </row>
    <row r="1472" spans="1:6" ht="27" thickBot="1" thickTop="1">
      <c r="A1472" s="797" t="s">
        <v>481</v>
      </c>
      <c r="B1472" s="802" t="s">
        <v>850</v>
      </c>
      <c r="C1472" s="809">
        <f>C1456+C1471</f>
        <v>4630537</v>
      </c>
      <c r="D1472" s="809">
        <f>D1456+D1471</f>
        <v>174749</v>
      </c>
      <c r="E1472" s="809">
        <f>E1456+E1471</f>
        <v>0</v>
      </c>
      <c r="F1472" s="810">
        <f>F1456+F1471</f>
        <v>4805286</v>
      </c>
    </row>
    <row r="1473" spans="1:6" ht="13.5" thickTop="1">
      <c r="A1473" s="786"/>
      <c r="B1473" s="1150"/>
      <c r="C1473" s="316"/>
      <c r="D1473" s="316"/>
      <c r="E1473" s="316"/>
      <c r="F1473" s="323"/>
    </row>
    <row r="1474" spans="1:6" ht="12.75">
      <c r="A1474" s="454" t="s">
        <v>557</v>
      </c>
      <c r="B1474" s="584" t="s">
        <v>852</v>
      </c>
      <c r="C1474" s="808"/>
      <c r="D1474" s="180"/>
      <c r="E1474" s="409"/>
      <c r="F1474" s="239"/>
    </row>
    <row r="1475" spans="1:6" ht="12.75">
      <c r="A1475" s="453" t="s">
        <v>483</v>
      </c>
      <c r="B1475" s="268" t="s">
        <v>851</v>
      </c>
      <c r="C1475" s="407">
        <f>C1422+C1369+C1316+C1263+C1210+C1157+C1104+C1051+C998+C945+C892+C839+C786+C733+C680+C627+C574+C521+C468+C415+C362+C309+C256+C203+C150+C96+C42</f>
        <v>0</v>
      </c>
      <c r="D1475" s="407">
        <f>D1422+D1369+D1316+D1263+D1210+D1157+D1104+D1051+D998+D945+D892+D839+D786+D733+D680+D627+D574+D521+D468+D415+D362+D309+D256+D203+D150+D96+D42</f>
        <v>0</v>
      </c>
      <c r="E1475" s="407">
        <f>E1422+E1369+E1316+E1263+E1210+E1157+E1104+E1051+E998+E945+E892+E839+E786+E733+E680+E627+E574+E521+E468+E415+E362+E309+E256+E203+E150+E96+E42</f>
        <v>0</v>
      </c>
      <c r="F1475" s="177">
        <f>SUM(C1475:E1475)</f>
        <v>0</v>
      </c>
    </row>
    <row r="1476" spans="1:6" ht="12.75">
      <c r="A1476" s="453" t="s">
        <v>484</v>
      </c>
      <c r="B1476" s="889" t="s">
        <v>856</v>
      </c>
      <c r="C1476" s="407">
        <f>C1423+C1370+C1317+C1264+C1211+C1158+C1105+C1052+C999+C946+C893+C840+C787+C734+C681+C628+C575+C522+C469+C416+C363+C310+C257+C204+C151+C97+C43</f>
        <v>0</v>
      </c>
      <c r="D1476" s="407">
        <f>D1423+D1370+D1317+D1264+D1211+D1158+D1105+D1052+D999+D946+D893+D840+D787+D734+D681+D628+D575+D522+D469+D416+D363+D310+D257+D204+D151+D97+D43</f>
        <v>0</v>
      </c>
      <c r="E1476" s="407">
        <f>E1423+E1370+E1317+E1264+E1211+E1158+E1105+E1052+E999+E946+E893+E840+E787+E734+E681+E628+E575+E522+E469+E416+E363+E310+E257+E204+E151+E97+E43</f>
        <v>0</v>
      </c>
      <c r="F1476" s="177">
        <f aca="true" t="shared" si="79" ref="F1476:F1482">SUM(C1476:E1476)</f>
        <v>0</v>
      </c>
    </row>
    <row r="1477" spans="1:6" ht="12.75">
      <c r="A1477" s="453" t="s">
        <v>485</v>
      </c>
      <c r="B1477" s="889" t="s">
        <v>857</v>
      </c>
      <c r="C1477" s="407">
        <f>C1424+C1371+C1318+C1265+C1212+C1159+C1106+C1053+C1000+C947+C894+C841+C788+C735+C682+C629+C576+C523+C470+C417+C364+C311+C258+C205+C152+C98+C44</f>
        <v>1127122</v>
      </c>
      <c r="D1477" s="407">
        <f>D1424+D1371+D1318+D1265+D1212+D1159+D1106+D1053+D1000+D947+D894+D841+D788+D735+D682+D629+D576+D523+D470+D417+D364+D311+D258+D205+D152+D98+D44</f>
        <v>0</v>
      </c>
      <c r="E1477" s="407">
        <f>E1424+E1371+E1318+E1265+E1212+E1159+E1106+E1053+E1000+E947+E894+E841+E788+E735+E682+E629+E576+E523+E470+E417+E364+E311+E258+E205+E152+E98+E44</f>
        <v>0</v>
      </c>
      <c r="F1477" s="177">
        <f t="shared" si="79"/>
        <v>1127122</v>
      </c>
    </row>
    <row r="1478" spans="1:6" ht="12.75">
      <c r="A1478" s="453" t="s">
        <v>486</v>
      </c>
      <c r="B1478" s="889" t="s">
        <v>858</v>
      </c>
      <c r="C1478" s="407">
        <f>C1425+C1372+C1319+C1266+C1213+C1160+C1107+C1054+C1001+C948+C895+C842+C789+C736+C683+C630+C577+C524+C471+C418+C365+C312+C259+C206+C153+C99+C45</f>
        <v>0</v>
      </c>
      <c r="D1478" s="407">
        <f>D1425+D1372+D1319+D1266+D1213+D1160+D1107+D1054+D1001+D948+D895+D842+D789+D736+D683+D630+D577+D524+D471+D418+D365+D312+D259+D206+D153+D99+D45</f>
        <v>0</v>
      </c>
      <c r="E1478" s="407">
        <f>E1425+E1372+E1319+E1266+E1213+E1160+E1107+E1054+E1001+E948+E895+E842+E789+E736+E683+E630+E577+E524+E471+E418+E365+E312+E259+E206+E153+E99+E45</f>
        <v>0</v>
      </c>
      <c r="F1478" s="177">
        <f t="shared" si="79"/>
        <v>0</v>
      </c>
    </row>
    <row r="1479" spans="1:6" ht="12.75">
      <c r="A1479" s="453" t="s">
        <v>487</v>
      </c>
      <c r="B1479" s="1136" t="s">
        <v>859</v>
      </c>
      <c r="C1479" s="407">
        <f>C1426+C1373+C1320+C1267+C1214+C1161+C1108+C1055+C1002+C949+C896+C843+C790+C737+C684+C631+C578+C525+C472+C419+C366+C313+C260+C207+C154+C100+C46</f>
        <v>0</v>
      </c>
      <c r="D1479" s="407">
        <f>D1426+D1373+D1320+D1267+D1214+D1161+D1108+D1055+D1002+D949+D896+D843+D790+D737+D684+D631+D578+D525+D472+D419+D366+D313+D260+D207+D154+D100+D46</f>
        <v>0</v>
      </c>
      <c r="E1479" s="407">
        <f>E1426+E1373+E1320+E1267+E1214+E1161+E1108+E1055+E1002+E949+E896+E843+E790+E737+E684+E631+E578+E525+E472+E419+E366+E313+E260+E207+E154+E100+E46</f>
        <v>0</v>
      </c>
      <c r="F1479" s="177">
        <f t="shared" si="79"/>
        <v>0</v>
      </c>
    </row>
    <row r="1480" spans="1:6" ht="12.75">
      <c r="A1480" s="453" t="s">
        <v>488</v>
      </c>
      <c r="B1480" s="1137" t="s">
        <v>860</v>
      </c>
      <c r="C1480" s="407">
        <f>C1427+C1374+C1321+C1268+C1215+C1162+C1109+C1056+C1003+C950+C897+C844+C791+C738+C685+C632+C579+C526+C473+C420+C367+C314+C261+C208+C155+C101+C47</f>
        <v>0</v>
      </c>
      <c r="D1480" s="407">
        <f>D1427+D1374+D1321+D1268+D1215+D1162+D1109+D1056+D1003+D950+D897+D844+D791+D738+D685+D632+D579+D526+D473+D420+D367+D314+D261+D208+D155+D101+D47</f>
        <v>0</v>
      </c>
      <c r="E1480" s="407">
        <f>E1427+E1374+E1321+E1268+E1215+E1162+E1109+E1056+E1003+E950+E897+E844+E791+E738+E685+E632+E579+E526+E473+E420+E367+E314+E261+E208+E155+E101+E47</f>
        <v>0</v>
      </c>
      <c r="F1480" s="177">
        <f t="shared" si="79"/>
        <v>0</v>
      </c>
    </row>
    <row r="1481" spans="1:6" ht="12.75">
      <c r="A1481" s="453" t="s">
        <v>489</v>
      </c>
      <c r="B1481" s="1138" t="s">
        <v>861</v>
      </c>
      <c r="C1481" s="407">
        <f>C1428+C1375+C1322+C1269+C1216+C1163+C1110+C1057+C1004+C951+C898+C845+C792+C739+C686+C633+C580+C527+C474+C421+C368+C315+C262+C209+C156+C102+C48</f>
        <v>115771.20000000001</v>
      </c>
      <c r="D1481" s="407">
        <f>D1428+D1375+D1322+D1269+D1216+D1163+D1110+D1057+D1004+D951+D898+D845+D792+D739+D686+D633+D580+D527+D474+D421+D368+D315+D262+D209+D156+D102+D48</f>
        <v>0</v>
      </c>
      <c r="E1481" s="407">
        <f>E1428+E1375+E1322+E1269+E1216+E1163+E1110+E1057+E1004+E951+E898+E845+E792+E739+E686+E633+E580+E527+E474+E421+E368+E315+E262+E209+E156+E102+E48</f>
        <v>0</v>
      </c>
      <c r="F1481" s="177">
        <f t="shared" si="79"/>
        <v>115771.20000000001</v>
      </c>
    </row>
    <row r="1482" spans="1:6" ht="13.5" thickBot="1">
      <c r="A1482" s="453" t="s">
        <v>490</v>
      </c>
      <c r="B1482" s="464" t="s">
        <v>862</v>
      </c>
      <c r="C1482" s="407">
        <f>C1429+C1376+C1323+C1270+C1217+C1164+C1111+C1058+C1005+C952+C899+C846+C793+C740+C687+C634+C581+C528+C475+C422+C369+C316+C263+C210+C157+C103+C49</f>
        <v>4362</v>
      </c>
      <c r="D1482" s="407">
        <f>D1429+D1376+D1323+D1270+D1217+D1164+D1111+D1058+D1005+D952+D899+D846+D793+D740+D687+D634+D581+D528+D475+D422+D369+D316+D263+D210+D157+D103+D49</f>
        <v>33733</v>
      </c>
      <c r="E1482" s="407">
        <f>E1429+E1376+E1323+E1270+E1217+E1164+E1111+E1058+E1005+E952+E899+E846+E793+E740+E687+E634+E581+E528+E475+E422+E369+E316+E263+E210+E157+E103+E49</f>
        <v>0</v>
      </c>
      <c r="F1482" s="177">
        <f t="shared" si="79"/>
        <v>38095</v>
      </c>
    </row>
    <row r="1483" spans="1:6" ht="13.5" thickBot="1">
      <c r="A1483" s="477" t="s">
        <v>491</v>
      </c>
      <c r="B1483" s="382" t="s">
        <v>853</v>
      </c>
      <c r="C1483" s="1142">
        <f>SUM(C1475:C1482)</f>
        <v>1247255.2</v>
      </c>
      <c r="D1483" s="1142">
        <f>SUM(D1475:D1482)</f>
        <v>33733</v>
      </c>
      <c r="E1483" s="1142">
        <f>SUM(E1475:E1482)</f>
        <v>0</v>
      </c>
      <c r="F1483" s="1274">
        <f>SUM(F1475:F1482)</f>
        <v>1280988.2</v>
      </c>
    </row>
    <row r="1484" spans="1:6" ht="12.75">
      <c r="A1484" s="786"/>
      <c r="B1484" s="45"/>
      <c r="C1484" s="1156"/>
      <c r="D1484" s="1158"/>
      <c r="E1484" s="1094"/>
      <c r="F1484" s="885"/>
    </row>
    <row r="1485" spans="1:6" ht="13.5" thickBot="1">
      <c r="A1485" s="814" t="s">
        <v>492</v>
      </c>
      <c r="B1485" s="1148" t="s">
        <v>854</v>
      </c>
      <c r="C1485" s="1155">
        <f>C1472+C1483</f>
        <v>5877792.2</v>
      </c>
      <c r="D1485" s="1157">
        <f>D1472+D1483</f>
        <v>208482</v>
      </c>
      <c r="E1485" s="1155">
        <f>E1472+E1483</f>
        <v>0</v>
      </c>
      <c r="F1485" s="1155">
        <f>F1472+F1483</f>
        <v>6086274.2</v>
      </c>
    </row>
    <row r="1486" spans="1:6" ht="13.5" thickTop="1">
      <c r="A1486" s="1440">
        <v>29</v>
      </c>
      <c r="B1486" s="1440"/>
      <c r="C1486" s="1440"/>
      <c r="D1486" s="1440"/>
      <c r="E1486" s="1440"/>
      <c r="F1486" s="1440"/>
    </row>
    <row r="1487" spans="1:5" ht="12.75">
      <c r="A1487" s="1419" t="s">
        <v>1067</v>
      </c>
      <c r="B1487" s="1419"/>
      <c r="C1487" s="1419"/>
      <c r="D1487" s="1419"/>
      <c r="E1487" s="1419"/>
    </row>
    <row r="1488" spans="1:5" ht="12.75">
      <c r="A1488" s="466"/>
      <c r="B1488" s="466"/>
      <c r="C1488" s="466"/>
      <c r="D1488" s="466"/>
      <c r="E1488" s="466"/>
    </row>
    <row r="1489" spans="1:6" ht="14.25">
      <c r="A1489" s="1562" t="s">
        <v>1068</v>
      </c>
      <c r="B1489" s="1563"/>
      <c r="C1489" s="1563"/>
      <c r="D1489" s="1563"/>
      <c r="E1489" s="1563"/>
      <c r="F1489" s="1563"/>
    </row>
    <row r="1490" spans="2:5" ht="15.75">
      <c r="B1490" s="22"/>
      <c r="C1490" s="22"/>
      <c r="D1490" s="22"/>
      <c r="E1490" s="22"/>
    </row>
    <row r="1491" spans="2:5" ht="15.75">
      <c r="B1491" s="22" t="s">
        <v>1097</v>
      </c>
      <c r="C1491" s="22"/>
      <c r="D1491" s="22"/>
      <c r="E1491" s="22"/>
    </row>
    <row r="1492" spans="2:5" ht="13.5" thickBot="1">
      <c r="B1492" s="1"/>
      <c r="C1492" s="1"/>
      <c r="D1492" s="1"/>
      <c r="E1492" s="23" t="s">
        <v>11</v>
      </c>
    </row>
    <row r="1493" spans="1:6" ht="48.75" thickBot="1">
      <c r="A1493" s="481" t="s">
        <v>448</v>
      </c>
      <c r="B1493" s="792" t="s">
        <v>16</v>
      </c>
      <c r="C1493" s="469" t="s">
        <v>1060</v>
      </c>
      <c r="D1493" s="470" t="s">
        <v>1061</v>
      </c>
      <c r="E1493" s="469" t="s">
        <v>1055</v>
      </c>
      <c r="F1493" s="470" t="s">
        <v>1054</v>
      </c>
    </row>
    <row r="1494" spans="1:6" ht="12.75">
      <c r="A1494" s="793" t="s">
        <v>449</v>
      </c>
      <c r="B1494" s="794" t="s">
        <v>450</v>
      </c>
      <c r="C1494" s="803" t="s">
        <v>451</v>
      </c>
      <c r="D1494" s="804" t="s">
        <v>452</v>
      </c>
      <c r="E1494" s="1047" t="s">
        <v>472</v>
      </c>
      <c r="F1494" s="1048" t="s">
        <v>497</v>
      </c>
    </row>
    <row r="1495" spans="1:6" ht="12.75">
      <c r="A1495" s="454" t="s">
        <v>453</v>
      </c>
      <c r="B1495" s="461" t="s">
        <v>322</v>
      </c>
      <c r="C1495" s="407"/>
      <c r="D1495" s="177"/>
      <c r="E1495" s="407"/>
      <c r="F1495" s="160"/>
    </row>
    <row r="1496" spans="1:6" ht="12.75">
      <c r="A1496" s="453" t="s">
        <v>454</v>
      </c>
      <c r="B1496" s="232" t="s">
        <v>6</v>
      </c>
      <c r="C1496" s="407"/>
      <c r="D1496" s="177"/>
      <c r="E1496" s="407"/>
      <c r="F1496" s="177">
        <f>SUM(C1496:E1496)</f>
        <v>0</v>
      </c>
    </row>
    <row r="1497" spans="1:6" ht="12.75">
      <c r="A1497" s="453" t="s">
        <v>455</v>
      </c>
      <c r="B1497" s="267" t="s">
        <v>7</v>
      </c>
      <c r="C1497" s="407"/>
      <c r="D1497" s="177"/>
      <c r="E1497" s="407"/>
      <c r="F1497" s="177">
        <f>SUM(C1497:E1497)</f>
        <v>0</v>
      </c>
    </row>
    <row r="1498" spans="1:6" ht="12.75">
      <c r="A1498" s="453" t="s">
        <v>456</v>
      </c>
      <c r="B1498" s="267" t="s">
        <v>8</v>
      </c>
      <c r="C1498" s="407"/>
      <c r="D1498" s="177"/>
      <c r="E1498" s="407"/>
      <c r="F1498" s="177">
        <f>SUM(C1498:E1498)</f>
        <v>0</v>
      </c>
    </row>
    <row r="1499" spans="1:6" ht="12.75">
      <c r="A1499" s="453" t="s">
        <v>457</v>
      </c>
      <c r="B1499" s="267" t="s">
        <v>561</v>
      </c>
      <c r="C1499" s="407"/>
      <c r="D1499" s="177"/>
      <c r="E1499" s="407"/>
      <c r="F1499" s="177">
        <f>SUM(C1499:E1499)</f>
        <v>0</v>
      </c>
    </row>
    <row r="1500" spans="1:6" ht="12.75">
      <c r="A1500" s="453" t="s">
        <v>458</v>
      </c>
      <c r="B1500" s="267" t="s">
        <v>560</v>
      </c>
      <c r="C1500" s="407"/>
      <c r="D1500" s="177"/>
      <c r="E1500" s="407"/>
      <c r="F1500" s="177">
        <f>SUM(C1500:E1500)</f>
        <v>0</v>
      </c>
    </row>
    <row r="1501" spans="1:6" ht="12.75">
      <c r="A1501" s="453" t="s">
        <v>459</v>
      </c>
      <c r="B1501" s="267" t="s">
        <v>836</v>
      </c>
      <c r="C1501" s="407">
        <f>C1502+C1503+C1504+C1505+C1506+C1507</f>
        <v>51772</v>
      </c>
      <c r="D1501" s="407">
        <f>D1502+D1503+D1504+D1505+D1506+D1507</f>
        <v>22085</v>
      </c>
      <c r="E1501" s="407">
        <f>E1502+E1503+E1504+E1505+E1506+E1507</f>
        <v>0</v>
      </c>
      <c r="F1501" s="177">
        <f>F1502+F1503+F1504+F1505+F1506+F1507</f>
        <v>73857</v>
      </c>
    </row>
    <row r="1502" spans="1:6" ht="12.75">
      <c r="A1502" s="453" t="s">
        <v>460</v>
      </c>
      <c r="B1502" s="267" t="s">
        <v>837</v>
      </c>
      <c r="C1502" s="407">
        <v>0</v>
      </c>
      <c r="D1502" s="177">
        <v>0</v>
      </c>
      <c r="E1502" s="407">
        <v>0</v>
      </c>
      <c r="F1502" s="177">
        <f>E1502+D1502+C1502</f>
        <v>0</v>
      </c>
    </row>
    <row r="1503" spans="1:6" ht="12.75">
      <c r="A1503" s="453" t="s">
        <v>461</v>
      </c>
      <c r="B1503" s="267" t="s">
        <v>838</v>
      </c>
      <c r="C1503" s="407"/>
      <c r="D1503" s="177"/>
      <c r="E1503" s="407"/>
      <c r="F1503" s="177">
        <f aca="true" t="shared" si="80" ref="F1503:F1508">E1503+D1503+C1503</f>
        <v>0</v>
      </c>
    </row>
    <row r="1504" spans="1:6" ht="12.75">
      <c r="A1504" s="453" t="s">
        <v>462</v>
      </c>
      <c r="B1504" s="267" t="s">
        <v>839</v>
      </c>
      <c r="C1504" s="407"/>
      <c r="D1504" s="177"/>
      <c r="E1504" s="407"/>
      <c r="F1504" s="177">
        <f t="shared" si="80"/>
        <v>0</v>
      </c>
    </row>
    <row r="1505" spans="1:6" ht="12.75">
      <c r="A1505" s="453" t="s">
        <v>463</v>
      </c>
      <c r="B1505" s="462" t="s">
        <v>840</v>
      </c>
      <c r="C1505" s="306"/>
      <c r="D1505" s="181"/>
      <c r="E1505" s="407"/>
      <c r="F1505" s="177">
        <f t="shared" si="80"/>
        <v>0</v>
      </c>
    </row>
    <row r="1506" spans="1:6" ht="12.75">
      <c r="A1506" s="453" t="s">
        <v>464</v>
      </c>
      <c r="B1506" s="1134" t="s">
        <v>855</v>
      </c>
      <c r="C1506" s="408"/>
      <c r="D1506" s="178"/>
      <c r="E1506" s="407"/>
      <c r="F1506" s="177">
        <f t="shared" si="80"/>
        <v>0</v>
      </c>
    </row>
    <row r="1507" spans="1:6" ht="12.75">
      <c r="A1507" s="453" t="s">
        <v>465</v>
      </c>
      <c r="B1507" s="1135" t="s">
        <v>848</v>
      </c>
      <c r="C1507" s="408">
        <f>'34 sz melléklet'!C10+'34 sz melléklet'!C11+'34 sz melléklet'!C12+'34 sz melléklet'!C15+'34 sz melléklet'!C16+'34 sz melléklet'!C17+'34 sz melléklet'!C18</f>
        <v>51772</v>
      </c>
      <c r="D1507" s="182">
        <f>'34 sz melléklet'!C13+'34 sz melléklet'!C14</f>
        <v>22085</v>
      </c>
      <c r="E1507" s="407"/>
      <c r="F1507" s="177">
        <f t="shared" si="80"/>
        <v>73857</v>
      </c>
    </row>
    <row r="1508" spans="1:6" ht="13.5" thickBot="1">
      <c r="A1508" s="453" t="s">
        <v>466</v>
      </c>
      <c r="B1508" s="269" t="s">
        <v>318</v>
      </c>
      <c r="C1508" s="408"/>
      <c r="D1508" s="182"/>
      <c r="E1508" s="407"/>
      <c r="F1508" s="405">
        <f t="shared" si="80"/>
        <v>0</v>
      </c>
    </row>
    <row r="1509" spans="1:6" ht="13.5" thickBot="1">
      <c r="A1509" s="797" t="s">
        <v>467</v>
      </c>
      <c r="B1509" s="798" t="s">
        <v>9</v>
      </c>
      <c r="C1509" s="806">
        <f>C1496+C1497+C1498+C1499+C1501+C1508</f>
        <v>51772</v>
      </c>
      <c r="D1509" s="806">
        <f>D1496+D1497+D1498+D1499+D1501+D1508</f>
        <v>22085</v>
      </c>
      <c r="E1509" s="806">
        <f>E1496+E1497+E1498+E1499+E1501+E1508</f>
        <v>0</v>
      </c>
      <c r="F1509" s="807">
        <f>F1496+F1497+F1498+F1499+F1501+F1508</f>
        <v>73857</v>
      </c>
    </row>
    <row r="1510" spans="1:6" ht="13.5" thickTop="1">
      <c r="A1510" s="786"/>
      <c r="B1510" s="461"/>
      <c r="C1510" s="305"/>
      <c r="D1510" s="305"/>
      <c r="E1510" s="305"/>
      <c r="F1510" s="185"/>
    </row>
    <row r="1511" spans="1:6" ht="12.75">
      <c r="A1511" s="454" t="s">
        <v>468</v>
      </c>
      <c r="B1511" s="463" t="s">
        <v>323</v>
      </c>
      <c r="C1511" s="409"/>
      <c r="D1511" s="180"/>
      <c r="E1511" s="409"/>
      <c r="F1511" s="239"/>
    </row>
    <row r="1512" spans="1:6" ht="12.75">
      <c r="A1512" s="453" t="s">
        <v>469</v>
      </c>
      <c r="B1512" s="267" t="s">
        <v>562</v>
      </c>
      <c r="C1512" s="407"/>
      <c r="D1512" s="177"/>
      <c r="E1512" s="407"/>
      <c r="F1512" s="177">
        <f>SUM(C1512:E1512)</f>
        <v>0</v>
      </c>
    </row>
    <row r="1513" spans="1:6" ht="12.75">
      <c r="A1513" s="453" t="s">
        <v>468</v>
      </c>
      <c r="B1513" s="267" t="s">
        <v>563</v>
      </c>
      <c r="C1513" s="407"/>
      <c r="D1513" s="177"/>
      <c r="E1513" s="407"/>
      <c r="F1513" s="177">
        <f>SUM(C1513:E1513)</f>
        <v>0</v>
      </c>
    </row>
    <row r="1514" spans="1:6" ht="12.75">
      <c r="A1514" s="453" t="s">
        <v>469</v>
      </c>
      <c r="B1514" s="267" t="s">
        <v>319</v>
      </c>
      <c r="C1514" s="407">
        <f>C1515+C1516+C1517+C1518+C1519+C1520+C1521</f>
        <v>151559</v>
      </c>
      <c r="D1514" s="407">
        <f>D1515+D1516+D1517+D1518+D1519+D1520+D1521</f>
        <v>376141</v>
      </c>
      <c r="E1514" s="407">
        <f>E1515+E1516+E1517+E1518+E1519+E1520+E1521</f>
        <v>0</v>
      </c>
      <c r="F1514" s="177">
        <f>F1515+F1516+F1517+F1518+F1519+F1520+F1521</f>
        <v>527700</v>
      </c>
    </row>
    <row r="1515" spans="1:6" ht="12.75">
      <c r="A1515" s="453" t="s">
        <v>470</v>
      </c>
      <c r="B1515" s="462" t="s">
        <v>841</v>
      </c>
      <c r="C1515" s="407"/>
      <c r="D1515" s="177"/>
      <c r="E1515" s="407"/>
      <c r="F1515" s="177">
        <f>SUM(C1515:E1515)</f>
        <v>0</v>
      </c>
    </row>
    <row r="1516" spans="1:6" ht="12.75">
      <c r="A1516" s="453" t="s">
        <v>471</v>
      </c>
      <c r="B1516" s="462" t="s">
        <v>843</v>
      </c>
      <c r="C1516" s="407"/>
      <c r="D1516" s="177"/>
      <c r="E1516" s="407"/>
      <c r="F1516" s="177">
        <f aca="true" t="shared" si="81" ref="F1516:F1522">SUM(C1516:E1516)</f>
        <v>0</v>
      </c>
    </row>
    <row r="1517" spans="1:6" ht="12.75">
      <c r="A1517" s="453" t="s">
        <v>473</v>
      </c>
      <c r="B1517" s="462" t="s">
        <v>842</v>
      </c>
      <c r="C1517" s="407"/>
      <c r="D1517" s="177"/>
      <c r="E1517" s="407"/>
      <c r="F1517" s="177">
        <f t="shared" si="81"/>
        <v>0</v>
      </c>
    </row>
    <row r="1518" spans="1:6" ht="12.75">
      <c r="A1518" s="453" t="s">
        <v>474</v>
      </c>
      <c r="B1518" s="462" t="s">
        <v>844</v>
      </c>
      <c r="C1518" s="407"/>
      <c r="D1518" s="177"/>
      <c r="E1518" s="407"/>
      <c r="F1518" s="177">
        <f t="shared" si="81"/>
        <v>0</v>
      </c>
    </row>
    <row r="1519" spans="1:6" ht="12.75">
      <c r="A1519" s="453" t="s">
        <v>475</v>
      </c>
      <c r="B1519" s="1134" t="s">
        <v>845</v>
      </c>
      <c r="C1519" s="407"/>
      <c r="D1519" s="177"/>
      <c r="E1519" s="407"/>
      <c r="F1519" s="177">
        <f t="shared" si="81"/>
        <v>0</v>
      </c>
    </row>
    <row r="1520" spans="1:6" ht="12.75">
      <c r="A1520" s="453" t="s">
        <v>476</v>
      </c>
      <c r="B1520" s="372" t="s">
        <v>846</v>
      </c>
      <c r="C1520" s="407"/>
      <c r="D1520" s="177"/>
      <c r="E1520" s="407"/>
      <c r="F1520" s="177">
        <f t="shared" si="81"/>
        <v>0</v>
      </c>
    </row>
    <row r="1521" spans="1:6" ht="12.75">
      <c r="A1521" s="453" t="s">
        <v>477</v>
      </c>
      <c r="B1521" s="1135" t="s">
        <v>863</v>
      </c>
      <c r="C1521" s="407">
        <f>'34 sz melléklet'!C23+'34 sz melléklet'!C28+'34 sz melléklet'!C29+'34 sz melléklet'!C30+'34 sz melléklet'!C31+'34 sz melléklet'!C32+'34 sz melléklet'!C33</f>
        <v>151559</v>
      </c>
      <c r="D1521" s="177">
        <f>'34 sz melléklet'!C22+'34 sz melléklet'!C24+'34 sz melléklet'!C25+'34 sz melléklet'!C26+'34 sz melléklet'!C27</f>
        <v>376141</v>
      </c>
      <c r="E1521" s="407"/>
      <c r="F1521" s="177">
        <f t="shared" si="81"/>
        <v>527700</v>
      </c>
    </row>
    <row r="1522" spans="1:6" ht="12.75">
      <c r="A1522" s="453" t="s">
        <v>478</v>
      </c>
      <c r="B1522" s="267" t="s">
        <v>849</v>
      </c>
      <c r="C1522" s="407"/>
      <c r="D1522" s="177"/>
      <c r="E1522" s="407"/>
      <c r="F1522" s="177">
        <f t="shared" si="81"/>
        <v>0</v>
      </c>
    </row>
    <row r="1523" spans="1:6" ht="13.5" thickBot="1">
      <c r="A1523" s="453" t="s">
        <v>479</v>
      </c>
      <c r="B1523" s="269" t="s">
        <v>321</v>
      </c>
      <c r="C1523" s="410">
        <f>-C1499</f>
        <v>0</v>
      </c>
      <c r="D1523" s="410">
        <f>-D1499</f>
        <v>0</v>
      </c>
      <c r="E1523" s="410">
        <f>-E1499</f>
        <v>0</v>
      </c>
      <c r="F1523" s="178">
        <f>-F1499</f>
        <v>0</v>
      </c>
    </row>
    <row r="1524" spans="1:6" ht="13.5" thickBot="1">
      <c r="A1524" s="797" t="s">
        <v>480</v>
      </c>
      <c r="B1524" s="798" t="s">
        <v>10</v>
      </c>
      <c r="C1524" s="806">
        <f>C1512+C1513+C1514+C1522+C1523</f>
        <v>151559</v>
      </c>
      <c r="D1524" s="806">
        <f>D1512+D1513+D1514+D1522+D1523</f>
        <v>376141</v>
      </c>
      <c r="E1524" s="806">
        <f>E1512+E1513+E1514+E1522+E1523</f>
        <v>0</v>
      </c>
      <c r="F1524" s="807">
        <f>F1512+F1513+F1514+F1522+F1523</f>
        <v>527700</v>
      </c>
    </row>
    <row r="1525" spans="1:6" ht="27" thickBot="1" thickTop="1">
      <c r="A1525" s="797" t="s">
        <v>481</v>
      </c>
      <c r="B1525" s="802" t="s">
        <v>850</v>
      </c>
      <c r="C1525" s="809">
        <f>C1509+C1524</f>
        <v>203331</v>
      </c>
      <c r="D1525" s="809">
        <f>D1509+D1524</f>
        <v>398226</v>
      </c>
      <c r="E1525" s="809">
        <f>E1509+E1524</f>
        <v>0</v>
      </c>
      <c r="F1525" s="810">
        <f>F1509+F1524</f>
        <v>601557</v>
      </c>
    </row>
    <row r="1526" spans="1:6" ht="13.5" thickTop="1">
      <c r="A1526" s="786"/>
      <c r="B1526" s="1150"/>
      <c r="C1526" s="316"/>
      <c r="D1526" s="316"/>
      <c r="E1526" s="316"/>
      <c r="F1526" s="323"/>
    </row>
    <row r="1527" spans="1:6" ht="12.75">
      <c r="A1527" s="454" t="s">
        <v>557</v>
      </c>
      <c r="B1527" s="584" t="s">
        <v>852</v>
      </c>
      <c r="C1527" s="808"/>
      <c r="D1527" s="180"/>
      <c r="E1527" s="409"/>
      <c r="F1527" s="239"/>
    </row>
    <row r="1528" spans="1:6" ht="12.75">
      <c r="A1528" s="453" t="s">
        <v>483</v>
      </c>
      <c r="B1528" s="268" t="s">
        <v>851</v>
      </c>
      <c r="C1528" s="412"/>
      <c r="D1528" s="177"/>
      <c r="E1528" s="407"/>
      <c r="F1528" s="177">
        <f>SUM(C1528:E1528)</f>
        <v>0</v>
      </c>
    </row>
    <row r="1529" spans="1:6" ht="12.75">
      <c r="A1529" s="453" t="s">
        <v>484</v>
      </c>
      <c r="B1529" s="889" t="s">
        <v>856</v>
      </c>
      <c r="C1529" s="1141"/>
      <c r="D1529" s="182"/>
      <c r="E1529" s="408"/>
      <c r="F1529" s="177">
        <f aca="true" t="shared" si="82" ref="F1529:F1535">SUM(C1529:E1529)</f>
        <v>0</v>
      </c>
    </row>
    <row r="1530" spans="1:6" ht="12.75">
      <c r="A1530" s="453" t="s">
        <v>485</v>
      </c>
      <c r="B1530" s="889" t="s">
        <v>857</v>
      </c>
      <c r="C1530" s="1141"/>
      <c r="D1530" s="182"/>
      <c r="E1530" s="408"/>
      <c r="F1530" s="177">
        <f t="shared" si="82"/>
        <v>0</v>
      </c>
    </row>
    <row r="1531" spans="1:6" ht="12.75">
      <c r="A1531" s="453" t="s">
        <v>486</v>
      </c>
      <c r="B1531" s="889" t="s">
        <v>858</v>
      </c>
      <c r="C1531" s="1141"/>
      <c r="D1531" s="182"/>
      <c r="E1531" s="408"/>
      <c r="F1531" s="177">
        <f t="shared" si="82"/>
        <v>0</v>
      </c>
    </row>
    <row r="1532" spans="1:6" ht="12.75">
      <c r="A1532" s="453" t="s">
        <v>487</v>
      </c>
      <c r="B1532" s="1136" t="s">
        <v>859</v>
      </c>
      <c r="C1532" s="1141"/>
      <c r="D1532" s="182"/>
      <c r="E1532" s="408"/>
      <c r="F1532" s="177">
        <f t="shared" si="82"/>
        <v>0</v>
      </c>
    </row>
    <row r="1533" spans="1:6" ht="12.75">
      <c r="A1533" s="453" t="s">
        <v>488</v>
      </c>
      <c r="B1533" s="1137" t="s">
        <v>860</v>
      </c>
      <c r="C1533" s="1141"/>
      <c r="D1533" s="182"/>
      <c r="E1533" s="408"/>
      <c r="F1533" s="177">
        <f t="shared" si="82"/>
        <v>0</v>
      </c>
    </row>
    <row r="1534" spans="1:6" ht="12.75">
      <c r="A1534" s="453" t="s">
        <v>489</v>
      </c>
      <c r="B1534" s="1138" t="s">
        <v>861</v>
      </c>
      <c r="C1534" s="1141"/>
      <c r="D1534" s="182"/>
      <c r="E1534" s="408"/>
      <c r="F1534" s="177">
        <f t="shared" si="82"/>
        <v>0</v>
      </c>
    </row>
    <row r="1535" spans="1:6" ht="13.5" thickBot="1">
      <c r="A1535" s="453" t="s">
        <v>490</v>
      </c>
      <c r="B1535" s="464" t="s">
        <v>862</v>
      </c>
      <c r="C1535" s="1141"/>
      <c r="D1535" s="182"/>
      <c r="E1535" s="408"/>
      <c r="F1535" s="177">
        <f t="shared" si="82"/>
        <v>0</v>
      </c>
    </row>
    <row r="1536" spans="1:6" ht="13.5" thickBot="1">
      <c r="A1536" s="477" t="s">
        <v>491</v>
      </c>
      <c r="B1536" s="382" t="s">
        <v>853</v>
      </c>
      <c r="C1536" s="1142">
        <f>SUM(C1528:C1535)</f>
        <v>0</v>
      </c>
      <c r="D1536" s="1142">
        <f>SUM(D1528:D1535)</f>
        <v>0</v>
      </c>
      <c r="E1536" s="1142">
        <f>SUM(E1528:E1535)</f>
        <v>0</v>
      </c>
      <c r="F1536" s="1274">
        <f>SUM(F1528:F1535)</f>
        <v>0</v>
      </c>
    </row>
    <row r="1537" spans="1:6" ht="12.75">
      <c r="A1537" s="786"/>
      <c r="B1537" s="45"/>
      <c r="C1537" s="1156"/>
      <c r="D1537" s="1158"/>
      <c r="E1537" s="1094"/>
      <c r="F1537" s="885"/>
    </row>
    <row r="1538" spans="1:6" ht="13.5" thickBot="1">
      <c r="A1538" s="546" t="s">
        <v>492</v>
      </c>
      <c r="B1538" s="1365" t="s">
        <v>854</v>
      </c>
      <c r="C1538" s="1366">
        <f>C1525+C1536</f>
        <v>203331</v>
      </c>
      <c r="D1538" s="1367">
        <f>D1525+D1536</f>
        <v>398226</v>
      </c>
      <c r="E1538" s="1366">
        <f>E1525+E1536</f>
        <v>0</v>
      </c>
      <c r="F1538" s="1366">
        <f>F1525+F1536</f>
        <v>601557</v>
      </c>
    </row>
    <row r="1539" spans="1:6" ht="12.75">
      <c r="A1539" s="1440">
        <v>30</v>
      </c>
      <c r="B1539" s="1440"/>
      <c r="C1539" s="1440"/>
      <c r="D1539" s="1440"/>
      <c r="E1539" s="1440"/>
      <c r="F1539" s="1440"/>
    </row>
    <row r="1540" spans="1:5" ht="12.75">
      <c r="A1540" s="1419" t="s">
        <v>1067</v>
      </c>
      <c r="B1540" s="1419"/>
      <c r="C1540" s="1419"/>
      <c r="D1540" s="1419"/>
      <c r="E1540" s="1419"/>
    </row>
    <row r="1541" spans="1:5" ht="12.75">
      <c r="A1541" s="466"/>
      <c r="B1541" s="466"/>
      <c r="C1541" s="466"/>
      <c r="D1541" s="466"/>
      <c r="E1541" s="466"/>
    </row>
    <row r="1542" spans="1:6" ht="14.25">
      <c r="A1542" s="1562" t="s">
        <v>1068</v>
      </c>
      <c r="B1542" s="1563"/>
      <c r="C1542" s="1563"/>
      <c r="D1542" s="1563"/>
      <c r="E1542" s="1563"/>
      <c r="F1542" s="1563"/>
    </row>
    <row r="1543" spans="2:5" ht="15.75">
      <c r="B1543" s="22"/>
      <c r="C1543" s="22"/>
      <c r="D1543" s="22"/>
      <c r="E1543" s="22"/>
    </row>
    <row r="1544" spans="2:5" ht="15.75">
      <c r="B1544" s="22" t="s">
        <v>30</v>
      </c>
      <c r="C1544" s="22"/>
      <c r="D1544" s="22"/>
      <c r="E1544" s="22"/>
    </row>
    <row r="1545" spans="2:5" ht="13.5" thickBot="1">
      <c r="B1545" s="1"/>
      <c r="C1545" s="1"/>
      <c r="D1545" s="1"/>
      <c r="E1545" s="23" t="s">
        <v>11</v>
      </c>
    </row>
    <row r="1546" spans="1:6" ht="48.75" thickBot="1">
      <c r="A1546" s="481" t="s">
        <v>448</v>
      </c>
      <c r="B1546" s="792" t="s">
        <v>16</v>
      </c>
      <c r="C1546" s="469" t="s">
        <v>1060</v>
      </c>
      <c r="D1546" s="470" t="s">
        <v>1061</v>
      </c>
      <c r="E1546" s="469" t="s">
        <v>1055</v>
      </c>
      <c r="F1546" s="470" t="s">
        <v>1054</v>
      </c>
    </row>
    <row r="1547" spans="1:6" ht="12.75">
      <c r="A1547" s="793" t="s">
        <v>449</v>
      </c>
      <c r="B1547" s="794" t="s">
        <v>450</v>
      </c>
      <c r="C1547" s="803" t="s">
        <v>451</v>
      </c>
      <c r="D1547" s="804" t="s">
        <v>452</v>
      </c>
      <c r="E1547" s="1047" t="s">
        <v>472</v>
      </c>
      <c r="F1547" s="1048" t="s">
        <v>497</v>
      </c>
    </row>
    <row r="1548" spans="1:6" ht="12.75">
      <c r="A1548" s="454" t="s">
        <v>453</v>
      </c>
      <c r="B1548" s="461" t="s">
        <v>322</v>
      </c>
      <c r="C1548" s="407"/>
      <c r="D1548" s="177"/>
      <c r="E1548" s="407"/>
      <c r="F1548" s="160"/>
    </row>
    <row r="1549" spans="1:6" ht="12.75">
      <c r="A1549" s="453" t="s">
        <v>454</v>
      </c>
      <c r="B1549" s="232" t="s">
        <v>6</v>
      </c>
      <c r="C1549" s="407">
        <f>C1496+C1443</f>
        <v>59306</v>
      </c>
      <c r="D1549" s="407">
        <f>D1496+D1443</f>
        <v>0</v>
      </c>
      <c r="E1549" s="407">
        <f>E1496+E1443</f>
        <v>0</v>
      </c>
      <c r="F1549" s="177">
        <f>SUM(C1549:E1549)</f>
        <v>59306</v>
      </c>
    </row>
    <row r="1550" spans="1:6" ht="12.75">
      <c r="A1550" s="453" t="s">
        <v>455</v>
      </c>
      <c r="B1550" s="267" t="s">
        <v>7</v>
      </c>
      <c r="C1550" s="407">
        <f>C1497+C1444</f>
        <v>14699</v>
      </c>
      <c r="D1550" s="407">
        <f>D1497+D1444</f>
        <v>0</v>
      </c>
      <c r="E1550" s="407">
        <f>E1497+E1444</f>
        <v>0</v>
      </c>
      <c r="F1550" s="177">
        <f>SUM(C1550:E1550)</f>
        <v>14699</v>
      </c>
    </row>
    <row r="1551" spans="1:6" ht="12.75">
      <c r="A1551" s="453" t="s">
        <v>456</v>
      </c>
      <c r="B1551" s="267" t="s">
        <v>8</v>
      </c>
      <c r="C1551" s="407">
        <f>C1498+C1445</f>
        <v>429908</v>
      </c>
      <c r="D1551" s="407">
        <f>D1498+D1445</f>
        <v>16484</v>
      </c>
      <c r="E1551" s="407">
        <f>E1498+E1445</f>
        <v>0</v>
      </c>
      <c r="F1551" s="177">
        <f>SUM(C1551:E1551)</f>
        <v>446392</v>
      </c>
    </row>
    <row r="1552" spans="1:6" ht="12.75">
      <c r="A1552" s="453" t="s">
        <v>457</v>
      </c>
      <c r="B1552" s="267" t="s">
        <v>561</v>
      </c>
      <c r="C1552" s="407">
        <f>C1499+C1446</f>
        <v>-64781</v>
      </c>
      <c r="D1552" s="407">
        <f>D1499+D1446</f>
        <v>-2938</v>
      </c>
      <c r="E1552" s="407">
        <f>E1499+E1446</f>
        <v>0</v>
      </c>
      <c r="F1552" s="177">
        <f>SUM(C1552:E1552)</f>
        <v>-67719</v>
      </c>
    </row>
    <row r="1553" spans="1:6" ht="12.75">
      <c r="A1553" s="453" t="s">
        <v>458</v>
      </c>
      <c r="B1553" s="267" t="s">
        <v>560</v>
      </c>
      <c r="C1553" s="407">
        <f>C1500+C1447</f>
        <v>26000</v>
      </c>
      <c r="D1553" s="407">
        <f>D1500+D1447</f>
        <v>0</v>
      </c>
      <c r="E1553" s="407">
        <f>E1500+E1447</f>
        <v>0</v>
      </c>
      <c r="F1553" s="177">
        <f>SUM(C1553:E1553)</f>
        <v>26000</v>
      </c>
    </row>
    <row r="1554" spans="1:6" ht="12.75">
      <c r="A1554" s="453" t="s">
        <v>459</v>
      </c>
      <c r="B1554" s="267" t="s">
        <v>836</v>
      </c>
      <c r="C1554" s="407">
        <f>C1555+C1556+C1557+C1558+C1559+C1560</f>
        <v>286065</v>
      </c>
      <c r="D1554" s="407">
        <f>D1555+D1556+D1557+D1558+D1559+D1560</f>
        <v>80326</v>
      </c>
      <c r="E1554" s="407">
        <f>E1555+E1556+E1557+E1558+E1559+E1560</f>
        <v>0</v>
      </c>
      <c r="F1554" s="177">
        <f>F1555+F1556+F1557+F1558+F1559+F1560</f>
        <v>366391</v>
      </c>
    </row>
    <row r="1555" spans="1:6" ht="12.75">
      <c r="A1555" s="453" t="s">
        <v>460</v>
      </c>
      <c r="B1555" s="267" t="s">
        <v>837</v>
      </c>
      <c r="C1555" s="407">
        <f>C1502+C1449</f>
        <v>39224</v>
      </c>
      <c r="D1555" s="407">
        <f>D1502+D1449</f>
        <v>0</v>
      </c>
      <c r="E1555" s="407">
        <f>E1502+E1449</f>
        <v>0</v>
      </c>
      <c r="F1555" s="177">
        <f>E1555+D1555+C1555</f>
        <v>39224</v>
      </c>
    </row>
    <row r="1556" spans="1:6" ht="12.75">
      <c r="A1556" s="453" t="s">
        <v>461</v>
      </c>
      <c r="B1556" s="267" t="s">
        <v>838</v>
      </c>
      <c r="C1556" s="407">
        <f>C1503+C1450</f>
        <v>0</v>
      </c>
      <c r="D1556" s="407">
        <f>D1503+D1450</f>
        <v>0</v>
      </c>
      <c r="E1556" s="407">
        <f>E1503+E1450</f>
        <v>0</v>
      </c>
      <c r="F1556" s="177">
        <f aca="true" t="shared" si="83" ref="F1556:F1561">E1556+D1556+C1556</f>
        <v>0</v>
      </c>
    </row>
    <row r="1557" spans="1:6" ht="12.75">
      <c r="A1557" s="453" t="s">
        <v>462</v>
      </c>
      <c r="B1557" s="267" t="s">
        <v>839</v>
      </c>
      <c r="C1557" s="407">
        <f>C1504+C1451</f>
        <v>0</v>
      </c>
      <c r="D1557" s="407">
        <f>D1504+D1451</f>
        <v>0</v>
      </c>
      <c r="E1557" s="407">
        <f>E1504+E1451</f>
        <v>0</v>
      </c>
      <c r="F1557" s="177">
        <f t="shared" si="83"/>
        <v>0</v>
      </c>
    </row>
    <row r="1558" spans="1:6" ht="12.75">
      <c r="A1558" s="453" t="s">
        <v>463</v>
      </c>
      <c r="B1558" s="462" t="s">
        <v>840</v>
      </c>
      <c r="C1558" s="407">
        <f>C1505+C1452</f>
        <v>195069</v>
      </c>
      <c r="D1558" s="407">
        <f>D1505+D1452</f>
        <v>58241</v>
      </c>
      <c r="E1558" s="407">
        <f>E1505+E1452</f>
        <v>0</v>
      </c>
      <c r="F1558" s="177">
        <f t="shared" si="83"/>
        <v>253310</v>
      </c>
    </row>
    <row r="1559" spans="1:6" ht="12.75">
      <c r="A1559" s="453" t="s">
        <v>464</v>
      </c>
      <c r="B1559" s="1134" t="s">
        <v>855</v>
      </c>
      <c r="C1559" s="407">
        <f>C1506+C1453</f>
        <v>0</v>
      </c>
      <c r="D1559" s="407">
        <f>D1506+D1453</f>
        <v>0</v>
      </c>
      <c r="E1559" s="407">
        <f>E1506+E1453</f>
        <v>0</v>
      </c>
      <c r="F1559" s="177">
        <f t="shared" si="83"/>
        <v>0</v>
      </c>
    </row>
    <row r="1560" spans="1:6" ht="12.75">
      <c r="A1560" s="453" t="s">
        <v>465</v>
      </c>
      <c r="B1560" s="1135" t="s">
        <v>848</v>
      </c>
      <c r="C1560" s="407">
        <f>C1507+C1454</f>
        <v>51772</v>
      </c>
      <c r="D1560" s="407">
        <f>D1507+D1454</f>
        <v>22085</v>
      </c>
      <c r="E1560" s="407">
        <f>E1507+E1454</f>
        <v>0</v>
      </c>
      <c r="F1560" s="177">
        <f t="shared" si="83"/>
        <v>73857</v>
      </c>
    </row>
    <row r="1561" spans="1:6" ht="13.5" thickBot="1">
      <c r="A1561" s="453" t="s">
        <v>466</v>
      </c>
      <c r="B1561" s="269" t="s">
        <v>318</v>
      </c>
      <c r="C1561" s="407">
        <f>C1508+C1455</f>
        <v>800</v>
      </c>
      <c r="D1561" s="407">
        <f>D1508+D1455</f>
        <v>81394</v>
      </c>
      <c r="E1561" s="407">
        <f>E1508+E1455</f>
        <v>0</v>
      </c>
      <c r="F1561" s="405">
        <f t="shared" si="83"/>
        <v>82194</v>
      </c>
    </row>
    <row r="1562" spans="1:6" ht="13.5" thickBot="1">
      <c r="A1562" s="797" t="s">
        <v>467</v>
      </c>
      <c r="B1562" s="798" t="s">
        <v>9</v>
      </c>
      <c r="C1562" s="806">
        <f>C1549+C1550+C1551+C1552+C1554+C1561</f>
        <v>725997</v>
      </c>
      <c r="D1562" s="806">
        <f>D1549+D1550+D1551+D1552+D1554+D1561</f>
        <v>175266</v>
      </c>
      <c r="E1562" s="806">
        <f>E1549+E1550+E1551+E1552+E1554+E1561</f>
        <v>0</v>
      </c>
      <c r="F1562" s="807">
        <f>F1549+F1550+F1551+F1552+F1554+F1561</f>
        <v>901263</v>
      </c>
    </row>
    <row r="1563" spans="1:6" ht="13.5" thickTop="1">
      <c r="A1563" s="786"/>
      <c r="B1563" s="461"/>
      <c r="C1563" s="305"/>
      <c r="D1563" s="305"/>
      <c r="E1563" s="305"/>
      <c r="F1563" s="185"/>
    </row>
    <row r="1564" spans="1:6" ht="12.75">
      <c r="A1564" s="454" t="s">
        <v>468</v>
      </c>
      <c r="B1564" s="463" t="s">
        <v>323</v>
      </c>
      <c r="C1564" s="409"/>
      <c r="D1564" s="180"/>
      <c r="E1564" s="409"/>
      <c r="F1564" s="239"/>
    </row>
    <row r="1565" spans="1:6" ht="12.75">
      <c r="A1565" s="453" t="s">
        <v>469</v>
      </c>
      <c r="B1565" s="267" t="s">
        <v>562</v>
      </c>
      <c r="C1565" s="407">
        <f>C1512+C1459</f>
        <v>3539205</v>
      </c>
      <c r="D1565" s="407">
        <f>D1512+D1459</f>
        <v>8630</v>
      </c>
      <c r="E1565" s="407">
        <f>E1512+E1459</f>
        <v>0</v>
      </c>
      <c r="F1565" s="177">
        <f>SUM(C1565:E1565)</f>
        <v>3547835</v>
      </c>
    </row>
    <row r="1566" spans="1:6" ht="12.75">
      <c r="A1566" s="453" t="s">
        <v>468</v>
      </c>
      <c r="B1566" s="267" t="s">
        <v>563</v>
      </c>
      <c r="C1566" s="407">
        <f>C1513+C1460</f>
        <v>40000</v>
      </c>
      <c r="D1566" s="407">
        <f>D1513+D1460</f>
        <v>0</v>
      </c>
      <c r="E1566" s="407">
        <f>E1513+E1460</f>
        <v>0</v>
      </c>
      <c r="F1566" s="177">
        <f>SUM(C1566:E1566)</f>
        <v>40000</v>
      </c>
    </row>
    <row r="1567" spans="1:6" ht="12.75">
      <c r="A1567" s="453" t="s">
        <v>469</v>
      </c>
      <c r="B1567" s="267" t="s">
        <v>319</v>
      </c>
      <c r="C1567" s="407">
        <f>C1568+C1569+C1570+C1571+C1572+C1573+C1574</f>
        <v>462335</v>
      </c>
      <c r="D1567" s="407">
        <f>D1568+D1569+D1570+D1571+D1572+D1573+D1574</f>
        <v>386141</v>
      </c>
      <c r="E1567" s="407">
        <f>E1568+E1569+E1570+E1571+E1572+E1573+E1574</f>
        <v>0</v>
      </c>
      <c r="F1567" s="177">
        <f>F1568+F1569+F1570+F1571+F1572+F1573+F1574</f>
        <v>848476</v>
      </c>
    </row>
    <row r="1568" spans="1:6" ht="12.75">
      <c r="A1568" s="453" t="s">
        <v>470</v>
      </c>
      <c r="B1568" s="462" t="s">
        <v>841</v>
      </c>
      <c r="C1568" s="407">
        <f>C1515+C1462</f>
        <v>0</v>
      </c>
      <c r="D1568" s="407">
        <f>D1515+D1462</f>
        <v>0</v>
      </c>
      <c r="E1568" s="407">
        <f>E1515+E1462</f>
        <v>0</v>
      </c>
      <c r="F1568" s="177">
        <f>SUM(C1568:E1568)</f>
        <v>0</v>
      </c>
    </row>
    <row r="1569" spans="1:6" ht="12.75">
      <c r="A1569" s="453" t="s">
        <v>471</v>
      </c>
      <c r="B1569" s="462" t="s">
        <v>843</v>
      </c>
      <c r="C1569" s="407">
        <f>C1516+C1463</f>
        <v>0</v>
      </c>
      <c r="D1569" s="407">
        <f>D1516+D1463</f>
        <v>0</v>
      </c>
      <c r="E1569" s="407">
        <f>E1516+E1463</f>
        <v>0</v>
      </c>
      <c r="F1569" s="177">
        <f aca="true" t="shared" si="84" ref="F1569:F1575">SUM(C1569:E1569)</f>
        <v>0</v>
      </c>
    </row>
    <row r="1570" spans="1:6" ht="12.75">
      <c r="A1570" s="453" t="s">
        <v>473</v>
      </c>
      <c r="B1570" s="462" t="s">
        <v>842</v>
      </c>
      <c r="C1570" s="407">
        <f>C1517+C1464</f>
        <v>0</v>
      </c>
      <c r="D1570" s="407">
        <f>D1517+D1464</f>
        <v>0</v>
      </c>
      <c r="E1570" s="407">
        <f>E1517+E1464</f>
        <v>0</v>
      </c>
      <c r="F1570" s="177">
        <f t="shared" si="84"/>
        <v>0</v>
      </c>
    </row>
    <row r="1571" spans="1:6" ht="12.75">
      <c r="A1571" s="453" t="s">
        <v>474</v>
      </c>
      <c r="B1571" s="462" t="s">
        <v>844</v>
      </c>
      <c r="C1571" s="407">
        <f>C1518+C1465</f>
        <v>310776</v>
      </c>
      <c r="D1571" s="407">
        <f>D1518+D1465</f>
        <v>5000</v>
      </c>
      <c r="E1571" s="407">
        <f>E1518+E1465</f>
        <v>0</v>
      </c>
      <c r="F1571" s="177">
        <f t="shared" si="84"/>
        <v>315776</v>
      </c>
    </row>
    <row r="1572" spans="1:6" ht="12.75">
      <c r="A1572" s="453" t="s">
        <v>475</v>
      </c>
      <c r="B1572" s="1134" t="s">
        <v>845</v>
      </c>
      <c r="C1572" s="407">
        <f>C1519+C1466</f>
        <v>0</v>
      </c>
      <c r="D1572" s="407">
        <f>D1519+D1466</f>
        <v>5000</v>
      </c>
      <c r="E1572" s="407">
        <f>E1519+E1466</f>
        <v>0</v>
      </c>
      <c r="F1572" s="177">
        <f t="shared" si="84"/>
        <v>5000</v>
      </c>
    </row>
    <row r="1573" spans="1:6" ht="12.75">
      <c r="A1573" s="453" t="s">
        <v>476</v>
      </c>
      <c r="B1573" s="372" t="s">
        <v>846</v>
      </c>
      <c r="C1573" s="407">
        <f>C1520+C1467</f>
        <v>0</v>
      </c>
      <c r="D1573" s="407">
        <f>D1520+D1467</f>
        <v>0</v>
      </c>
      <c r="E1573" s="407">
        <f>E1520+E1467</f>
        <v>0</v>
      </c>
      <c r="F1573" s="177">
        <f t="shared" si="84"/>
        <v>0</v>
      </c>
    </row>
    <row r="1574" spans="1:6" ht="12.75">
      <c r="A1574" s="453" t="s">
        <v>477</v>
      </c>
      <c r="B1574" s="1135" t="s">
        <v>863</v>
      </c>
      <c r="C1574" s="407">
        <f>C1521+C1468</f>
        <v>151559</v>
      </c>
      <c r="D1574" s="407">
        <f>D1521+D1468</f>
        <v>376141</v>
      </c>
      <c r="E1574" s="407">
        <f>E1521+E1468</f>
        <v>0</v>
      </c>
      <c r="F1574" s="177">
        <f t="shared" si="84"/>
        <v>527700</v>
      </c>
    </row>
    <row r="1575" spans="1:6" ht="12.75">
      <c r="A1575" s="453" t="s">
        <v>478</v>
      </c>
      <c r="B1575" s="267" t="s">
        <v>849</v>
      </c>
      <c r="C1575" s="407">
        <f>C1522+C1469</f>
        <v>1550</v>
      </c>
      <c r="D1575" s="407">
        <f>D1522+D1469</f>
        <v>0</v>
      </c>
      <c r="E1575" s="407">
        <f>E1522+E1469</f>
        <v>0</v>
      </c>
      <c r="F1575" s="177">
        <f t="shared" si="84"/>
        <v>1550</v>
      </c>
    </row>
    <row r="1576" spans="1:6" ht="13.5" thickBot="1">
      <c r="A1576" s="453" t="s">
        <v>479</v>
      </c>
      <c r="B1576" s="269" t="s">
        <v>321</v>
      </c>
      <c r="C1576" s="408">
        <f>-C1552</f>
        <v>64781</v>
      </c>
      <c r="D1576" s="408">
        <f>-D1552</f>
        <v>2938</v>
      </c>
      <c r="E1576" s="408">
        <f>-E1552</f>
        <v>0</v>
      </c>
      <c r="F1576" s="182">
        <f>-F1552</f>
        <v>67719</v>
      </c>
    </row>
    <row r="1577" spans="1:6" ht="13.5" thickBot="1">
      <c r="A1577" s="797" t="s">
        <v>480</v>
      </c>
      <c r="B1577" s="798" t="s">
        <v>10</v>
      </c>
      <c r="C1577" s="806">
        <f>C1565+C1566+C1567+C1575+C1576</f>
        <v>4107871</v>
      </c>
      <c r="D1577" s="806">
        <f>D1565+D1566+D1567+D1575+D1576</f>
        <v>397709</v>
      </c>
      <c r="E1577" s="806">
        <f>E1565+E1566+E1567+E1575+E1576</f>
        <v>0</v>
      </c>
      <c r="F1577" s="807">
        <f>F1565+F1566+F1567+F1575+F1576</f>
        <v>4505580</v>
      </c>
    </row>
    <row r="1578" spans="1:6" ht="27" thickBot="1" thickTop="1">
      <c r="A1578" s="797" t="s">
        <v>481</v>
      </c>
      <c r="B1578" s="802" t="s">
        <v>850</v>
      </c>
      <c r="C1578" s="809">
        <f>C1562+C1577</f>
        <v>4833868</v>
      </c>
      <c r="D1578" s="809">
        <f>D1562+D1577</f>
        <v>572975</v>
      </c>
      <c r="E1578" s="809">
        <f>E1562+E1577</f>
        <v>0</v>
      </c>
      <c r="F1578" s="810">
        <f>F1562+F1577</f>
        <v>5406843</v>
      </c>
    </row>
    <row r="1579" spans="1:6" ht="13.5" thickTop="1">
      <c r="A1579" s="786"/>
      <c r="B1579" s="1150"/>
      <c r="C1579" s="316"/>
      <c r="D1579" s="316"/>
      <c r="E1579" s="316"/>
      <c r="F1579" s="323"/>
    </row>
    <row r="1580" spans="1:6" ht="12.75">
      <c r="A1580" s="454" t="s">
        <v>557</v>
      </c>
      <c r="B1580" s="584" t="s">
        <v>852</v>
      </c>
      <c r="C1580" s="808"/>
      <c r="D1580" s="180"/>
      <c r="E1580" s="409"/>
      <c r="F1580" s="239"/>
    </row>
    <row r="1581" spans="1:6" ht="12.75">
      <c r="A1581" s="453" t="s">
        <v>483</v>
      </c>
      <c r="B1581" s="268" t="s">
        <v>851</v>
      </c>
      <c r="C1581" s="407">
        <f>C1528+C1475</f>
        <v>0</v>
      </c>
      <c r="D1581" s="407">
        <f>D1528+D1475</f>
        <v>0</v>
      </c>
      <c r="E1581" s="407">
        <f>E1528+E1475</f>
        <v>0</v>
      </c>
      <c r="F1581" s="177">
        <f>SUM(C1581:E1581)</f>
        <v>0</v>
      </c>
    </row>
    <row r="1582" spans="1:6" ht="12.75">
      <c r="A1582" s="453" t="s">
        <v>484</v>
      </c>
      <c r="B1582" s="889" t="s">
        <v>856</v>
      </c>
      <c r="C1582" s="407">
        <f>C1529+C1476</f>
        <v>0</v>
      </c>
      <c r="D1582" s="407">
        <f>D1529+D1476</f>
        <v>0</v>
      </c>
      <c r="E1582" s="407">
        <f>E1529+E1476</f>
        <v>0</v>
      </c>
      <c r="F1582" s="177">
        <f aca="true" t="shared" si="85" ref="F1582:F1588">SUM(C1582:E1582)</f>
        <v>0</v>
      </c>
    </row>
    <row r="1583" spans="1:6" ht="12.75">
      <c r="A1583" s="453" t="s">
        <v>485</v>
      </c>
      <c r="B1583" s="889" t="s">
        <v>857</v>
      </c>
      <c r="C1583" s="407">
        <f>C1530+C1477</f>
        <v>1127122</v>
      </c>
      <c r="D1583" s="407">
        <f>D1530+D1477</f>
        <v>0</v>
      </c>
      <c r="E1583" s="407">
        <f>E1530+E1477</f>
        <v>0</v>
      </c>
      <c r="F1583" s="177">
        <f t="shared" si="85"/>
        <v>1127122</v>
      </c>
    </row>
    <row r="1584" spans="1:6" ht="12.75">
      <c r="A1584" s="453" t="s">
        <v>486</v>
      </c>
      <c r="B1584" s="889" t="s">
        <v>858</v>
      </c>
      <c r="C1584" s="407">
        <f>C1531+C1478</f>
        <v>0</v>
      </c>
      <c r="D1584" s="407">
        <f>D1531+D1478</f>
        <v>0</v>
      </c>
      <c r="E1584" s="407">
        <f>E1531+E1478</f>
        <v>0</v>
      </c>
      <c r="F1584" s="177">
        <f t="shared" si="85"/>
        <v>0</v>
      </c>
    </row>
    <row r="1585" spans="1:6" ht="12.75">
      <c r="A1585" s="453" t="s">
        <v>487</v>
      </c>
      <c r="B1585" s="1136" t="s">
        <v>859</v>
      </c>
      <c r="C1585" s="407">
        <f>C1532+C1479</f>
        <v>0</v>
      </c>
      <c r="D1585" s="407">
        <f>D1532+D1479</f>
        <v>0</v>
      </c>
      <c r="E1585" s="407">
        <f>E1532+E1479</f>
        <v>0</v>
      </c>
      <c r="F1585" s="177">
        <f t="shared" si="85"/>
        <v>0</v>
      </c>
    </row>
    <row r="1586" spans="1:6" ht="12.75">
      <c r="A1586" s="453" t="s">
        <v>488</v>
      </c>
      <c r="B1586" s="1137" t="s">
        <v>860</v>
      </c>
      <c r="C1586" s="407">
        <f>C1533+C1480</f>
        <v>0</v>
      </c>
      <c r="D1586" s="407">
        <f>D1533+D1480</f>
        <v>0</v>
      </c>
      <c r="E1586" s="407">
        <f>E1533+E1480</f>
        <v>0</v>
      </c>
      <c r="F1586" s="177">
        <f t="shared" si="85"/>
        <v>0</v>
      </c>
    </row>
    <row r="1587" spans="1:6" ht="12.75">
      <c r="A1587" s="453" t="s">
        <v>489</v>
      </c>
      <c r="B1587" s="1138" t="s">
        <v>861</v>
      </c>
      <c r="C1587" s="407">
        <f>C1534+C1481</f>
        <v>115771.20000000001</v>
      </c>
      <c r="D1587" s="407">
        <f>D1534+D1481</f>
        <v>0</v>
      </c>
      <c r="E1587" s="407">
        <f>E1534+E1481</f>
        <v>0</v>
      </c>
      <c r="F1587" s="177">
        <f t="shared" si="85"/>
        <v>115771.20000000001</v>
      </c>
    </row>
    <row r="1588" spans="1:6" ht="13.5" thickBot="1">
      <c r="A1588" s="453" t="s">
        <v>490</v>
      </c>
      <c r="B1588" s="464" t="s">
        <v>862</v>
      </c>
      <c r="C1588" s="407">
        <f>C1535+C1482</f>
        <v>4362</v>
      </c>
      <c r="D1588" s="407">
        <f>D1535+D1482</f>
        <v>33733</v>
      </c>
      <c r="E1588" s="407">
        <f>E1535+E1482</f>
        <v>0</v>
      </c>
      <c r="F1588" s="177">
        <f t="shared" si="85"/>
        <v>38095</v>
      </c>
    </row>
    <row r="1589" spans="1:6" ht="13.5" thickBot="1">
      <c r="A1589" s="477" t="s">
        <v>491</v>
      </c>
      <c r="B1589" s="382" t="s">
        <v>853</v>
      </c>
      <c r="C1589" s="1142">
        <f>SUM(C1581:C1588)</f>
        <v>1247255.2</v>
      </c>
      <c r="D1589" s="1142">
        <f>SUM(D1581:D1588)</f>
        <v>33733</v>
      </c>
      <c r="E1589" s="1142">
        <f>SUM(E1581:E1588)</f>
        <v>0</v>
      </c>
      <c r="F1589" s="1274">
        <f>SUM(F1581:F1588)</f>
        <v>1280988.2</v>
      </c>
    </row>
    <row r="1590" spans="1:6" ht="12.75">
      <c r="A1590" s="786"/>
      <c r="B1590" s="45"/>
      <c r="C1590" s="1156"/>
      <c r="D1590" s="1158"/>
      <c r="E1590" s="1094"/>
      <c r="F1590" s="885"/>
    </row>
    <row r="1591" spans="1:6" ht="13.5" thickBot="1">
      <c r="A1591" s="546" t="s">
        <v>492</v>
      </c>
      <c r="B1591" s="1365" t="s">
        <v>854</v>
      </c>
      <c r="C1591" s="1366">
        <f>C1578+C1589</f>
        <v>6081123.2</v>
      </c>
      <c r="D1591" s="1367">
        <f>D1578+D1589</f>
        <v>606708</v>
      </c>
      <c r="E1591" s="1366">
        <f>E1578+E1589</f>
        <v>0</v>
      </c>
      <c r="F1591" s="1366">
        <f>F1578+F1589</f>
        <v>6687831.2</v>
      </c>
    </row>
  </sheetData>
  <sheetProtection/>
  <mergeCells count="90">
    <mergeCell ref="A1:E1"/>
    <mergeCell ref="A3:F3"/>
    <mergeCell ref="A55:E55"/>
    <mergeCell ref="A57:F57"/>
    <mergeCell ref="A109:E109"/>
    <mergeCell ref="A956:F956"/>
    <mergeCell ref="A111:F111"/>
    <mergeCell ref="A162:E162"/>
    <mergeCell ref="A164:F164"/>
    <mergeCell ref="A215:E215"/>
    <mergeCell ref="A217:F217"/>
    <mergeCell ref="A268:E268"/>
    <mergeCell ref="A270:F270"/>
    <mergeCell ref="A321:E321"/>
    <mergeCell ref="A323:F323"/>
    <mergeCell ref="A374:E374"/>
    <mergeCell ref="A376:F376"/>
    <mergeCell ref="A427:E427"/>
    <mergeCell ref="A320:F320"/>
    <mergeCell ref="A373:F373"/>
    <mergeCell ref="A426:F426"/>
    <mergeCell ref="A429:F429"/>
    <mergeCell ref="A480:E480"/>
    <mergeCell ref="A482:F482"/>
    <mergeCell ref="A533:E533"/>
    <mergeCell ref="A535:F535"/>
    <mergeCell ref="A586:E586"/>
    <mergeCell ref="A479:F479"/>
    <mergeCell ref="A532:F532"/>
    <mergeCell ref="A585:F585"/>
    <mergeCell ref="A588:F588"/>
    <mergeCell ref="A639:E639"/>
    <mergeCell ref="A641:F641"/>
    <mergeCell ref="A692:E692"/>
    <mergeCell ref="A694:F694"/>
    <mergeCell ref="A745:E745"/>
    <mergeCell ref="A638:F638"/>
    <mergeCell ref="A691:F691"/>
    <mergeCell ref="A744:F744"/>
    <mergeCell ref="A747:F747"/>
    <mergeCell ref="A798:E798"/>
    <mergeCell ref="A800:F800"/>
    <mergeCell ref="A851:E851"/>
    <mergeCell ref="A853:F853"/>
    <mergeCell ref="A904:E904"/>
    <mergeCell ref="A797:F797"/>
    <mergeCell ref="A850:F850"/>
    <mergeCell ref="A903:F903"/>
    <mergeCell ref="A906:F906"/>
    <mergeCell ref="A957:E957"/>
    <mergeCell ref="A959:F959"/>
    <mergeCell ref="A1010:E1010"/>
    <mergeCell ref="A1012:F1012"/>
    <mergeCell ref="A54:F54"/>
    <mergeCell ref="A108:F108"/>
    <mergeCell ref="A161:F161"/>
    <mergeCell ref="A214:F214"/>
    <mergeCell ref="A267:F267"/>
    <mergeCell ref="A1009:F1009"/>
    <mergeCell ref="A1062:F1062"/>
    <mergeCell ref="A1063:E1063"/>
    <mergeCell ref="A1065:F1065"/>
    <mergeCell ref="A961:D961"/>
    <mergeCell ref="A1115:F1115"/>
    <mergeCell ref="A1116:E1116"/>
    <mergeCell ref="A1118:F1118"/>
    <mergeCell ref="A1168:F1168"/>
    <mergeCell ref="A1169:E1169"/>
    <mergeCell ref="A1171:F1171"/>
    <mergeCell ref="A1221:F1221"/>
    <mergeCell ref="A1222:E1222"/>
    <mergeCell ref="A1224:F1224"/>
    <mergeCell ref="A1274:F1274"/>
    <mergeCell ref="A1275:E1275"/>
    <mergeCell ref="A1277:F1277"/>
    <mergeCell ref="A1327:F1327"/>
    <mergeCell ref="A1328:E1328"/>
    <mergeCell ref="A1330:F1330"/>
    <mergeCell ref="A1380:F1380"/>
    <mergeCell ref="A1381:E1381"/>
    <mergeCell ref="A1383:F1383"/>
    <mergeCell ref="A1433:F1433"/>
    <mergeCell ref="A1540:E1540"/>
    <mergeCell ref="A1542:F1542"/>
    <mergeCell ref="A1434:E1434"/>
    <mergeCell ref="A1436:F1436"/>
    <mergeCell ref="A1486:F1486"/>
    <mergeCell ref="A1487:E1487"/>
    <mergeCell ref="A1489:F1489"/>
    <mergeCell ref="A1539:F15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1">
      <selection activeCell="A224" sqref="A1:F224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419" t="s">
        <v>1098</v>
      </c>
      <c r="B1" s="1419"/>
      <c r="C1" s="1419"/>
      <c r="D1" s="1419"/>
      <c r="E1" s="1419"/>
    </row>
    <row r="2" spans="1:5" ht="12.75">
      <c r="A2" s="466"/>
      <c r="B2" s="466"/>
      <c r="C2" s="466"/>
      <c r="D2" s="466"/>
      <c r="E2" s="466"/>
    </row>
    <row r="3" spans="1:6" ht="14.25">
      <c r="A3" s="1562" t="s">
        <v>1099</v>
      </c>
      <c r="B3" s="1563"/>
      <c r="C3" s="1563"/>
      <c r="D3" s="1563"/>
      <c r="E3" s="1563"/>
      <c r="F3" s="1563"/>
    </row>
    <row r="4" spans="2:6" ht="11.25" customHeight="1">
      <c r="B4" s="22"/>
      <c r="C4" s="22"/>
      <c r="D4" s="22"/>
      <c r="E4" s="22"/>
      <c r="F4" s="192"/>
    </row>
    <row r="5" spans="2:6" ht="13.5" thickBot="1">
      <c r="B5" s="1418" t="s">
        <v>1057</v>
      </c>
      <c r="C5" s="1"/>
      <c r="D5" s="1"/>
      <c r="E5" s="23"/>
      <c r="F5" s="23" t="s">
        <v>4</v>
      </c>
    </row>
    <row r="6" spans="1:6" ht="48" customHeight="1" thickBot="1">
      <c r="A6" s="473" t="s">
        <v>448</v>
      </c>
      <c r="B6" s="358" t="s">
        <v>48</v>
      </c>
      <c r="C6" s="469" t="s">
        <v>1058</v>
      </c>
      <c r="D6" s="470" t="s">
        <v>1059</v>
      </c>
      <c r="E6" s="469" t="s">
        <v>1055</v>
      </c>
      <c r="F6" s="470" t="s">
        <v>1054</v>
      </c>
    </row>
    <row r="7" spans="1:6" ht="13.5" thickBot="1">
      <c r="A7" s="688" t="s">
        <v>449</v>
      </c>
      <c r="B7" s="868" t="s">
        <v>450</v>
      </c>
      <c r="C7" s="869" t="s">
        <v>451</v>
      </c>
      <c r="D7" s="870" t="s">
        <v>452</v>
      </c>
      <c r="E7" s="870" t="s">
        <v>472</v>
      </c>
      <c r="F7" s="871" t="s">
        <v>497</v>
      </c>
    </row>
    <row r="8" spans="1:6" ht="13.5" thickBot="1">
      <c r="A8" s="688" t="s">
        <v>453</v>
      </c>
      <c r="B8" s="338" t="s">
        <v>948</v>
      </c>
      <c r="C8" s="74">
        <f>C9+C10+C17</f>
        <v>28307</v>
      </c>
      <c r="D8" s="74">
        <f>D9+D10+D17</f>
        <v>306646</v>
      </c>
      <c r="E8" s="74">
        <f>E9+E10+E17</f>
        <v>0</v>
      </c>
      <c r="F8" s="148">
        <f aca="true" t="shared" si="0" ref="F8:F27">SUM(C8:E8)</f>
        <v>334953</v>
      </c>
    </row>
    <row r="9" spans="1:6" ht="13.5" thickBot="1">
      <c r="A9" s="688" t="s">
        <v>454</v>
      </c>
      <c r="B9" s="339" t="s">
        <v>400</v>
      </c>
      <c r="C9" s="36"/>
      <c r="D9" s="872">
        <v>18006</v>
      </c>
      <c r="E9" s="872"/>
      <c r="F9" s="1273">
        <f t="shared" si="0"/>
        <v>18006</v>
      </c>
    </row>
    <row r="10" spans="1:6" ht="13.5" thickBot="1">
      <c r="A10" s="688" t="s">
        <v>455</v>
      </c>
      <c r="B10" s="340" t="s">
        <v>941</v>
      </c>
      <c r="C10" s="345">
        <v>0</v>
      </c>
      <c r="D10" s="873">
        <f>D11+D12+D13+D14+D15+D16</f>
        <v>0</v>
      </c>
      <c r="E10" s="873">
        <f>E11+E12+E13+E14+E15+E16</f>
        <v>0</v>
      </c>
      <c r="F10" s="1274">
        <f>F11+F12+F13+F14+F15+F16</f>
        <v>0</v>
      </c>
    </row>
    <row r="11" spans="1:6" ht="12.75">
      <c r="A11" s="874" t="s">
        <v>456</v>
      </c>
      <c r="B11" s="1202" t="s">
        <v>920</v>
      </c>
      <c r="C11" s="791"/>
      <c r="D11" s="543"/>
      <c r="E11" s="543"/>
      <c r="F11" s="346">
        <f t="shared" si="0"/>
        <v>0</v>
      </c>
    </row>
    <row r="12" spans="1:6" ht="12.75">
      <c r="A12" s="209" t="s">
        <v>457</v>
      </c>
      <c r="B12" s="1203" t="s">
        <v>921</v>
      </c>
      <c r="C12" s="1201"/>
      <c r="D12" s="1188"/>
      <c r="E12" s="1188"/>
      <c r="F12" s="346">
        <f t="shared" si="0"/>
        <v>0</v>
      </c>
    </row>
    <row r="13" spans="1:6" ht="12.75">
      <c r="A13" s="209" t="s">
        <v>458</v>
      </c>
      <c r="B13" s="341" t="s">
        <v>922</v>
      </c>
      <c r="C13" s="1201"/>
      <c r="D13" s="1188"/>
      <c r="E13" s="1188"/>
      <c r="F13" s="346">
        <f t="shared" si="0"/>
        <v>0</v>
      </c>
    </row>
    <row r="14" spans="1:6" ht="12.75">
      <c r="A14" s="1176" t="s">
        <v>459</v>
      </c>
      <c r="B14" s="1200" t="s">
        <v>923</v>
      </c>
      <c r="C14" s="25"/>
      <c r="D14" s="284"/>
      <c r="E14" s="284"/>
      <c r="F14" s="346">
        <f t="shared" si="0"/>
        <v>0</v>
      </c>
    </row>
    <row r="15" spans="1:6" ht="12.75">
      <c r="A15" s="209" t="s">
        <v>460</v>
      </c>
      <c r="B15" s="341" t="s">
        <v>924</v>
      </c>
      <c r="C15" s="25"/>
      <c r="D15" s="34"/>
      <c r="E15" s="34"/>
      <c r="F15" s="346">
        <f t="shared" si="0"/>
        <v>0</v>
      </c>
    </row>
    <row r="16" spans="1:6" ht="13.5" thickBot="1">
      <c r="A16" s="875" t="s">
        <v>461</v>
      </c>
      <c r="B16" s="342" t="s">
        <v>925</v>
      </c>
      <c r="C16" s="11"/>
      <c r="D16" s="288"/>
      <c r="E16" s="288"/>
      <c r="F16" s="346">
        <f t="shared" si="0"/>
        <v>0</v>
      </c>
    </row>
    <row r="17" spans="1:6" ht="13.5" thickBot="1">
      <c r="A17" s="688" t="s">
        <v>462</v>
      </c>
      <c r="B17" s="338" t="s">
        <v>401</v>
      </c>
      <c r="C17" s="876">
        <f>C18+C23+C24+C25++C26+C27</f>
        <v>28307</v>
      </c>
      <c r="D17" s="876">
        <f>D18+D23+D24+D25+D26+D27</f>
        <v>288640</v>
      </c>
      <c r="E17" s="876">
        <f>E18+E23+E24+E25++E26+E27</f>
        <v>0</v>
      </c>
      <c r="F17" s="876">
        <f>F18+F23+F24+F25++F26+F27</f>
        <v>316947</v>
      </c>
    </row>
    <row r="18" spans="1:6" ht="12.75">
      <c r="A18" s="874" t="s">
        <v>463</v>
      </c>
      <c r="B18" s="1206" t="s">
        <v>942</v>
      </c>
      <c r="C18" s="25">
        <f>C19+C20+C21+C22</f>
        <v>0</v>
      </c>
      <c r="D18" s="25">
        <f>D19+D20+D21+D22</f>
        <v>0</v>
      </c>
      <c r="E18" s="25">
        <f>E19+E20+E21+E22</f>
        <v>0</v>
      </c>
      <c r="F18" s="25">
        <f>F19+F20+F21+F22</f>
        <v>0</v>
      </c>
    </row>
    <row r="19" spans="1:6" ht="12.75">
      <c r="A19" s="1176" t="s">
        <v>464</v>
      </c>
      <c r="B19" s="1225" t="s">
        <v>975</v>
      </c>
      <c r="C19" s="25"/>
      <c r="D19" s="1224"/>
      <c r="E19" s="139"/>
      <c r="F19" s="145">
        <f>SUM(C19:E19)</f>
        <v>0</v>
      </c>
    </row>
    <row r="20" spans="1:6" ht="12.75">
      <c r="A20" s="1176" t="s">
        <v>465</v>
      </c>
      <c r="B20" s="1226" t="s">
        <v>977</v>
      </c>
      <c r="C20" s="25"/>
      <c r="D20" s="295"/>
      <c r="E20" s="140"/>
      <c r="F20" s="145">
        <f>SUM(C20:E20)</f>
        <v>0</v>
      </c>
    </row>
    <row r="21" spans="1:6" ht="12.75">
      <c r="A21" s="1176" t="s">
        <v>466</v>
      </c>
      <c r="B21" s="1226" t="s">
        <v>978</v>
      </c>
      <c r="C21" s="25"/>
      <c r="D21" s="295"/>
      <c r="E21" s="140"/>
      <c r="F21" s="145">
        <f>SUM(C21:E21)</f>
        <v>0</v>
      </c>
    </row>
    <row r="22" spans="1:6" ht="12.75">
      <c r="A22" s="1176" t="s">
        <v>467</v>
      </c>
      <c r="B22" s="1223" t="s">
        <v>982</v>
      </c>
      <c r="C22" s="25"/>
      <c r="D22" s="284"/>
      <c r="E22" s="284"/>
      <c r="F22" s="145">
        <f>SUM(C22:E22)</f>
        <v>0</v>
      </c>
    </row>
    <row r="23" spans="1:6" ht="12.75">
      <c r="A23" s="1176" t="s">
        <v>468</v>
      </c>
      <c r="B23" s="333" t="s">
        <v>943</v>
      </c>
      <c r="C23" s="25"/>
      <c r="D23" s="288"/>
      <c r="E23" s="139"/>
      <c r="F23" s="145">
        <f t="shared" si="0"/>
        <v>0</v>
      </c>
    </row>
    <row r="24" spans="1:6" ht="12.75">
      <c r="A24" s="1176" t="s">
        <v>469</v>
      </c>
      <c r="B24" s="1207" t="s">
        <v>944</v>
      </c>
      <c r="C24" s="9"/>
      <c r="D24" s="34"/>
      <c r="E24" s="286"/>
      <c r="F24" s="145">
        <f t="shared" si="0"/>
        <v>0</v>
      </c>
    </row>
    <row r="25" spans="1:6" ht="12.75" customHeight="1">
      <c r="A25" s="1176" t="s">
        <v>470</v>
      </c>
      <c r="B25" s="343" t="s">
        <v>945</v>
      </c>
      <c r="C25" s="25">
        <v>28307</v>
      </c>
      <c r="D25" s="286">
        <v>288640</v>
      </c>
      <c r="E25" s="286"/>
      <c r="F25" s="145">
        <f t="shared" si="0"/>
        <v>316947</v>
      </c>
    </row>
    <row r="26" spans="1:6" ht="14.25" customHeight="1">
      <c r="A26" s="1176" t="s">
        <v>471</v>
      </c>
      <c r="B26" s="1208" t="s">
        <v>946</v>
      </c>
      <c r="C26" s="25"/>
      <c r="D26" s="286"/>
      <c r="E26" s="286"/>
      <c r="F26" s="145">
        <f t="shared" si="0"/>
        <v>0</v>
      </c>
    </row>
    <row r="27" spans="1:6" ht="13.5" customHeight="1" thickBot="1">
      <c r="A27" s="1176" t="s">
        <v>473</v>
      </c>
      <c r="B27" s="343" t="s">
        <v>947</v>
      </c>
      <c r="C27" s="25"/>
      <c r="D27" s="286"/>
      <c r="E27" s="286"/>
      <c r="F27" s="145">
        <f t="shared" si="0"/>
        <v>0</v>
      </c>
    </row>
    <row r="28" spans="1:6" ht="6.75" customHeight="1" thickBot="1">
      <c r="A28" s="688"/>
      <c r="B28" s="344"/>
      <c r="C28" s="29"/>
      <c r="D28" s="284"/>
      <c r="E28" s="284"/>
      <c r="F28" s="147"/>
    </row>
    <row r="29" spans="1:6" ht="13.5" thickBot="1">
      <c r="A29" s="688" t="s">
        <v>474</v>
      </c>
      <c r="B29" s="299" t="s">
        <v>402</v>
      </c>
      <c r="C29" s="184">
        <f>C30+C35+C38</f>
        <v>0</v>
      </c>
      <c r="D29" s="1265">
        <f>D30+D35+D38</f>
        <v>450</v>
      </c>
      <c r="E29" s="138">
        <f>E30+E35+E38</f>
        <v>0</v>
      </c>
      <c r="F29" s="1222">
        <f>F30+F35+F38</f>
        <v>450</v>
      </c>
    </row>
    <row r="30" spans="1:6" ht="12.75">
      <c r="A30" s="874" t="s">
        <v>475</v>
      </c>
      <c r="B30" s="165" t="s">
        <v>949</v>
      </c>
      <c r="C30" s="319">
        <f>C31+C33+C34+C32</f>
        <v>0</v>
      </c>
      <c r="D30" s="878">
        <f>D31+D33+D34+D32</f>
        <v>0</v>
      </c>
      <c r="E30" s="877">
        <f>E31+E33+E34+E32</f>
        <v>0</v>
      </c>
      <c r="F30" s="877">
        <f>F31+F33+F34+F32</f>
        <v>0</v>
      </c>
    </row>
    <row r="31" spans="1:6" ht="12.75">
      <c r="A31" s="209" t="s">
        <v>476</v>
      </c>
      <c r="B31" s="162" t="s">
        <v>396</v>
      </c>
      <c r="C31" s="211">
        <f>'30_ sz_ melléklet'!F29</f>
        <v>0</v>
      </c>
      <c r="D31" s="519"/>
      <c r="E31" s="211">
        <f>'31_sz_ melléklet'!E28</f>
        <v>0</v>
      </c>
      <c r="F31" s="519">
        <f>SUM(C31:E31)</f>
        <v>0</v>
      </c>
    </row>
    <row r="32" spans="1:6" ht="12.75">
      <c r="A32" s="209" t="s">
        <v>477</v>
      </c>
      <c r="B32" s="330" t="s">
        <v>951</v>
      </c>
      <c r="C32" s="180"/>
      <c r="D32" s="172"/>
      <c r="E32" s="180"/>
      <c r="F32" s="519">
        <f aca="true" t="shared" si="1" ref="F32:F40">SUM(C32:E32)</f>
        <v>0</v>
      </c>
    </row>
    <row r="33" spans="1:6" ht="23.25" customHeight="1">
      <c r="A33" s="209" t="s">
        <v>478</v>
      </c>
      <c r="B33" s="880" t="s">
        <v>952</v>
      </c>
      <c r="C33" s="177"/>
      <c r="D33" s="171"/>
      <c r="E33" s="177"/>
      <c r="F33" s="519">
        <f t="shared" si="1"/>
        <v>0</v>
      </c>
    </row>
    <row r="34" spans="1:6" ht="12.75">
      <c r="A34" s="209" t="s">
        <v>479</v>
      </c>
      <c r="B34" s="330" t="s">
        <v>953</v>
      </c>
      <c r="C34" s="185">
        <f>'30_ sz_ melléklet'!F32</f>
        <v>0</v>
      </c>
      <c r="D34" s="176"/>
      <c r="E34" s="185"/>
      <c r="F34" s="519">
        <f t="shared" si="1"/>
        <v>0</v>
      </c>
    </row>
    <row r="35" spans="1:6" ht="12.75">
      <c r="A35" s="209" t="s">
        <v>480</v>
      </c>
      <c r="B35" s="1213" t="s">
        <v>957</v>
      </c>
      <c r="C35" s="188">
        <f>C36+C37+C38+C39+C40+C41</f>
        <v>0</v>
      </c>
      <c r="D35" s="1266">
        <f>D36+D37+D38+D39+D40+D41</f>
        <v>450</v>
      </c>
      <c r="E35" s="188">
        <f>E36+E37+E38+E39+E40+E41</f>
        <v>0</v>
      </c>
      <c r="F35" s="188">
        <f>F36+F37+F38+F39+F40+F41</f>
        <v>450</v>
      </c>
    </row>
    <row r="36" spans="1:6" ht="12.75">
      <c r="A36" s="209" t="s">
        <v>481</v>
      </c>
      <c r="B36" s="881" t="s">
        <v>955</v>
      </c>
      <c r="C36" s="185"/>
      <c r="D36" s="176"/>
      <c r="E36" s="185"/>
      <c r="F36" s="519">
        <f t="shared" si="1"/>
        <v>0</v>
      </c>
    </row>
    <row r="37" spans="1:6" ht="12.75">
      <c r="A37" s="209" t="s">
        <v>482</v>
      </c>
      <c r="B37" s="1212" t="s">
        <v>956</v>
      </c>
      <c r="C37" s="882"/>
      <c r="D37" s="1267"/>
      <c r="E37" s="882"/>
      <c r="F37" s="519">
        <f t="shared" si="1"/>
        <v>0</v>
      </c>
    </row>
    <row r="38" spans="1:6" ht="12.75">
      <c r="A38" s="209" t="s">
        <v>483</v>
      </c>
      <c r="B38" s="1214" t="s">
        <v>958</v>
      </c>
      <c r="C38" s="883"/>
      <c r="D38" s="1268"/>
      <c r="E38" s="883"/>
      <c r="F38" s="519">
        <f t="shared" si="1"/>
        <v>0</v>
      </c>
    </row>
    <row r="39" spans="1:6" ht="12.75">
      <c r="A39" s="209" t="s">
        <v>484</v>
      </c>
      <c r="B39" s="162" t="s">
        <v>959</v>
      </c>
      <c r="C39" s="211"/>
      <c r="D39" s="304">
        <v>450</v>
      </c>
      <c r="E39" s="210"/>
      <c r="F39" s="519">
        <f t="shared" si="1"/>
        <v>450</v>
      </c>
    </row>
    <row r="40" spans="1:6" ht="12.75">
      <c r="A40" s="209" t="s">
        <v>485</v>
      </c>
      <c r="B40" s="1214" t="s">
        <v>960</v>
      </c>
      <c r="C40" s="211"/>
      <c r="D40" s="313"/>
      <c r="E40" s="321"/>
      <c r="F40" s="519">
        <f t="shared" si="1"/>
        <v>0</v>
      </c>
    </row>
    <row r="41" spans="1:6" ht="13.5" thickBot="1">
      <c r="A41" s="209" t="s">
        <v>486</v>
      </c>
      <c r="B41" s="162" t="s">
        <v>961</v>
      </c>
      <c r="C41" s="933">
        <f>' 27 28 sz. melléklet'!C47</f>
        <v>0</v>
      </c>
      <c r="D41" s="1269"/>
      <c r="E41" s="933"/>
      <c r="F41" s="519">
        <f>SUM(C41:E41)</f>
        <v>0</v>
      </c>
    </row>
    <row r="42" spans="1:6" ht="27.75" customHeight="1" thickBot="1">
      <c r="A42" s="688" t="s">
        <v>487</v>
      </c>
      <c r="B42" s="167" t="s">
        <v>962</v>
      </c>
      <c r="C42" s="884">
        <f>C8+C29</f>
        <v>28307</v>
      </c>
      <c r="D42" s="884">
        <f>D8+D29</f>
        <v>307096</v>
      </c>
      <c r="E42" s="884">
        <f>E8+E29</f>
        <v>0</v>
      </c>
      <c r="F42" s="884">
        <f>F8+F29</f>
        <v>335403</v>
      </c>
    </row>
    <row r="43" spans="1:6" ht="7.5" customHeight="1" thickBot="1">
      <c r="A43" s="688"/>
      <c r="B43" s="163"/>
      <c r="C43" s="29"/>
      <c r="D43" s="350"/>
      <c r="E43" s="350"/>
      <c r="F43" s="147"/>
    </row>
    <row r="44" spans="1:6" ht="13.5" thickBot="1">
      <c r="A44" s="688" t="s">
        <v>488</v>
      </c>
      <c r="B44" s="164" t="s">
        <v>963</v>
      </c>
      <c r="C44" s="352"/>
      <c r="D44" s="352"/>
      <c r="E44" s="352"/>
      <c r="F44" s="352"/>
    </row>
    <row r="45" spans="1:6" ht="16.5" customHeight="1">
      <c r="A45" s="874" t="s">
        <v>489</v>
      </c>
      <c r="B45" s="331" t="s">
        <v>398</v>
      </c>
      <c r="C45" s="351"/>
      <c r="D45" s="297"/>
      <c r="E45" s="297"/>
      <c r="F45" s="349"/>
    </row>
    <row r="46" spans="1:6" ht="12.75" customHeight="1">
      <c r="A46" s="209" t="s">
        <v>490</v>
      </c>
      <c r="B46" s="784" t="s">
        <v>965</v>
      </c>
      <c r="C46" s="140"/>
      <c r="D46" s="295">
        <v>17259</v>
      </c>
      <c r="E46" s="295"/>
      <c r="F46" s="1215">
        <f>C46+D46+E46</f>
        <v>17259</v>
      </c>
    </row>
    <row r="47" spans="1:6" ht="12.75" customHeight="1">
      <c r="A47" s="209" t="s">
        <v>491</v>
      </c>
      <c r="B47" s="784" t="s">
        <v>966</v>
      </c>
      <c r="C47" s="140"/>
      <c r="D47" s="295">
        <v>340</v>
      </c>
      <c r="E47" s="295"/>
      <c r="F47" s="1215">
        <f>C47+D47+E47</f>
        <v>340</v>
      </c>
    </row>
    <row r="48" spans="1:6" ht="13.5" customHeight="1">
      <c r="A48" s="209" t="s">
        <v>492</v>
      </c>
      <c r="B48" s="784" t="s">
        <v>964</v>
      </c>
      <c r="C48" s="140">
        <f>1593+893</f>
        <v>2486</v>
      </c>
      <c r="D48" s="295">
        <f>2957+2741</f>
        <v>5698</v>
      </c>
      <c r="E48" s="295"/>
      <c r="F48" s="1215">
        <f>SUM(C48:E48)</f>
        <v>8184</v>
      </c>
    </row>
    <row r="49" spans="1:6" ht="12.75">
      <c r="A49" s="209" t="s">
        <v>493</v>
      </c>
      <c r="B49" s="1136" t="s">
        <v>970</v>
      </c>
      <c r="C49" s="140"/>
      <c r="D49" s="295"/>
      <c r="E49" s="295"/>
      <c r="F49" s="1215"/>
    </row>
    <row r="50" spans="1:6" ht="12.75">
      <c r="A50" s="209" t="s">
        <v>494</v>
      </c>
      <c r="B50" s="1137" t="s">
        <v>969</v>
      </c>
      <c r="C50" s="140"/>
      <c r="D50" s="295"/>
      <c r="E50" s="295"/>
      <c r="F50" s="1215"/>
    </row>
    <row r="51" spans="1:6" ht="12.75">
      <c r="A51" s="209" t="s">
        <v>495</v>
      </c>
      <c r="B51" s="1138" t="s">
        <v>967</v>
      </c>
      <c r="C51" s="140"/>
      <c r="D51" s="295"/>
      <c r="E51" s="295"/>
      <c r="F51" s="1215">
        <f>SUM(C51:E51)</f>
        <v>0</v>
      </c>
    </row>
    <row r="52" spans="1:6" ht="13.5" thickBot="1">
      <c r="A52" s="209" t="s">
        <v>496</v>
      </c>
      <c r="B52" s="1219" t="s">
        <v>968</v>
      </c>
      <c r="C52" s="1220"/>
      <c r="D52" s="888"/>
      <c r="E52" s="888"/>
      <c r="F52" s="1221">
        <f>SUM(C52:E52)</f>
        <v>0</v>
      </c>
    </row>
    <row r="53" spans="1:6" ht="13.5" thickBot="1">
      <c r="A53" s="925" t="s">
        <v>512</v>
      </c>
      <c r="B53" s="1210" t="s">
        <v>972</v>
      </c>
      <c r="C53" s="138">
        <f>SUM(C45:C52)</f>
        <v>2486</v>
      </c>
      <c r="D53" s="138">
        <f>SUM(D45:D52)</f>
        <v>23297</v>
      </c>
      <c r="E53" s="138">
        <f>SUM(E45:E52)</f>
        <v>0</v>
      </c>
      <c r="F53" s="1222">
        <f>SUM(F45:F52)</f>
        <v>25783</v>
      </c>
    </row>
    <row r="54" spans="1:6" ht="13.5" thickBot="1">
      <c r="A54" s="688" t="s">
        <v>491</v>
      </c>
      <c r="B54" s="1216" t="s">
        <v>971</v>
      </c>
      <c r="C54" s="1217">
        <f>C42+C53</f>
        <v>30793</v>
      </c>
      <c r="D54" s="1217">
        <f>D42+D53</f>
        <v>330393</v>
      </c>
      <c r="E54" s="1217">
        <f>E42+E53</f>
        <v>0</v>
      </c>
      <c r="F54" s="1218">
        <f>F42+F53</f>
        <v>361186</v>
      </c>
    </row>
    <row r="57" spans="1:6" ht="12.75">
      <c r="A57" s="1440">
        <v>2</v>
      </c>
      <c r="B57" s="1440"/>
      <c r="C57" s="1440"/>
      <c r="D57" s="1440"/>
      <c r="E57" s="1440"/>
      <c r="F57" s="1440"/>
    </row>
    <row r="58" spans="1:5" ht="12.75">
      <c r="A58" s="1419" t="s">
        <v>1098</v>
      </c>
      <c r="B58" s="1419"/>
      <c r="C58" s="1419"/>
      <c r="D58" s="1419"/>
      <c r="E58" s="1419"/>
    </row>
    <row r="59" spans="1:5" ht="12.75">
      <c r="A59" s="466"/>
      <c r="B59" s="466"/>
      <c r="C59" s="466"/>
      <c r="D59" s="466"/>
      <c r="E59" s="466"/>
    </row>
    <row r="60" spans="1:6" ht="14.25">
      <c r="A60" s="1562" t="s">
        <v>1099</v>
      </c>
      <c r="B60" s="1563"/>
      <c r="C60" s="1563"/>
      <c r="D60" s="1563"/>
      <c r="E60" s="1563"/>
      <c r="F60" s="1563"/>
    </row>
    <row r="61" spans="2:6" ht="10.5" customHeight="1">
      <c r="B61" s="22"/>
      <c r="C61" s="22"/>
      <c r="D61" s="22"/>
      <c r="E61" s="22"/>
      <c r="F61" s="192"/>
    </row>
    <row r="62" spans="2:6" ht="13.5" thickBot="1">
      <c r="B62" s="38" t="s">
        <v>91</v>
      </c>
      <c r="C62" s="1"/>
      <c r="D62" s="1"/>
      <c r="E62" s="23"/>
      <c r="F62" s="23" t="s">
        <v>4</v>
      </c>
    </row>
    <row r="63" spans="1:6" ht="48.75" thickBot="1">
      <c r="A63" s="473" t="s">
        <v>448</v>
      </c>
      <c r="B63" s="358" t="s">
        <v>48</v>
      </c>
      <c r="C63" s="469" t="s">
        <v>1060</v>
      </c>
      <c r="D63" s="470" t="s">
        <v>1061</v>
      </c>
      <c r="E63" s="469" t="s">
        <v>1055</v>
      </c>
      <c r="F63" s="470" t="s">
        <v>1054</v>
      </c>
    </row>
    <row r="64" spans="1:6" ht="13.5" thickBot="1">
      <c r="A64" s="688" t="s">
        <v>449</v>
      </c>
      <c r="B64" s="868" t="s">
        <v>450</v>
      </c>
      <c r="C64" s="869" t="s">
        <v>451</v>
      </c>
      <c r="D64" s="870" t="s">
        <v>452</v>
      </c>
      <c r="E64" s="870" t="s">
        <v>472</v>
      </c>
      <c r="F64" s="871" t="s">
        <v>497</v>
      </c>
    </row>
    <row r="65" spans="1:6" ht="13.5" thickBot="1">
      <c r="A65" s="688" t="s">
        <v>453</v>
      </c>
      <c r="B65" s="338" t="s">
        <v>948</v>
      </c>
      <c r="C65" s="74">
        <f>C66+C67+C74</f>
        <v>129482</v>
      </c>
      <c r="D65" s="74">
        <f>D66+D67+D74</f>
        <v>0</v>
      </c>
      <c r="E65" s="74">
        <f>E66+E67+E74</f>
        <v>0</v>
      </c>
      <c r="F65" s="148">
        <f>SUM(C65:E65)</f>
        <v>129482</v>
      </c>
    </row>
    <row r="66" spans="1:6" ht="13.5" thickBot="1">
      <c r="A66" s="688" t="s">
        <v>454</v>
      </c>
      <c r="B66" s="339" t="s">
        <v>400</v>
      </c>
      <c r="C66" s="36">
        <v>127926</v>
      </c>
      <c r="D66" s="872"/>
      <c r="E66" s="872"/>
      <c r="F66" s="1273">
        <f>SUM(C66:E66)</f>
        <v>127926</v>
      </c>
    </row>
    <row r="67" spans="1:6" ht="13.5" thickBot="1">
      <c r="A67" s="688" t="s">
        <v>455</v>
      </c>
      <c r="B67" s="340" t="s">
        <v>941</v>
      </c>
      <c r="C67" s="345">
        <v>0</v>
      </c>
      <c r="D67" s="873">
        <f>D68+D69+D70+D71+D72+D73</f>
        <v>0</v>
      </c>
      <c r="E67" s="873">
        <f>E68+E69+E70+E71+E72+E73</f>
        <v>0</v>
      </c>
      <c r="F67" s="1274">
        <f>F68+F69+F70+F71+F72+F73</f>
        <v>0</v>
      </c>
    </row>
    <row r="68" spans="1:6" ht="12.75">
      <c r="A68" s="874" t="s">
        <v>456</v>
      </c>
      <c r="B68" s="1202" t="s">
        <v>920</v>
      </c>
      <c r="C68" s="791"/>
      <c r="D68" s="543"/>
      <c r="E68" s="543"/>
      <c r="F68" s="346">
        <f aca="true" t="shared" si="2" ref="F68:F73">SUM(C68:E68)</f>
        <v>0</v>
      </c>
    </row>
    <row r="69" spans="1:6" ht="12.75">
      <c r="A69" s="209" t="s">
        <v>457</v>
      </c>
      <c r="B69" s="1203" t="s">
        <v>921</v>
      </c>
      <c r="C69" s="1201"/>
      <c r="D69" s="1188"/>
      <c r="E69" s="1188"/>
      <c r="F69" s="346">
        <f t="shared" si="2"/>
        <v>0</v>
      </c>
    </row>
    <row r="70" spans="1:6" ht="12.75">
      <c r="A70" s="209" t="s">
        <v>458</v>
      </c>
      <c r="B70" s="341" t="s">
        <v>922</v>
      </c>
      <c r="C70" s="1201"/>
      <c r="D70" s="1188"/>
      <c r="E70" s="1188"/>
      <c r="F70" s="346">
        <f t="shared" si="2"/>
        <v>0</v>
      </c>
    </row>
    <row r="71" spans="1:6" ht="12.75">
      <c r="A71" s="1176" t="s">
        <v>459</v>
      </c>
      <c r="B71" s="1200" t="s">
        <v>923</v>
      </c>
      <c r="C71" s="25"/>
      <c r="D71" s="284"/>
      <c r="E71" s="284"/>
      <c r="F71" s="346">
        <f t="shared" si="2"/>
        <v>0</v>
      </c>
    </row>
    <row r="72" spans="1:6" ht="12.75">
      <c r="A72" s="209" t="s">
        <v>460</v>
      </c>
      <c r="B72" s="341" t="s">
        <v>924</v>
      </c>
      <c r="C72" s="25"/>
      <c r="D72" s="34"/>
      <c r="E72" s="34"/>
      <c r="F72" s="346">
        <f t="shared" si="2"/>
        <v>0</v>
      </c>
    </row>
    <row r="73" spans="1:6" ht="13.5" thickBot="1">
      <c r="A73" s="875" t="s">
        <v>461</v>
      </c>
      <c r="B73" s="342" t="s">
        <v>925</v>
      </c>
      <c r="C73" s="11"/>
      <c r="D73" s="288"/>
      <c r="E73" s="288"/>
      <c r="F73" s="346">
        <f t="shared" si="2"/>
        <v>0</v>
      </c>
    </row>
    <row r="74" spans="1:6" ht="13.5" thickBot="1">
      <c r="A74" s="688" t="s">
        <v>462</v>
      </c>
      <c r="B74" s="338" t="s">
        <v>401</v>
      </c>
      <c r="C74" s="876">
        <f>C75+C80+C81+C82++C83+C84</f>
        <v>1556</v>
      </c>
      <c r="D74" s="876">
        <f>D75+D80+D81+D82+D83+D84</f>
        <v>0</v>
      </c>
      <c r="E74" s="876">
        <f>E75+E80+E81+E82++E83+E84</f>
        <v>0</v>
      </c>
      <c r="F74" s="876">
        <f>F75+F80+F81+F82++F83+F84</f>
        <v>1556</v>
      </c>
    </row>
    <row r="75" spans="1:6" ht="12.75">
      <c r="A75" s="874" t="s">
        <v>463</v>
      </c>
      <c r="B75" s="1206" t="s">
        <v>942</v>
      </c>
      <c r="C75" s="25">
        <f>C76+C77+C78+C79</f>
        <v>0</v>
      </c>
      <c r="D75" s="25">
        <f>D76+D77+D78+D79</f>
        <v>0</v>
      </c>
      <c r="E75" s="25">
        <f>E76+E77+E78+E79</f>
        <v>0</v>
      </c>
      <c r="F75" s="25">
        <f>F76+F77+F78+F79</f>
        <v>0</v>
      </c>
    </row>
    <row r="76" spans="1:6" ht="12.75">
      <c r="A76" s="1176" t="s">
        <v>464</v>
      </c>
      <c r="B76" s="1225" t="s">
        <v>975</v>
      </c>
      <c r="C76" s="25"/>
      <c r="D76" s="1224"/>
      <c r="E76" s="139"/>
      <c r="F76" s="145">
        <f aca="true" t="shared" si="3" ref="F76:F84">SUM(C76:E76)</f>
        <v>0</v>
      </c>
    </row>
    <row r="77" spans="1:6" ht="12.75">
      <c r="A77" s="1176" t="s">
        <v>465</v>
      </c>
      <c r="B77" s="1226" t="s">
        <v>977</v>
      </c>
      <c r="C77" s="25"/>
      <c r="D77" s="295"/>
      <c r="E77" s="140"/>
      <c r="F77" s="145">
        <f t="shared" si="3"/>
        <v>0</v>
      </c>
    </row>
    <row r="78" spans="1:6" ht="12.75">
      <c r="A78" s="1176" t="s">
        <v>466</v>
      </c>
      <c r="B78" s="1226" t="s">
        <v>978</v>
      </c>
      <c r="C78" s="25"/>
      <c r="D78" s="295"/>
      <c r="E78" s="140"/>
      <c r="F78" s="145">
        <f t="shared" si="3"/>
        <v>0</v>
      </c>
    </row>
    <row r="79" spans="1:6" ht="12.75">
      <c r="A79" s="1176" t="s">
        <v>467</v>
      </c>
      <c r="B79" s="1223" t="s">
        <v>982</v>
      </c>
      <c r="C79" s="25"/>
      <c r="D79" s="284"/>
      <c r="E79" s="284"/>
      <c r="F79" s="145">
        <f t="shared" si="3"/>
        <v>0</v>
      </c>
    </row>
    <row r="80" spans="1:6" ht="12.75">
      <c r="A80" s="1176" t="s">
        <v>468</v>
      </c>
      <c r="B80" s="333" t="s">
        <v>943</v>
      </c>
      <c r="C80" s="25"/>
      <c r="D80" s="288"/>
      <c r="E80" s="139"/>
      <c r="F80" s="145">
        <f t="shared" si="3"/>
        <v>0</v>
      </c>
    </row>
    <row r="81" spans="1:6" ht="12.75">
      <c r="A81" s="1176" t="s">
        <v>469</v>
      </c>
      <c r="B81" s="1207" t="s">
        <v>944</v>
      </c>
      <c r="C81" s="9"/>
      <c r="D81" s="34"/>
      <c r="E81" s="286"/>
      <c r="F81" s="145">
        <f t="shared" si="3"/>
        <v>0</v>
      </c>
    </row>
    <row r="82" spans="1:6" ht="12.75">
      <c r="A82" s="1176" t="s">
        <v>470</v>
      </c>
      <c r="B82" s="343" t="s">
        <v>945</v>
      </c>
      <c r="C82" s="25">
        <f>'19 21_sz_ melléklet'!C67</f>
        <v>1556</v>
      </c>
      <c r="D82" s="286"/>
      <c r="E82" s="286"/>
      <c r="F82" s="145">
        <f t="shared" si="3"/>
        <v>1556</v>
      </c>
    </row>
    <row r="83" spans="1:6" ht="12.75">
      <c r="A83" s="1176" t="s">
        <v>471</v>
      </c>
      <c r="B83" s="1208" t="s">
        <v>946</v>
      </c>
      <c r="C83" s="25"/>
      <c r="D83" s="286"/>
      <c r="E83" s="286"/>
      <c r="F83" s="145">
        <f t="shared" si="3"/>
        <v>0</v>
      </c>
    </row>
    <row r="84" spans="1:6" ht="13.5" thickBot="1">
      <c r="A84" s="1176" t="s">
        <v>473</v>
      </c>
      <c r="B84" s="343" t="s">
        <v>947</v>
      </c>
      <c r="C84" s="25"/>
      <c r="D84" s="286"/>
      <c r="E84" s="286"/>
      <c r="F84" s="145">
        <f t="shared" si="3"/>
        <v>0</v>
      </c>
    </row>
    <row r="85" spans="1:6" ht="13.5" thickBot="1">
      <c r="A85" s="688"/>
      <c r="B85" s="344"/>
      <c r="C85" s="29"/>
      <c r="D85" s="284"/>
      <c r="E85" s="284"/>
      <c r="F85" s="147"/>
    </row>
    <row r="86" spans="1:6" ht="13.5" thickBot="1">
      <c r="A86" s="688" t="s">
        <v>474</v>
      </c>
      <c r="B86" s="299" t="s">
        <v>402</v>
      </c>
      <c r="C86" s="184">
        <f>C87+C92+C95</f>
        <v>0</v>
      </c>
      <c r="D86" s="1265">
        <f>D87+D92+D95</f>
        <v>0</v>
      </c>
      <c r="E86" s="138">
        <f>E87+E92+E95</f>
        <v>0</v>
      </c>
      <c r="F86" s="1222">
        <f>F87+F92+F95</f>
        <v>0</v>
      </c>
    </row>
    <row r="87" spans="1:6" ht="12.75">
      <c r="A87" s="874" t="s">
        <v>475</v>
      </c>
      <c r="B87" s="165" t="s">
        <v>949</v>
      </c>
      <c r="C87" s="319">
        <f>C88+C90+C91+C89</f>
        <v>0</v>
      </c>
      <c r="D87" s="878">
        <f>D88+D90+D91+D89</f>
        <v>0</v>
      </c>
      <c r="E87" s="877">
        <f>E88+E90+E91+E89</f>
        <v>0</v>
      </c>
      <c r="F87" s="877">
        <f>F88+F90+F91+F89</f>
        <v>0</v>
      </c>
    </row>
    <row r="88" spans="1:6" ht="12.75">
      <c r="A88" s="209" t="s">
        <v>476</v>
      </c>
      <c r="B88" s="162" t="s">
        <v>396</v>
      </c>
      <c r="C88" s="211">
        <f>'30_ sz_ melléklet'!F75</f>
        <v>0</v>
      </c>
      <c r="D88" s="519"/>
      <c r="E88" s="211">
        <f>'31_sz_ melléklet'!E84</f>
        <v>0</v>
      </c>
      <c r="F88" s="519">
        <f>SUM(C88:E88)</f>
        <v>0</v>
      </c>
    </row>
    <row r="89" spans="1:6" ht="12.75">
      <c r="A89" s="209" t="s">
        <v>477</v>
      </c>
      <c r="B89" s="330" t="s">
        <v>951</v>
      </c>
      <c r="C89" s="180"/>
      <c r="D89" s="172"/>
      <c r="E89" s="180"/>
      <c r="F89" s="519">
        <f>SUM(C89:E89)</f>
        <v>0</v>
      </c>
    </row>
    <row r="90" spans="1:6" ht="22.5">
      <c r="A90" s="209" t="s">
        <v>478</v>
      </c>
      <c r="B90" s="880" t="s">
        <v>952</v>
      </c>
      <c r="C90" s="177"/>
      <c r="D90" s="171"/>
      <c r="E90" s="177"/>
      <c r="F90" s="519">
        <f>SUM(C90:E90)</f>
        <v>0</v>
      </c>
    </row>
    <row r="91" spans="1:6" ht="12.75">
      <c r="A91" s="209" t="s">
        <v>479</v>
      </c>
      <c r="B91" s="330" t="s">
        <v>953</v>
      </c>
      <c r="C91" s="185">
        <f>'30_ sz_ melléklet'!F76</f>
        <v>0</v>
      </c>
      <c r="D91" s="176"/>
      <c r="E91" s="185"/>
      <c r="F91" s="519">
        <f>SUM(C91:E91)</f>
        <v>0</v>
      </c>
    </row>
    <row r="92" spans="1:6" ht="12.75">
      <c r="A92" s="209" t="s">
        <v>480</v>
      </c>
      <c r="B92" s="1213" t="s">
        <v>957</v>
      </c>
      <c r="C92" s="188">
        <f>C93+C94+C95+C96+C97+C98</f>
        <v>0</v>
      </c>
      <c r="D92" s="1266">
        <f>D93+D94+D95+D96+D97+D98</f>
        <v>0</v>
      </c>
      <c r="E92" s="188">
        <f>E93+E94+E95+E96+E97+E98</f>
        <v>0</v>
      </c>
      <c r="F92" s="188">
        <f>F93+F94+F95+F96+F97+F98</f>
        <v>0</v>
      </c>
    </row>
    <row r="93" spans="1:6" ht="12.75">
      <c r="A93" s="209" t="s">
        <v>481</v>
      </c>
      <c r="B93" s="881" t="s">
        <v>955</v>
      </c>
      <c r="C93" s="185"/>
      <c r="D93" s="176"/>
      <c r="E93" s="185"/>
      <c r="F93" s="519">
        <f aca="true" t="shared" si="4" ref="F93:F98">SUM(C93:E93)</f>
        <v>0</v>
      </c>
    </row>
    <row r="94" spans="1:6" ht="12.75">
      <c r="A94" s="209" t="s">
        <v>482</v>
      </c>
      <c r="B94" s="1212" t="s">
        <v>956</v>
      </c>
      <c r="C94" s="882"/>
      <c r="D94" s="1267"/>
      <c r="E94" s="882"/>
      <c r="F94" s="519">
        <f t="shared" si="4"/>
        <v>0</v>
      </c>
    </row>
    <row r="95" spans="1:6" ht="12.75">
      <c r="A95" s="209" t="s">
        <v>483</v>
      </c>
      <c r="B95" s="1214" t="s">
        <v>958</v>
      </c>
      <c r="C95" s="883"/>
      <c r="D95" s="1268"/>
      <c r="E95" s="883"/>
      <c r="F95" s="519">
        <f t="shared" si="4"/>
        <v>0</v>
      </c>
    </row>
    <row r="96" spans="1:6" ht="12.75">
      <c r="A96" s="209" t="s">
        <v>484</v>
      </c>
      <c r="B96" s="162" t="s">
        <v>959</v>
      </c>
      <c r="C96" s="211"/>
      <c r="D96" s="304"/>
      <c r="E96" s="210"/>
      <c r="F96" s="519">
        <f t="shared" si="4"/>
        <v>0</v>
      </c>
    </row>
    <row r="97" spans="1:6" ht="12.75">
      <c r="A97" s="209" t="s">
        <v>485</v>
      </c>
      <c r="B97" s="1214" t="s">
        <v>960</v>
      </c>
      <c r="C97" s="211"/>
      <c r="D97" s="313"/>
      <c r="E97" s="321"/>
      <c r="F97" s="519">
        <f t="shared" si="4"/>
        <v>0</v>
      </c>
    </row>
    <row r="98" spans="1:6" ht="13.5" thickBot="1">
      <c r="A98" s="209" t="s">
        <v>486</v>
      </c>
      <c r="B98" s="162" t="s">
        <v>961</v>
      </c>
      <c r="C98" s="933">
        <f>' 27 28 sz. melléklet'!C103</f>
        <v>0</v>
      </c>
      <c r="D98" s="1269"/>
      <c r="E98" s="933"/>
      <c r="F98" s="519">
        <f t="shared" si="4"/>
        <v>0</v>
      </c>
    </row>
    <row r="99" spans="1:6" ht="26.25" thickBot="1">
      <c r="A99" s="688" t="s">
        <v>487</v>
      </c>
      <c r="B99" s="167" t="s">
        <v>962</v>
      </c>
      <c r="C99" s="884">
        <f>C65+C86</f>
        <v>129482</v>
      </c>
      <c r="D99" s="884">
        <f>D65+D86</f>
        <v>0</v>
      </c>
      <c r="E99" s="884">
        <f>E65+E86</f>
        <v>0</v>
      </c>
      <c r="F99" s="884">
        <f>F65+F86</f>
        <v>129482</v>
      </c>
    </row>
    <row r="100" spans="1:6" ht="13.5" thickBot="1">
      <c r="A100" s="688"/>
      <c r="B100" s="163"/>
      <c r="C100" s="29"/>
      <c r="D100" s="350"/>
      <c r="E100" s="350"/>
      <c r="F100" s="147"/>
    </row>
    <row r="101" spans="1:6" ht="13.5" thickBot="1">
      <c r="A101" s="688" t="s">
        <v>488</v>
      </c>
      <c r="B101" s="164" t="s">
        <v>963</v>
      </c>
      <c r="C101" s="352"/>
      <c r="D101" s="352"/>
      <c r="E101" s="352"/>
      <c r="F101" s="352"/>
    </row>
    <row r="102" spans="1:6" ht="12.75">
      <c r="A102" s="874" t="s">
        <v>489</v>
      </c>
      <c r="B102" s="331" t="s">
        <v>398</v>
      </c>
      <c r="C102" s="351"/>
      <c r="D102" s="297"/>
      <c r="E102" s="297"/>
      <c r="F102" s="349"/>
    </row>
    <row r="103" spans="1:6" ht="12.75">
      <c r="A103" s="209" t="s">
        <v>490</v>
      </c>
      <c r="B103" s="784" t="s">
        <v>965</v>
      </c>
      <c r="C103" s="140"/>
      <c r="D103" s="295"/>
      <c r="E103" s="295"/>
      <c r="F103" s="1215">
        <f>C103+D103+E103</f>
        <v>0</v>
      </c>
    </row>
    <row r="104" spans="1:6" ht="12.75">
      <c r="A104" s="209" t="s">
        <v>491</v>
      </c>
      <c r="B104" s="784" t="s">
        <v>966</v>
      </c>
      <c r="C104" s="140"/>
      <c r="D104" s="295"/>
      <c r="E104" s="295"/>
      <c r="F104" s="1215">
        <f>C104+D104+E104</f>
        <v>0</v>
      </c>
    </row>
    <row r="105" spans="1:6" ht="12.75">
      <c r="A105" s="209" t="s">
        <v>492</v>
      </c>
      <c r="B105" s="784" t="s">
        <v>964</v>
      </c>
      <c r="C105" s="140">
        <f>432674+4730+4614</f>
        <v>442018</v>
      </c>
      <c r="D105" s="295"/>
      <c r="E105" s="295"/>
      <c r="F105" s="1215">
        <f>SUM(C105:E105)</f>
        <v>442018</v>
      </c>
    </row>
    <row r="106" spans="1:6" ht="12.75">
      <c r="A106" s="209" t="s">
        <v>493</v>
      </c>
      <c r="B106" s="1136" t="s">
        <v>970</v>
      </c>
      <c r="C106" s="140"/>
      <c r="D106" s="295"/>
      <c r="E106" s="295"/>
      <c r="F106" s="1215"/>
    </row>
    <row r="107" spans="1:6" ht="12.75">
      <c r="A107" s="209" t="s">
        <v>494</v>
      </c>
      <c r="B107" s="1137" t="s">
        <v>969</v>
      </c>
      <c r="C107" s="140"/>
      <c r="D107" s="295"/>
      <c r="E107" s="295"/>
      <c r="F107" s="1215"/>
    </row>
    <row r="108" spans="1:6" ht="12.75">
      <c r="A108" s="209" t="s">
        <v>495</v>
      </c>
      <c r="B108" s="1138" t="s">
        <v>967</v>
      </c>
      <c r="C108" s="140"/>
      <c r="D108" s="295"/>
      <c r="E108" s="295"/>
      <c r="F108" s="1215">
        <f>SUM(C108:E108)</f>
        <v>0</v>
      </c>
    </row>
    <row r="109" spans="1:6" ht="13.5" thickBot="1">
      <c r="A109" s="209" t="s">
        <v>496</v>
      </c>
      <c r="B109" s="1219" t="s">
        <v>968</v>
      </c>
      <c r="C109" s="1220"/>
      <c r="D109" s="888"/>
      <c r="E109" s="888"/>
      <c r="F109" s="1221">
        <f>SUM(C109:E109)</f>
        <v>0</v>
      </c>
    </row>
    <row r="110" spans="1:6" ht="13.5" thickBot="1">
      <c r="A110" s="925" t="s">
        <v>512</v>
      </c>
      <c r="B110" s="1210" t="s">
        <v>972</v>
      </c>
      <c r="C110" s="138">
        <f>SUM(C102:C109)</f>
        <v>442018</v>
      </c>
      <c r="D110" s="138">
        <f>SUM(D102:D109)</f>
        <v>0</v>
      </c>
      <c r="E110" s="138">
        <f>SUM(E102:E109)</f>
        <v>0</v>
      </c>
      <c r="F110" s="1222">
        <f>SUM(F102:F109)</f>
        <v>442018</v>
      </c>
    </row>
    <row r="111" spans="1:6" ht="13.5" thickBot="1">
      <c r="A111" s="688" t="s">
        <v>491</v>
      </c>
      <c r="B111" s="1216" t="s">
        <v>971</v>
      </c>
      <c r="C111" s="1217">
        <f>C99+C110</f>
        <v>571500</v>
      </c>
      <c r="D111" s="1217">
        <f>D99+D110</f>
        <v>0</v>
      </c>
      <c r="E111" s="1217">
        <f>E99+E110</f>
        <v>0</v>
      </c>
      <c r="F111" s="1218">
        <f>F99+F110</f>
        <v>571500</v>
      </c>
    </row>
    <row r="113" spans="1:6" ht="12.75">
      <c r="A113" s="1440">
        <v>3</v>
      </c>
      <c r="B113" s="1440"/>
      <c r="C113" s="1440"/>
      <c r="D113" s="1440"/>
      <c r="E113" s="1440"/>
      <c r="F113" s="1440"/>
    </row>
    <row r="114" spans="1:5" ht="12.75">
      <c r="A114" s="1419" t="s">
        <v>1098</v>
      </c>
      <c r="B114" s="1419"/>
      <c r="C114" s="1419"/>
      <c r="D114" s="1419"/>
      <c r="E114" s="1419"/>
    </row>
    <row r="115" spans="1:5" ht="12.75">
      <c r="A115" s="466"/>
      <c r="B115" s="466"/>
      <c r="C115" s="466"/>
      <c r="D115" s="466"/>
      <c r="E115" s="466"/>
    </row>
    <row r="116" spans="1:6" ht="14.25">
      <c r="A116" s="1562" t="s">
        <v>1099</v>
      </c>
      <c r="B116" s="1563"/>
      <c r="C116" s="1563"/>
      <c r="D116" s="1563"/>
      <c r="E116" s="1563"/>
      <c r="F116" s="1563"/>
    </row>
    <row r="117" spans="2:6" ht="11.25" customHeight="1">
      <c r="B117" s="22"/>
      <c r="C117" s="22"/>
      <c r="D117" s="22"/>
      <c r="E117" s="22"/>
      <c r="F117" s="192"/>
    </row>
    <row r="118" spans="2:6" ht="13.5" thickBot="1">
      <c r="B118" s="38" t="s">
        <v>597</v>
      </c>
      <c r="C118" s="1"/>
      <c r="D118" s="1"/>
      <c r="E118" s="23"/>
      <c r="F118" s="23" t="s">
        <v>4</v>
      </c>
    </row>
    <row r="119" spans="1:6" ht="48.75" thickBot="1">
      <c r="A119" s="473" t="s">
        <v>448</v>
      </c>
      <c r="B119" s="358" t="s">
        <v>48</v>
      </c>
      <c r="C119" s="469" t="s">
        <v>1060</v>
      </c>
      <c r="D119" s="470" t="s">
        <v>1061</v>
      </c>
      <c r="E119" s="469" t="s">
        <v>1055</v>
      </c>
      <c r="F119" s="470" t="s">
        <v>1054</v>
      </c>
    </row>
    <row r="120" spans="1:6" ht="13.5" thickBot="1">
      <c r="A120" s="688" t="s">
        <v>449</v>
      </c>
      <c r="B120" s="868" t="s">
        <v>450</v>
      </c>
      <c r="C120" s="869" t="s">
        <v>451</v>
      </c>
      <c r="D120" s="870" t="s">
        <v>452</v>
      </c>
      <c r="E120" s="870" t="s">
        <v>472</v>
      </c>
      <c r="F120" s="871" t="s">
        <v>497</v>
      </c>
    </row>
    <row r="121" spans="1:6" ht="13.5" thickBot="1">
      <c r="A121" s="688" t="s">
        <v>453</v>
      </c>
      <c r="B121" s="338" t="s">
        <v>948</v>
      </c>
      <c r="C121" s="74">
        <f>C122+C123+C130</f>
        <v>730</v>
      </c>
      <c r="D121" s="74">
        <f>D122+D123+D130</f>
        <v>0</v>
      </c>
      <c r="E121" s="74">
        <f>E122+E123+E130</f>
        <v>0</v>
      </c>
      <c r="F121" s="148">
        <f>SUM(C121:E121)</f>
        <v>730</v>
      </c>
    </row>
    <row r="122" spans="1:6" ht="13.5" thickBot="1">
      <c r="A122" s="688" t="s">
        <v>454</v>
      </c>
      <c r="B122" s="339" t="s">
        <v>400</v>
      </c>
      <c r="C122" s="36"/>
      <c r="D122" s="872"/>
      <c r="E122" s="872"/>
      <c r="F122" s="1273">
        <f>SUM(C122:E122)</f>
        <v>0</v>
      </c>
    </row>
    <row r="123" spans="1:6" ht="13.5" thickBot="1">
      <c r="A123" s="688" t="s">
        <v>455</v>
      </c>
      <c r="B123" s="340" t="s">
        <v>941</v>
      </c>
      <c r="C123" s="345">
        <v>0</v>
      </c>
      <c r="D123" s="873">
        <f>D124+D125+D126+D127+D128+D129</f>
        <v>0</v>
      </c>
      <c r="E123" s="873">
        <f>E124+E125+E126+E127+E128+E129</f>
        <v>0</v>
      </c>
      <c r="F123" s="1274">
        <f>F124+F125+F126+F127+F128+F129</f>
        <v>0</v>
      </c>
    </row>
    <row r="124" spans="1:6" ht="12.75">
      <c r="A124" s="874" t="s">
        <v>456</v>
      </c>
      <c r="B124" s="1202" t="s">
        <v>920</v>
      </c>
      <c r="C124" s="791"/>
      <c r="D124" s="543"/>
      <c r="E124" s="543"/>
      <c r="F124" s="346">
        <f aca="true" t="shared" si="5" ref="F124:F129">SUM(C124:E124)</f>
        <v>0</v>
      </c>
    </row>
    <row r="125" spans="1:6" ht="12.75">
      <c r="A125" s="209" t="s">
        <v>457</v>
      </c>
      <c r="B125" s="1203" t="s">
        <v>921</v>
      </c>
      <c r="C125" s="1201"/>
      <c r="D125" s="1188"/>
      <c r="E125" s="1188"/>
      <c r="F125" s="346">
        <f t="shared" si="5"/>
        <v>0</v>
      </c>
    </row>
    <row r="126" spans="1:6" ht="12.75">
      <c r="A126" s="209" t="s">
        <v>458</v>
      </c>
      <c r="B126" s="341" t="s">
        <v>922</v>
      </c>
      <c r="C126" s="1201"/>
      <c r="D126" s="1188"/>
      <c r="E126" s="1188"/>
      <c r="F126" s="346">
        <f t="shared" si="5"/>
        <v>0</v>
      </c>
    </row>
    <row r="127" spans="1:6" ht="12.75">
      <c r="A127" s="1176" t="s">
        <v>459</v>
      </c>
      <c r="B127" s="1200" t="s">
        <v>923</v>
      </c>
      <c r="C127" s="25"/>
      <c r="D127" s="284"/>
      <c r="E127" s="284"/>
      <c r="F127" s="346">
        <f t="shared" si="5"/>
        <v>0</v>
      </c>
    </row>
    <row r="128" spans="1:6" ht="12.75">
      <c r="A128" s="209" t="s">
        <v>460</v>
      </c>
      <c r="B128" s="341" t="s">
        <v>924</v>
      </c>
      <c r="C128" s="25"/>
      <c r="D128" s="34"/>
      <c r="E128" s="34"/>
      <c r="F128" s="346">
        <f t="shared" si="5"/>
        <v>0</v>
      </c>
    </row>
    <row r="129" spans="1:6" ht="13.5" thickBot="1">
      <c r="A129" s="875" t="s">
        <v>461</v>
      </c>
      <c r="B129" s="342" t="s">
        <v>925</v>
      </c>
      <c r="C129" s="11"/>
      <c r="D129" s="288"/>
      <c r="E129" s="288"/>
      <c r="F129" s="346">
        <f t="shared" si="5"/>
        <v>0</v>
      </c>
    </row>
    <row r="130" spans="1:6" ht="13.5" thickBot="1">
      <c r="A130" s="688" t="s">
        <v>462</v>
      </c>
      <c r="B130" s="338" t="s">
        <v>401</v>
      </c>
      <c r="C130" s="876">
        <f>C131+C136+C137+C138++C139+C140</f>
        <v>730</v>
      </c>
      <c r="D130" s="876">
        <f>D131+D136+D137+D138+D139+D140</f>
        <v>0</v>
      </c>
      <c r="E130" s="876">
        <f>E131+E136+E137+E138++E139+E140</f>
        <v>0</v>
      </c>
      <c r="F130" s="876">
        <f>F131+F136+F137+F138++F139+F140</f>
        <v>730</v>
      </c>
    </row>
    <row r="131" spans="1:6" ht="12.75">
      <c r="A131" s="874" t="s">
        <v>463</v>
      </c>
      <c r="B131" s="1206" t="s">
        <v>942</v>
      </c>
      <c r="C131" s="25">
        <f>C132+C133+C134+C135</f>
        <v>0</v>
      </c>
      <c r="D131" s="25">
        <f>D132+D133+D134+D135</f>
        <v>0</v>
      </c>
      <c r="E131" s="25">
        <f>E132+E133+E134+E135</f>
        <v>0</v>
      </c>
      <c r="F131" s="25">
        <f>F132+F133+F134+F135</f>
        <v>0</v>
      </c>
    </row>
    <row r="132" spans="1:6" ht="12.75">
      <c r="A132" s="1176" t="s">
        <v>464</v>
      </c>
      <c r="B132" s="1225" t="s">
        <v>975</v>
      </c>
      <c r="C132" s="25"/>
      <c r="D132" s="1224"/>
      <c r="E132" s="139"/>
      <c r="F132" s="145">
        <f aca="true" t="shared" si="6" ref="F132:F140">SUM(C132:E132)</f>
        <v>0</v>
      </c>
    </row>
    <row r="133" spans="1:6" ht="12.75">
      <c r="A133" s="1176" t="s">
        <v>465</v>
      </c>
      <c r="B133" s="1226" t="s">
        <v>977</v>
      </c>
      <c r="C133" s="25"/>
      <c r="D133" s="295"/>
      <c r="E133" s="140"/>
      <c r="F133" s="145">
        <f t="shared" si="6"/>
        <v>0</v>
      </c>
    </row>
    <row r="134" spans="1:6" ht="12.75">
      <c r="A134" s="1176" t="s">
        <v>466</v>
      </c>
      <c r="B134" s="1226" t="s">
        <v>978</v>
      </c>
      <c r="C134" s="25"/>
      <c r="D134" s="295"/>
      <c r="E134" s="140"/>
      <c r="F134" s="145">
        <f t="shared" si="6"/>
        <v>0</v>
      </c>
    </row>
    <row r="135" spans="1:6" ht="12.75">
      <c r="A135" s="1176" t="s">
        <v>467</v>
      </c>
      <c r="B135" s="1223" t="s">
        <v>982</v>
      </c>
      <c r="C135" s="25"/>
      <c r="D135" s="284"/>
      <c r="E135" s="284"/>
      <c r="F135" s="145">
        <f t="shared" si="6"/>
        <v>0</v>
      </c>
    </row>
    <row r="136" spans="1:6" ht="12.75">
      <c r="A136" s="1176" t="s">
        <v>468</v>
      </c>
      <c r="B136" s="333" t="s">
        <v>943</v>
      </c>
      <c r="C136" s="25"/>
      <c r="D136" s="288"/>
      <c r="E136" s="139"/>
      <c r="F136" s="145">
        <f t="shared" si="6"/>
        <v>0</v>
      </c>
    </row>
    <row r="137" spans="1:6" ht="12.75">
      <c r="A137" s="1176" t="s">
        <v>469</v>
      </c>
      <c r="B137" s="1207" t="s">
        <v>944</v>
      </c>
      <c r="C137" s="9"/>
      <c r="D137" s="34"/>
      <c r="E137" s="286"/>
      <c r="F137" s="145">
        <f t="shared" si="6"/>
        <v>0</v>
      </c>
    </row>
    <row r="138" spans="1:6" ht="12.75">
      <c r="A138" s="1176" t="s">
        <v>470</v>
      </c>
      <c r="B138" s="343" t="s">
        <v>945</v>
      </c>
      <c r="C138" s="25">
        <f>'19 21_sz_ melléklet'!C66</f>
        <v>730</v>
      </c>
      <c r="D138" s="286"/>
      <c r="E138" s="286"/>
      <c r="F138" s="145">
        <f t="shared" si="6"/>
        <v>730</v>
      </c>
    </row>
    <row r="139" spans="1:6" ht="12.75">
      <c r="A139" s="1176" t="s">
        <v>471</v>
      </c>
      <c r="B139" s="1208" t="s">
        <v>946</v>
      </c>
      <c r="C139" s="25"/>
      <c r="D139" s="286"/>
      <c r="E139" s="286"/>
      <c r="F139" s="145">
        <f t="shared" si="6"/>
        <v>0</v>
      </c>
    </row>
    <row r="140" spans="1:6" ht="13.5" thickBot="1">
      <c r="A140" s="1176" t="s">
        <v>473</v>
      </c>
      <c r="B140" s="343" t="s">
        <v>947</v>
      </c>
      <c r="C140" s="25"/>
      <c r="D140" s="286"/>
      <c r="E140" s="286"/>
      <c r="F140" s="145">
        <f t="shared" si="6"/>
        <v>0</v>
      </c>
    </row>
    <row r="141" spans="1:6" ht="13.5" thickBot="1">
      <c r="A141" s="688"/>
      <c r="B141" s="344"/>
      <c r="C141" s="29"/>
      <c r="D141" s="284"/>
      <c r="E141" s="284"/>
      <c r="F141" s="147"/>
    </row>
    <row r="142" spans="1:6" ht="13.5" thickBot="1">
      <c r="A142" s="688" t="s">
        <v>474</v>
      </c>
      <c r="B142" s="299" t="s">
        <v>402</v>
      </c>
      <c r="C142" s="184">
        <f>C143+C148+C151</f>
        <v>0</v>
      </c>
      <c r="D142" s="1265">
        <f>D143+D148+D151</f>
        <v>0</v>
      </c>
      <c r="E142" s="138">
        <f>E143+E148+E151</f>
        <v>0</v>
      </c>
      <c r="F142" s="1222">
        <f>F143+F148+F151</f>
        <v>0</v>
      </c>
    </row>
    <row r="143" spans="1:6" ht="12.75">
      <c r="A143" s="874" t="s">
        <v>475</v>
      </c>
      <c r="B143" s="165" t="s">
        <v>949</v>
      </c>
      <c r="C143" s="319">
        <f>C144+C146+C147+C145</f>
        <v>0</v>
      </c>
      <c r="D143" s="878">
        <f>D144+D146+D147+D145</f>
        <v>0</v>
      </c>
      <c r="E143" s="877">
        <f>E144+E146+E147+E145</f>
        <v>0</v>
      </c>
      <c r="F143" s="877">
        <f>F144+F146+F147+F145</f>
        <v>0</v>
      </c>
    </row>
    <row r="144" spans="1:6" ht="12.75">
      <c r="A144" s="209" t="s">
        <v>476</v>
      </c>
      <c r="B144" s="162" t="s">
        <v>396</v>
      </c>
      <c r="C144" s="211">
        <f>'30_ sz_ melléklet'!F130</f>
        <v>0</v>
      </c>
      <c r="D144" s="519"/>
      <c r="E144" s="211">
        <f>'31_sz_ melléklet'!E139</f>
        <v>0</v>
      </c>
      <c r="F144" s="519">
        <f>SUM(C144:E144)</f>
        <v>0</v>
      </c>
    </row>
    <row r="145" spans="1:6" ht="12.75">
      <c r="A145" s="209" t="s">
        <v>477</v>
      </c>
      <c r="B145" s="330" t="s">
        <v>951</v>
      </c>
      <c r="C145" s="180"/>
      <c r="D145" s="172"/>
      <c r="E145" s="180"/>
      <c r="F145" s="519">
        <f>SUM(C145:E145)</f>
        <v>0</v>
      </c>
    </row>
    <row r="146" spans="1:6" ht="22.5">
      <c r="A146" s="209" t="s">
        <v>478</v>
      </c>
      <c r="B146" s="880" t="s">
        <v>952</v>
      </c>
      <c r="C146" s="177"/>
      <c r="D146" s="171"/>
      <c r="E146" s="177"/>
      <c r="F146" s="519">
        <f>SUM(C146:E146)</f>
        <v>0</v>
      </c>
    </row>
    <row r="147" spans="1:6" ht="12.75">
      <c r="A147" s="209" t="s">
        <v>479</v>
      </c>
      <c r="B147" s="330" t="s">
        <v>953</v>
      </c>
      <c r="C147" s="185">
        <f>'30_ sz_ melléklet'!F131</f>
        <v>0</v>
      </c>
      <c r="D147" s="176"/>
      <c r="E147" s="185"/>
      <c r="F147" s="519">
        <f>SUM(C147:E147)</f>
        <v>0</v>
      </c>
    </row>
    <row r="148" spans="1:6" ht="12.75">
      <c r="A148" s="209" t="s">
        <v>480</v>
      </c>
      <c r="B148" s="1213" t="s">
        <v>957</v>
      </c>
      <c r="C148" s="188">
        <f>C149+C150+C151+C152+C153+C154</f>
        <v>0</v>
      </c>
      <c r="D148" s="1266">
        <f>D149+D150+D151+D152+D153+D154</f>
        <v>0</v>
      </c>
      <c r="E148" s="188">
        <f>E149+E150+E151+E152+E153+E154</f>
        <v>0</v>
      </c>
      <c r="F148" s="188">
        <f>F149+F150+F151+F152+F153+F154</f>
        <v>0</v>
      </c>
    </row>
    <row r="149" spans="1:6" ht="12.75">
      <c r="A149" s="209" t="s">
        <v>481</v>
      </c>
      <c r="B149" s="881" t="s">
        <v>955</v>
      </c>
      <c r="C149" s="185"/>
      <c r="D149" s="176"/>
      <c r="E149" s="185"/>
      <c r="F149" s="519">
        <f aca="true" t="shared" si="7" ref="F149:F154">SUM(C149:E149)</f>
        <v>0</v>
      </c>
    </row>
    <row r="150" spans="1:6" ht="12.75">
      <c r="A150" s="209" t="s">
        <v>482</v>
      </c>
      <c r="B150" s="1212" t="s">
        <v>956</v>
      </c>
      <c r="C150" s="882"/>
      <c r="D150" s="1267"/>
      <c r="E150" s="882"/>
      <c r="F150" s="519">
        <f t="shared" si="7"/>
        <v>0</v>
      </c>
    </row>
    <row r="151" spans="1:6" ht="12.75">
      <c r="A151" s="209" t="s">
        <v>483</v>
      </c>
      <c r="B151" s="1214" t="s">
        <v>958</v>
      </c>
      <c r="C151" s="883"/>
      <c r="D151" s="1268"/>
      <c r="E151" s="883"/>
      <c r="F151" s="519">
        <f t="shared" si="7"/>
        <v>0</v>
      </c>
    </row>
    <row r="152" spans="1:6" ht="12.75">
      <c r="A152" s="209" t="s">
        <v>484</v>
      </c>
      <c r="B152" s="162" t="s">
        <v>959</v>
      </c>
      <c r="C152" s="211"/>
      <c r="D152" s="304"/>
      <c r="E152" s="210"/>
      <c r="F152" s="519">
        <f t="shared" si="7"/>
        <v>0</v>
      </c>
    </row>
    <row r="153" spans="1:6" ht="12.75">
      <c r="A153" s="209" t="s">
        <v>485</v>
      </c>
      <c r="B153" s="1214" t="s">
        <v>960</v>
      </c>
      <c r="C153" s="211"/>
      <c r="D153" s="313"/>
      <c r="E153" s="321"/>
      <c r="F153" s="519">
        <f t="shared" si="7"/>
        <v>0</v>
      </c>
    </row>
    <row r="154" spans="1:6" ht="13.5" thickBot="1">
      <c r="A154" s="209" t="s">
        <v>486</v>
      </c>
      <c r="B154" s="162" t="s">
        <v>961</v>
      </c>
      <c r="C154" s="933">
        <f>' 27 28 sz. melléklet'!C158</f>
        <v>0</v>
      </c>
      <c r="D154" s="1269"/>
      <c r="E154" s="933"/>
      <c r="F154" s="519">
        <f t="shared" si="7"/>
        <v>0</v>
      </c>
    </row>
    <row r="155" spans="1:6" ht="26.25" thickBot="1">
      <c r="A155" s="688" t="s">
        <v>487</v>
      </c>
      <c r="B155" s="167" t="s">
        <v>962</v>
      </c>
      <c r="C155" s="884">
        <f>C121+C142</f>
        <v>730</v>
      </c>
      <c r="D155" s="884">
        <f>D121+D142</f>
        <v>0</v>
      </c>
      <c r="E155" s="884">
        <f>E121+E142</f>
        <v>0</v>
      </c>
      <c r="F155" s="884">
        <f>F121+F142</f>
        <v>730</v>
      </c>
    </row>
    <row r="156" spans="1:6" ht="13.5" thickBot="1">
      <c r="A156" s="688"/>
      <c r="B156" s="163"/>
      <c r="C156" s="29"/>
      <c r="D156" s="350"/>
      <c r="E156" s="350"/>
      <c r="F156" s="147"/>
    </row>
    <row r="157" spans="1:6" ht="13.5" thickBot="1">
      <c r="A157" s="688" t="s">
        <v>488</v>
      </c>
      <c r="B157" s="164" t="s">
        <v>963</v>
      </c>
      <c r="C157" s="352"/>
      <c r="D157" s="352"/>
      <c r="E157" s="352"/>
      <c r="F157" s="352"/>
    </row>
    <row r="158" spans="1:6" ht="12.75">
      <c r="A158" s="874" t="s">
        <v>489</v>
      </c>
      <c r="B158" s="331" t="s">
        <v>398</v>
      </c>
      <c r="C158" s="351"/>
      <c r="D158" s="297"/>
      <c r="E158" s="297"/>
      <c r="F158" s="349"/>
    </row>
    <row r="159" spans="1:6" ht="12.75">
      <c r="A159" s="209" t="s">
        <v>490</v>
      </c>
      <c r="B159" s="784" t="s">
        <v>965</v>
      </c>
      <c r="C159" s="140"/>
      <c r="D159" s="295"/>
      <c r="E159" s="295"/>
      <c r="F159" s="1215">
        <f>C159+D159+E159</f>
        <v>0</v>
      </c>
    </row>
    <row r="160" spans="1:6" ht="12.75">
      <c r="A160" s="209" t="s">
        <v>491</v>
      </c>
      <c r="B160" s="784" t="s">
        <v>966</v>
      </c>
      <c r="C160" s="140"/>
      <c r="D160" s="295"/>
      <c r="E160" s="295"/>
      <c r="F160" s="1215">
        <f>C160+D160+E160</f>
        <v>0</v>
      </c>
    </row>
    <row r="161" spans="1:6" ht="12.75">
      <c r="A161" s="209" t="s">
        <v>492</v>
      </c>
      <c r="B161" s="784" t="s">
        <v>964</v>
      </c>
      <c r="C161" s="140">
        <f>242079+4131</f>
        <v>246210</v>
      </c>
      <c r="D161" s="295"/>
      <c r="E161" s="295"/>
      <c r="F161" s="1215">
        <f>SUM(C161:E161)</f>
        <v>246210</v>
      </c>
    </row>
    <row r="162" spans="1:6" ht="12.75">
      <c r="A162" s="209" t="s">
        <v>493</v>
      </c>
      <c r="B162" s="1136" t="s">
        <v>970</v>
      </c>
      <c r="C162" s="140"/>
      <c r="D162" s="295"/>
      <c r="E162" s="295"/>
      <c r="F162" s="1215"/>
    </row>
    <row r="163" spans="1:6" ht="12.75">
      <c r="A163" s="209" t="s">
        <v>494</v>
      </c>
      <c r="B163" s="1137" t="s">
        <v>969</v>
      </c>
      <c r="C163" s="140"/>
      <c r="D163" s="295"/>
      <c r="E163" s="295"/>
      <c r="F163" s="1215"/>
    </row>
    <row r="164" spans="1:6" ht="12.75">
      <c r="A164" s="209" t="s">
        <v>495</v>
      </c>
      <c r="B164" s="1138" t="s">
        <v>967</v>
      </c>
      <c r="C164" s="140"/>
      <c r="D164" s="295"/>
      <c r="E164" s="295"/>
      <c r="F164" s="1215">
        <f>SUM(C164:E164)</f>
        <v>0</v>
      </c>
    </row>
    <row r="165" spans="1:6" ht="13.5" thickBot="1">
      <c r="A165" s="209" t="s">
        <v>496</v>
      </c>
      <c r="B165" s="1219" t="s">
        <v>968</v>
      </c>
      <c r="C165" s="1220"/>
      <c r="D165" s="888"/>
      <c r="E165" s="888"/>
      <c r="F165" s="1221">
        <f>SUM(C165:E165)</f>
        <v>0</v>
      </c>
    </row>
    <row r="166" spans="1:6" ht="13.5" thickBot="1">
      <c r="A166" s="925" t="s">
        <v>512</v>
      </c>
      <c r="B166" s="1210" t="s">
        <v>972</v>
      </c>
      <c r="C166" s="138">
        <f>SUM(C158:C165)</f>
        <v>246210</v>
      </c>
      <c r="D166" s="138">
        <f>SUM(D158:D165)</f>
        <v>0</v>
      </c>
      <c r="E166" s="138">
        <f>SUM(E158:E165)</f>
        <v>0</v>
      </c>
      <c r="F166" s="1222">
        <f>SUM(F158:F165)</f>
        <v>246210</v>
      </c>
    </row>
    <row r="167" spans="1:6" ht="13.5" thickBot="1">
      <c r="A167" s="688" t="s">
        <v>491</v>
      </c>
      <c r="B167" s="1216" t="s">
        <v>971</v>
      </c>
      <c r="C167" s="1217">
        <f>C155+C166</f>
        <v>246940</v>
      </c>
      <c r="D167" s="1217">
        <f>D155+D166</f>
        <v>0</v>
      </c>
      <c r="E167" s="1217">
        <f>E155+E166</f>
        <v>0</v>
      </c>
      <c r="F167" s="1218">
        <f>F155+F166</f>
        <v>246940</v>
      </c>
    </row>
    <row r="169" spans="1:6" ht="12.75">
      <c r="A169" s="1440">
        <v>4</v>
      </c>
      <c r="B169" s="1440"/>
      <c r="C169" s="1440"/>
      <c r="D169" s="1440"/>
      <c r="E169" s="1440"/>
      <c r="F169" s="1440"/>
    </row>
    <row r="170" spans="1:5" ht="12.75">
      <c r="A170" s="1419" t="s">
        <v>1098</v>
      </c>
      <c r="B170" s="1419"/>
      <c r="C170" s="1419"/>
      <c r="D170" s="1419"/>
      <c r="E170" s="1419"/>
    </row>
    <row r="171" spans="1:5" ht="12.75">
      <c r="A171" s="466"/>
      <c r="B171" s="466"/>
      <c r="C171" s="466"/>
      <c r="D171" s="466"/>
      <c r="E171" s="466"/>
    </row>
    <row r="172" spans="1:6" ht="14.25">
      <c r="A172" s="1562" t="s">
        <v>1099</v>
      </c>
      <c r="B172" s="1563"/>
      <c r="C172" s="1563"/>
      <c r="D172" s="1563"/>
      <c r="E172" s="1563"/>
      <c r="F172" s="1563"/>
    </row>
    <row r="173" spans="2:6" ht="9" customHeight="1">
      <c r="B173" s="22"/>
      <c r="C173" s="22"/>
      <c r="D173" s="22"/>
      <c r="E173" s="22"/>
      <c r="F173" s="192"/>
    </row>
    <row r="174" spans="2:6" ht="13.5" thickBot="1">
      <c r="B174" s="38" t="s">
        <v>694</v>
      </c>
      <c r="C174" s="1"/>
      <c r="D174" s="1"/>
      <c r="E174" s="23"/>
      <c r="F174" s="23" t="s">
        <v>4</v>
      </c>
    </row>
    <row r="175" spans="1:6" ht="48.75" thickBot="1">
      <c r="A175" s="473" t="s">
        <v>448</v>
      </c>
      <c r="B175" s="358" t="s">
        <v>48</v>
      </c>
      <c r="C175" s="469" t="s">
        <v>1060</v>
      </c>
      <c r="D175" s="470" t="s">
        <v>1061</v>
      </c>
      <c r="E175" s="469" t="s">
        <v>1055</v>
      </c>
      <c r="F175" s="470" t="s">
        <v>1054</v>
      </c>
    </row>
    <row r="176" spans="1:6" ht="13.5" thickBot="1">
      <c r="A176" s="688" t="s">
        <v>449</v>
      </c>
      <c r="B176" s="868" t="s">
        <v>450</v>
      </c>
      <c r="C176" s="869" t="s">
        <v>451</v>
      </c>
      <c r="D176" s="870" t="s">
        <v>452</v>
      </c>
      <c r="E176" s="870" t="s">
        <v>472</v>
      </c>
      <c r="F176" s="871" t="s">
        <v>497</v>
      </c>
    </row>
    <row r="177" spans="1:6" ht="13.5" thickBot="1">
      <c r="A177" s="688" t="s">
        <v>453</v>
      </c>
      <c r="B177" s="338" t="s">
        <v>948</v>
      </c>
      <c r="C177" s="74">
        <f>C178+C179+C186</f>
        <v>79351</v>
      </c>
      <c r="D177" s="74">
        <f>D178+D179+D186</f>
        <v>0</v>
      </c>
      <c r="E177" s="74">
        <f>E178+E179+E186</f>
        <v>0</v>
      </c>
      <c r="F177" s="148">
        <f>SUM(C177:E177)</f>
        <v>79351</v>
      </c>
    </row>
    <row r="178" spans="1:6" ht="13.5" thickBot="1">
      <c r="A178" s="688" t="s">
        <v>454</v>
      </c>
      <c r="B178" s="339" t="s">
        <v>400</v>
      </c>
      <c r="C178" s="36">
        <v>70</v>
      </c>
      <c r="D178" s="872"/>
      <c r="E178" s="872"/>
      <c r="F178" s="1273">
        <f>SUM(C178:E178)</f>
        <v>70</v>
      </c>
    </row>
    <row r="179" spans="1:6" ht="13.5" thickBot="1">
      <c r="A179" s="688" t="s">
        <v>455</v>
      </c>
      <c r="B179" s="340" t="s">
        <v>941</v>
      </c>
      <c r="C179" s="345">
        <v>0</v>
      </c>
      <c r="D179" s="873">
        <f>D180+D181+D182+D183+D184+D185</f>
        <v>0</v>
      </c>
      <c r="E179" s="873">
        <f>E180+E181+E182+E183+E184+E185</f>
        <v>0</v>
      </c>
      <c r="F179" s="1274">
        <f>F180+F181+F182+F183+F184+F185</f>
        <v>0</v>
      </c>
    </row>
    <row r="180" spans="1:6" ht="12.75">
      <c r="A180" s="874" t="s">
        <v>456</v>
      </c>
      <c r="B180" s="1202" t="s">
        <v>920</v>
      </c>
      <c r="C180" s="791"/>
      <c r="D180" s="543"/>
      <c r="E180" s="543"/>
      <c r="F180" s="346">
        <f aca="true" t="shared" si="8" ref="F180:F185">SUM(C180:E180)</f>
        <v>0</v>
      </c>
    </row>
    <row r="181" spans="1:6" ht="12.75">
      <c r="A181" s="209" t="s">
        <v>457</v>
      </c>
      <c r="B181" s="1203" t="s">
        <v>921</v>
      </c>
      <c r="C181" s="1201"/>
      <c r="D181" s="1188"/>
      <c r="E181" s="1188"/>
      <c r="F181" s="346">
        <f t="shared" si="8"/>
        <v>0</v>
      </c>
    </row>
    <row r="182" spans="1:6" ht="12.75">
      <c r="A182" s="209" t="s">
        <v>458</v>
      </c>
      <c r="B182" s="341" t="s">
        <v>922</v>
      </c>
      <c r="C182" s="1201"/>
      <c r="D182" s="1188"/>
      <c r="E182" s="1188"/>
      <c r="F182" s="346">
        <f t="shared" si="8"/>
        <v>0</v>
      </c>
    </row>
    <row r="183" spans="1:6" ht="12.75">
      <c r="A183" s="1176" t="s">
        <v>459</v>
      </c>
      <c r="B183" s="1200" t="s">
        <v>923</v>
      </c>
      <c r="C183" s="25"/>
      <c r="D183" s="284"/>
      <c r="E183" s="284"/>
      <c r="F183" s="346">
        <f t="shared" si="8"/>
        <v>0</v>
      </c>
    </row>
    <row r="184" spans="1:6" ht="12.75">
      <c r="A184" s="209" t="s">
        <v>460</v>
      </c>
      <c r="B184" s="341" t="s">
        <v>924</v>
      </c>
      <c r="C184" s="25"/>
      <c r="D184" s="34"/>
      <c r="E184" s="34"/>
      <c r="F184" s="346">
        <f t="shared" si="8"/>
        <v>0</v>
      </c>
    </row>
    <row r="185" spans="1:6" ht="13.5" thickBot="1">
      <c r="A185" s="875" t="s">
        <v>461</v>
      </c>
      <c r="B185" s="342" t="s">
        <v>925</v>
      </c>
      <c r="C185" s="11"/>
      <c r="D185" s="288"/>
      <c r="E185" s="288"/>
      <c r="F185" s="346">
        <f t="shared" si="8"/>
        <v>0</v>
      </c>
    </row>
    <row r="186" spans="1:6" ht="13.5" thickBot="1">
      <c r="A186" s="688" t="s">
        <v>462</v>
      </c>
      <c r="B186" s="338" t="s">
        <v>401</v>
      </c>
      <c r="C186" s="876">
        <f>C187+C192+C193+C194++C195+C196</f>
        <v>79281</v>
      </c>
      <c r="D186" s="876">
        <f>D187+D192+D193+D194+D195+D196</f>
        <v>0</v>
      </c>
      <c r="E186" s="876">
        <f>E187+E192+E193+E194++E195+E196</f>
        <v>0</v>
      </c>
      <c r="F186" s="876">
        <f>F187+F192+F193+F194++F195+F196</f>
        <v>79281</v>
      </c>
    </row>
    <row r="187" spans="1:6" ht="12.75">
      <c r="A187" s="874" t="s">
        <v>463</v>
      </c>
      <c r="B187" s="1206" t="s">
        <v>942</v>
      </c>
      <c r="C187" s="25">
        <f>C188+C189+C190+C191</f>
        <v>0</v>
      </c>
      <c r="D187" s="25">
        <f>D188+D189+D190+D191</f>
        <v>0</v>
      </c>
      <c r="E187" s="25">
        <f>E188+E189+E190+E191</f>
        <v>0</v>
      </c>
      <c r="F187" s="25">
        <f>F188+F189+F190+F191</f>
        <v>0</v>
      </c>
    </row>
    <row r="188" spans="1:6" ht="12.75">
      <c r="A188" s="1176" t="s">
        <v>464</v>
      </c>
      <c r="B188" s="1225" t="s">
        <v>975</v>
      </c>
      <c r="C188" s="25"/>
      <c r="D188" s="1224"/>
      <c r="E188" s="139"/>
      <c r="F188" s="145">
        <f aca="true" t="shared" si="9" ref="F188:F196">SUM(C188:E188)</f>
        <v>0</v>
      </c>
    </row>
    <row r="189" spans="1:6" ht="12.75">
      <c r="A189" s="1176" t="s">
        <v>465</v>
      </c>
      <c r="B189" s="1226" t="s">
        <v>977</v>
      </c>
      <c r="C189" s="25"/>
      <c r="D189" s="295"/>
      <c r="E189" s="140"/>
      <c r="F189" s="145">
        <f t="shared" si="9"/>
        <v>0</v>
      </c>
    </row>
    <row r="190" spans="1:6" ht="12.75">
      <c r="A190" s="1176" t="s">
        <v>466</v>
      </c>
      <c r="B190" s="1226" t="s">
        <v>978</v>
      </c>
      <c r="C190" s="25"/>
      <c r="D190" s="295"/>
      <c r="E190" s="140"/>
      <c r="F190" s="145">
        <f t="shared" si="9"/>
        <v>0</v>
      </c>
    </row>
    <row r="191" spans="1:6" ht="12.75">
      <c r="A191" s="1176" t="s">
        <v>467</v>
      </c>
      <c r="B191" s="1223" t="s">
        <v>982</v>
      </c>
      <c r="C191" s="25"/>
      <c r="D191" s="284"/>
      <c r="E191" s="284"/>
      <c r="F191" s="145">
        <f t="shared" si="9"/>
        <v>0</v>
      </c>
    </row>
    <row r="192" spans="1:6" ht="12.75">
      <c r="A192" s="1176" t="s">
        <v>468</v>
      </c>
      <c r="B192" s="333" t="s">
        <v>943</v>
      </c>
      <c r="C192" s="25"/>
      <c r="D192" s="288"/>
      <c r="E192" s="139"/>
      <c r="F192" s="145">
        <f t="shared" si="9"/>
        <v>0</v>
      </c>
    </row>
    <row r="193" spans="1:6" ht="12.75">
      <c r="A193" s="1176" t="s">
        <v>469</v>
      </c>
      <c r="B193" s="1207" t="s">
        <v>944</v>
      </c>
      <c r="C193" s="9"/>
      <c r="D193" s="34"/>
      <c r="E193" s="286"/>
      <c r="F193" s="145">
        <f t="shared" si="9"/>
        <v>0</v>
      </c>
    </row>
    <row r="194" spans="1:6" ht="12.75">
      <c r="A194" s="1176" t="s">
        <v>470</v>
      </c>
      <c r="B194" s="343" t="s">
        <v>945</v>
      </c>
      <c r="C194" s="25">
        <v>79281</v>
      </c>
      <c r="D194" s="286"/>
      <c r="E194" s="286"/>
      <c r="F194" s="145">
        <f t="shared" si="9"/>
        <v>79281</v>
      </c>
    </row>
    <row r="195" spans="1:6" ht="12.75">
      <c r="A195" s="1176" t="s">
        <v>471</v>
      </c>
      <c r="B195" s="1208" t="s">
        <v>946</v>
      </c>
      <c r="C195" s="25"/>
      <c r="D195" s="286"/>
      <c r="E195" s="286"/>
      <c r="F195" s="145">
        <f t="shared" si="9"/>
        <v>0</v>
      </c>
    </row>
    <row r="196" spans="1:6" ht="13.5" thickBot="1">
      <c r="A196" s="1176" t="s">
        <v>473</v>
      </c>
      <c r="B196" s="343" t="s">
        <v>947</v>
      </c>
      <c r="C196" s="25"/>
      <c r="D196" s="286"/>
      <c r="E196" s="286"/>
      <c r="F196" s="145">
        <f t="shared" si="9"/>
        <v>0</v>
      </c>
    </row>
    <row r="197" spans="1:6" ht="13.5" thickBot="1">
      <c r="A197" s="688"/>
      <c r="B197" s="344"/>
      <c r="C197" s="29"/>
      <c r="D197" s="284"/>
      <c r="E197" s="284"/>
      <c r="F197" s="147"/>
    </row>
    <row r="198" spans="1:6" ht="13.5" thickBot="1">
      <c r="A198" s="688" t="s">
        <v>474</v>
      </c>
      <c r="B198" s="299" t="s">
        <v>402</v>
      </c>
      <c r="C198" s="184">
        <f>C199+C204+C207</f>
        <v>0</v>
      </c>
      <c r="D198" s="1265">
        <f>D199+D204+D207</f>
        <v>0</v>
      </c>
      <c r="E198" s="138">
        <f>E199+E204+E207</f>
        <v>0</v>
      </c>
      <c r="F198" s="1222">
        <f>F199+F204+F207</f>
        <v>0</v>
      </c>
    </row>
    <row r="199" spans="1:6" ht="12.75">
      <c r="A199" s="874" t="s">
        <v>475</v>
      </c>
      <c r="B199" s="165" t="s">
        <v>949</v>
      </c>
      <c r="C199" s="319">
        <f>C200+C202+C203+C201</f>
        <v>0</v>
      </c>
      <c r="D199" s="878">
        <f>D200+D202+D203+D201</f>
        <v>0</v>
      </c>
      <c r="E199" s="877">
        <f>E200+E202+E203+E201</f>
        <v>0</v>
      </c>
      <c r="F199" s="877">
        <f>F200+F202+F203+F201</f>
        <v>0</v>
      </c>
    </row>
    <row r="200" spans="1:6" ht="12.75">
      <c r="A200" s="209" t="s">
        <v>476</v>
      </c>
      <c r="B200" s="162" t="s">
        <v>396</v>
      </c>
      <c r="C200" s="211">
        <f>'30_ sz_ melléklet'!F185</f>
        <v>0</v>
      </c>
      <c r="D200" s="519"/>
      <c r="E200" s="211">
        <f>'31_sz_ melléklet'!E194</f>
        <v>0</v>
      </c>
      <c r="F200" s="519">
        <f>SUM(C200:E200)</f>
        <v>0</v>
      </c>
    </row>
    <row r="201" spans="1:6" ht="12.75">
      <c r="A201" s="209" t="s">
        <v>477</v>
      </c>
      <c r="B201" s="330" t="s">
        <v>951</v>
      </c>
      <c r="C201" s="180"/>
      <c r="D201" s="172"/>
      <c r="E201" s="180"/>
      <c r="F201" s="519">
        <f>SUM(C201:E201)</f>
        <v>0</v>
      </c>
    </row>
    <row r="202" spans="1:6" ht="22.5">
      <c r="A202" s="209" t="s">
        <v>478</v>
      </c>
      <c r="B202" s="880" t="s">
        <v>952</v>
      </c>
      <c r="C202" s="177"/>
      <c r="D202" s="171"/>
      <c r="E202" s="177"/>
      <c r="F202" s="519">
        <f>SUM(C202:E202)</f>
        <v>0</v>
      </c>
    </row>
    <row r="203" spans="1:6" ht="12.75">
      <c r="A203" s="209" t="s">
        <v>479</v>
      </c>
      <c r="B203" s="330" t="s">
        <v>953</v>
      </c>
      <c r="C203" s="185">
        <f>'30_ sz_ melléklet'!F186</f>
        <v>0</v>
      </c>
      <c r="D203" s="176"/>
      <c r="E203" s="185"/>
      <c r="F203" s="519">
        <f>SUM(C203:E203)</f>
        <v>0</v>
      </c>
    </row>
    <row r="204" spans="1:6" ht="12.75">
      <c r="A204" s="209" t="s">
        <v>480</v>
      </c>
      <c r="B204" s="1213" t="s">
        <v>957</v>
      </c>
      <c r="C204" s="188">
        <f>C205+C206+C207+C208+C209+C210</f>
        <v>0</v>
      </c>
      <c r="D204" s="1266">
        <f>D205+D206+D207+D208+D209+D210</f>
        <v>0</v>
      </c>
      <c r="E204" s="188">
        <f>E205+E206+E207+E208+E209+E210</f>
        <v>0</v>
      </c>
      <c r="F204" s="188">
        <f>F205+F206+F207+F208+F209+F210</f>
        <v>0</v>
      </c>
    </row>
    <row r="205" spans="1:6" ht="12.75">
      <c r="A205" s="209" t="s">
        <v>481</v>
      </c>
      <c r="B205" s="881" t="s">
        <v>955</v>
      </c>
      <c r="C205" s="185"/>
      <c r="D205" s="176"/>
      <c r="E205" s="185"/>
      <c r="F205" s="519">
        <f aca="true" t="shared" si="10" ref="F205:F210">SUM(C205:E205)</f>
        <v>0</v>
      </c>
    </row>
    <row r="206" spans="1:6" ht="12.75">
      <c r="A206" s="209" t="s">
        <v>482</v>
      </c>
      <c r="B206" s="1212" t="s">
        <v>956</v>
      </c>
      <c r="C206" s="882"/>
      <c r="D206" s="1267"/>
      <c r="E206" s="882"/>
      <c r="F206" s="519">
        <f t="shared" si="10"/>
        <v>0</v>
      </c>
    </row>
    <row r="207" spans="1:6" ht="12.75">
      <c r="A207" s="209" t="s">
        <v>483</v>
      </c>
      <c r="B207" s="1214" t="s">
        <v>958</v>
      </c>
      <c r="C207" s="883"/>
      <c r="D207" s="1268"/>
      <c r="E207" s="883"/>
      <c r="F207" s="519">
        <f t="shared" si="10"/>
        <v>0</v>
      </c>
    </row>
    <row r="208" spans="1:6" ht="12.75">
      <c r="A208" s="209" t="s">
        <v>484</v>
      </c>
      <c r="B208" s="162" t="s">
        <v>959</v>
      </c>
      <c r="C208" s="211"/>
      <c r="D208" s="304"/>
      <c r="E208" s="210"/>
      <c r="F208" s="519">
        <f t="shared" si="10"/>
        <v>0</v>
      </c>
    </row>
    <row r="209" spans="1:6" ht="12.75">
      <c r="A209" s="209" t="s">
        <v>485</v>
      </c>
      <c r="B209" s="1214" t="s">
        <v>960</v>
      </c>
      <c r="C209" s="211"/>
      <c r="D209" s="313"/>
      <c r="E209" s="321"/>
      <c r="F209" s="519">
        <f t="shared" si="10"/>
        <v>0</v>
      </c>
    </row>
    <row r="210" spans="1:6" ht="13.5" thickBot="1">
      <c r="A210" s="209" t="s">
        <v>486</v>
      </c>
      <c r="B210" s="162" t="s">
        <v>961</v>
      </c>
      <c r="C210" s="933">
        <f>' 27 28 sz. melléklet'!C213</f>
        <v>0</v>
      </c>
      <c r="D210" s="1269"/>
      <c r="E210" s="933"/>
      <c r="F210" s="519">
        <f t="shared" si="10"/>
        <v>0</v>
      </c>
    </row>
    <row r="211" spans="1:6" ht="26.25" thickBot="1">
      <c r="A211" s="688" t="s">
        <v>487</v>
      </c>
      <c r="B211" s="167" t="s">
        <v>962</v>
      </c>
      <c r="C211" s="884">
        <f>C177+C198</f>
        <v>79351</v>
      </c>
      <c r="D211" s="884">
        <f>D177+D198</f>
        <v>0</v>
      </c>
      <c r="E211" s="884">
        <f>E177+E198</f>
        <v>0</v>
      </c>
      <c r="F211" s="884">
        <f>F177+F198</f>
        <v>79351</v>
      </c>
    </row>
    <row r="212" spans="1:6" ht="13.5" thickBot="1">
      <c r="A212" s="688"/>
      <c r="B212" s="163"/>
      <c r="C212" s="29"/>
      <c r="D212" s="350"/>
      <c r="E212" s="350"/>
      <c r="F212" s="147"/>
    </row>
    <row r="213" spans="1:6" ht="13.5" thickBot="1">
      <c r="A213" s="688" t="s">
        <v>488</v>
      </c>
      <c r="B213" s="164" t="s">
        <v>963</v>
      </c>
      <c r="C213" s="352"/>
      <c r="D213" s="352"/>
      <c r="E213" s="352"/>
      <c r="F213" s="352"/>
    </row>
    <row r="214" spans="1:6" ht="12.75">
      <c r="A214" s="874" t="s">
        <v>489</v>
      </c>
      <c r="B214" s="331" t="s">
        <v>398</v>
      </c>
      <c r="C214" s="351"/>
      <c r="D214" s="297"/>
      <c r="E214" s="297"/>
      <c r="F214" s="349"/>
    </row>
    <row r="215" spans="1:6" ht="12.75">
      <c r="A215" s="209" t="s">
        <v>490</v>
      </c>
      <c r="B215" s="784" t="s">
        <v>965</v>
      </c>
      <c r="C215" s="140"/>
      <c r="D215" s="295"/>
      <c r="E215" s="295"/>
      <c r="F215" s="1215">
        <f>C215+D215+E215</f>
        <v>0</v>
      </c>
    </row>
    <row r="216" spans="1:6" ht="12.75">
      <c r="A216" s="209" t="s">
        <v>491</v>
      </c>
      <c r="B216" s="784" t="s">
        <v>966</v>
      </c>
      <c r="C216" s="140"/>
      <c r="D216" s="295"/>
      <c r="E216" s="295"/>
      <c r="F216" s="1215">
        <f>C216+D216+E216</f>
        <v>0</v>
      </c>
    </row>
    <row r="217" spans="1:6" ht="12.75">
      <c r="A217" s="209" t="s">
        <v>492</v>
      </c>
      <c r="B217" s="784" t="s">
        <v>964</v>
      </c>
      <c r="C217" s="140">
        <f>428627+2083</f>
        <v>430710</v>
      </c>
      <c r="D217" s="295"/>
      <c r="E217" s="295"/>
      <c r="F217" s="1215">
        <f>SUM(C217:E217)</f>
        <v>430710</v>
      </c>
    </row>
    <row r="218" spans="1:6" ht="12.75">
      <c r="A218" s="209" t="s">
        <v>493</v>
      </c>
      <c r="B218" s="1136" t="s">
        <v>970</v>
      </c>
      <c r="C218" s="140"/>
      <c r="D218" s="295"/>
      <c r="E218" s="295"/>
      <c r="F218" s="1215"/>
    </row>
    <row r="219" spans="1:6" ht="12.75">
      <c r="A219" s="209" t="s">
        <v>494</v>
      </c>
      <c r="B219" s="1137" t="s">
        <v>969</v>
      </c>
      <c r="C219" s="140"/>
      <c r="D219" s="295"/>
      <c r="E219" s="295"/>
      <c r="F219" s="1215"/>
    </row>
    <row r="220" spans="1:6" ht="12.75">
      <c r="A220" s="209" t="s">
        <v>495</v>
      </c>
      <c r="B220" s="1138" t="s">
        <v>967</v>
      </c>
      <c r="C220" s="140"/>
      <c r="D220" s="295"/>
      <c r="E220" s="295"/>
      <c r="F220" s="1215">
        <f>SUM(C220:E220)</f>
        <v>0</v>
      </c>
    </row>
    <row r="221" spans="1:6" ht="13.5" thickBot="1">
      <c r="A221" s="209" t="s">
        <v>496</v>
      </c>
      <c r="B221" s="1219" t="s">
        <v>968</v>
      </c>
      <c r="C221" s="1220"/>
      <c r="D221" s="888"/>
      <c r="E221" s="888"/>
      <c r="F221" s="1221">
        <f>SUM(C221:E221)</f>
        <v>0</v>
      </c>
    </row>
    <row r="222" spans="1:6" ht="13.5" thickBot="1">
      <c r="A222" s="925" t="s">
        <v>512</v>
      </c>
      <c r="B222" s="1210" t="s">
        <v>972</v>
      </c>
      <c r="C222" s="138">
        <f>SUM(C214:C221)</f>
        <v>430710</v>
      </c>
      <c r="D222" s="138">
        <f>SUM(D214:D221)</f>
        <v>0</v>
      </c>
      <c r="E222" s="138">
        <f>SUM(E214:E221)</f>
        <v>0</v>
      </c>
      <c r="F222" s="1222">
        <f>SUM(F214:F221)</f>
        <v>430710</v>
      </c>
    </row>
    <row r="223" spans="1:6" ht="13.5" thickBot="1">
      <c r="A223" s="688" t="s">
        <v>491</v>
      </c>
      <c r="B223" s="1216" t="s">
        <v>971</v>
      </c>
      <c r="C223" s="1217">
        <f>C211+C222</f>
        <v>510061</v>
      </c>
      <c r="D223" s="1217">
        <f>D211+D222</f>
        <v>0</v>
      </c>
      <c r="E223" s="1217">
        <f>E211+E222</f>
        <v>0</v>
      </c>
      <c r="F223" s="1218">
        <f>F211+F222</f>
        <v>510061</v>
      </c>
    </row>
    <row r="229" ht="9.75" customHeight="1"/>
  </sheetData>
  <sheetProtection/>
  <mergeCells count="11">
    <mergeCell ref="A170:E170"/>
    <mergeCell ref="A172:F172"/>
    <mergeCell ref="A1:E1"/>
    <mergeCell ref="A3:F3"/>
    <mergeCell ref="A57:F57"/>
    <mergeCell ref="A113:F113"/>
    <mergeCell ref="A169:F169"/>
    <mergeCell ref="A58:E58"/>
    <mergeCell ref="A60:F60"/>
    <mergeCell ref="A114:E114"/>
    <mergeCell ref="A116:F116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54" sqref="A1:F54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419" t="s">
        <v>1107</v>
      </c>
      <c r="B1" s="1419"/>
      <c r="C1" s="1419"/>
      <c r="D1" s="1419"/>
      <c r="E1" s="1419"/>
    </row>
    <row r="2" spans="1:5" ht="12.75">
      <c r="A2" s="466"/>
      <c r="B2" s="466"/>
      <c r="C2" s="466"/>
      <c r="D2" s="466"/>
      <c r="E2" s="466"/>
    </row>
    <row r="3" spans="2:6" ht="15.75">
      <c r="B3" s="1439" t="s">
        <v>1104</v>
      </c>
      <c r="C3" s="1439"/>
      <c r="D3" s="1439"/>
      <c r="E3" s="1439"/>
      <c r="F3" s="1443"/>
    </row>
    <row r="4" spans="2:6" ht="13.5" thickBot="1">
      <c r="B4" s="1"/>
      <c r="C4" s="1"/>
      <c r="D4" s="1"/>
      <c r="E4" s="23"/>
      <c r="F4" s="23" t="s">
        <v>4</v>
      </c>
    </row>
    <row r="5" spans="1:6" ht="42" customHeight="1" thickBot="1">
      <c r="A5" s="473" t="s">
        <v>448</v>
      </c>
      <c r="B5" s="358" t="s">
        <v>48</v>
      </c>
      <c r="C5" s="469" t="s">
        <v>1060</v>
      </c>
      <c r="D5" s="470" t="s">
        <v>1061</v>
      </c>
      <c r="E5" s="469" t="s">
        <v>1055</v>
      </c>
      <c r="F5" s="470" t="s">
        <v>1054</v>
      </c>
    </row>
    <row r="6" spans="1:6" ht="13.5" thickBot="1">
      <c r="A6" s="688" t="s">
        <v>449</v>
      </c>
      <c r="B6" s="868" t="s">
        <v>450</v>
      </c>
      <c r="C6" s="869" t="s">
        <v>451</v>
      </c>
      <c r="D6" s="870" t="s">
        <v>452</v>
      </c>
      <c r="E6" s="870" t="s">
        <v>472</v>
      </c>
      <c r="F6" s="871" t="s">
        <v>497</v>
      </c>
    </row>
    <row r="7" spans="1:6" ht="13.5" thickBot="1">
      <c r="A7" s="688" t="s">
        <v>453</v>
      </c>
      <c r="B7" s="338" t="s">
        <v>948</v>
      </c>
      <c r="C7" s="74">
        <f>C8+C9+C16</f>
        <v>2140322</v>
      </c>
      <c r="D7" s="74">
        <f>D8+D9+D16</f>
        <v>104</v>
      </c>
      <c r="E7" s="74">
        <f>E8+E9+E16</f>
        <v>0</v>
      </c>
      <c r="F7" s="148">
        <f aca="true" t="shared" si="0" ref="F7:F26">SUM(C7:E7)</f>
        <v>2140426</v>
      </c>
    </row>
    <row r="8" spans="1:6" ht="13.5" thickBot="1">
      <c r="A8" s="688" t="s">
        <v>454</v>
      </c>
      <c r="B8" s="339" t="s">
        <v>400</v>
      </c>
      <c r="C8" s="36">
        <v>177390</v>
      </c>
      <c r="D8" s="872">
        <v>104</v>
      </c>
      <c r="E8" s="872"/>
      <c r="F8" s="1273">
        <f t="shared" si="0"/>
        <v>177494</v>
      </c>
    </row>
    <row r="9" spans="1:6" ht="13.5" thickBot="1">
      <c r="A9" s="688" t="s">
        <v>455</v>
      </c>
      <c r="B9" s="340" t="s">
        <v>941</v>
      </c>
      <c r="C9" s="345">
        <f>SUM(C10:C15)</f>
        <v>897300</v>
      </c>
      <c r="D9" s="345">
        <f>SUM(D10:D15)</f>
        <v>0</v>
      </c>
      <c r="E9" s="345">
        <f>SUM(E10:E15)</f>
        <v>0</v>
      </c>
      <c r="F9" s="1274">
        <f>F10+F11+F12+F13+F14+F15</f>
        <v>897300</v>
      </c>
    </row>
    <row r="10" spans="1:6" ht="12.75">
      <c r="A10" s="874" t="s">
        <v>456</v>
      </c>
      <c r="B10" s="1202" t="s">
        <v>920</v>
      </c>
      <c r="C10" s="791"/>
      <c r="D10" s="543"/>
      <c r="E10" s="543"/>
      <c r="F10" s="346">
        <f t="shared" si="0"/>
        <v>0</v>
      </c>
    </row>
    <row r="11" spans="1:6" ht="12.75">
      <c r="A11" s="209" t="s">
        <v>457</v>
      </c>
      <c r="B11" s="1203" t="s">
        <v>921</v>
      </c>
      <c r="C11" s="1201"/>
      <c r="D11" s="1188"/>
      <c r="E11" s="1188"/>
      <c r="F11" s="346">
        <f t="shared" si="0"/>
        <v>0</v>
      </c>
    </row>
    <row r="12" spans="1:6" ht="12.75">
      <c r="A12" s="209" t="s">
        <v>458</v>
      </c>
      <c r="B12" s="341" t="s">
        <v>922</v>
      </c>
      <c r="C12" s="1201">
        <f>'13_sz_ melléklet'!D13</f>
        <v>40000</v>
      </c>
      <c r="D12" s="1188"/>
      <c r="E12" s="1188"/>
      <c r="F12" s="346">
        <f t="shared" si="0"/>
        <v>40000</v>
      </c>
    </row>
    <row r="13" spans="1:6" ht="12.75">
      <c r="A13" s="1176" t="s">
        <v>459</v>
      </c>
      <c r="B13" s="1200" t="s">
        <v>923</v>
      </c>
      <c r="C13" s="1201">
        <f>'13_sz_ melléklet'!D14</f>
        <v>853000</v>
      </c>
      <c r="D13" s="284"/>
      <c r="E13" s="284"/>
      <c r="F13" s="346">
        <f t="shared" si="0"/>
        <v>853000</v>
      </c>
    </row>
    <row r="14" spans="1:6" ht="12.75">
      <c r="A14" s="209" t="s">
        <v>460</v>
      </c>
      <c r="B14" s="341" t="s">
        <v>924</v>
      </c>
      <c r="C14" s="1201">
        <f>'13_sz_ melléklet'!D15</f>
        <v>4300</v>
      </c>
      <c r="D14" s="34"/>
      <c r="E14" s="34"/>
      <c r="F14" s="346">
        <f t="shared" si="0"/>
        <v>4300</v>
      </c>
    </row>
    <row r="15" spans="1:6" ht="13.5" thickBot="1">
      <c r="A15" s="875" t="s">
        <v>461</v>
      </c>
      <c r="B15" s="342" t="s">
        <v>925</v>
      </c>
      <c r="C15" s="11"/>
      <c r="D15" s="288"/>
      <c r="E15" s="288"/>
      <c r="F15" s="346">
        <f t="shared" si="0"/>
        <v>0</v>
      </c>
    </row>
    <row r="16" spans="1:6" ht="13.5" thickBot="1">
      <c r="A16" s="688" t="s">
        <v>462</v>
      </c>
      <c r="B16" s="338" t="s">
        <v>401</v>
      </c>
      <c r="C16" s="876">
        <f>C17+C22+C23+C24++C25+C26</f>
        <v>1065632</v>
      </c>
      <c r="D16" s="876">
        <f>D17+D22+D23+D24+D25+D26</f>
        <v>0</v>
      </c>
      <c r="E16" s="876">
        <f>E17+E22+E23+E24++E25+E26</f>
        <v>0</v>
      </c>
      <c r="F16" s="876">
        <f>F17+F22+F23+F24++F25+F26</f>
        <v>1065632</v>
      </c>
    </row>
    <row r="17" spans="1:6" ht="12.75">
      <c r="A17" s="874" t="s">
        <v>463</v>
      </c>
      <c r="B17" s="1206" t="s">
        <v>942</v>
      </c>
      <c r="C17" s="25">
        <f>C18+C19+C20+C21</f>
        <v>971656</v>
      </c>
      <c r="D17" s="25">
        <f>D18+D19+D20+D21</f>
        <v>0</v>
      </c>
      <c r="E17" s="25">
        <f>E18+E19+E20+E21</f>
        <v>0</v>
      </c>
      <c r="F17" s="25">
        <f>F18+F19+F20+F21</f>
        <v>971656</v>
      </c>
    </row>
    <row r="18" spans="1:6" ht="12.75">
      <c r="A18" s="1176" t="s">
        <v>464</v>
      </c>
      <c r="B18" s="1225" t="s">
        <v>975</v>
      </c>
      <c r="C18" s="25">
        <f>'13_sz_ melléklet'!D19</f>
        <v>703076</v>
      </c>
      <c r="D18" s="1224"/>
      <c r="E18" s="139"/>
      <c r="F18" s="145">
        <f>SUM(C18:E18)</f>
        <v>703076</v>
      </c>
    </row>
    <row r="19" spans="1:6" ht="12.75">
      <c r="A19" s="1176" t="s">
        <v>465</v>
      </c>
      <c r="B19" s="1226" t="s">
        <v>977</v>
      </c>
      <c r="C19" s="25">
        <f>'13_sz_ melléklet'!D20</f>
        <v>69343</v>
      </c>
      <c r="D19" s="295"/>
      <c r="E19" s="140"/>
      <c r="F19" s="145">
        <f>SUM(C19:E19)</f>
        <v>69343</v>
      </c>
    </row>
    <row r="20" spans="1:6" ht="12.75">
      <c r="A20" s="1176" t="s">
        <v>466</v>
      </c>
      <c r="B20" s="1226" t="s">
        <v>978</v>
      </c>
      <c r="C20" s="25">
        <f>'13_sz_ melléklet'!D21</f>
        <v>199237</v>
      </c>
      <c r="D20" s="295"/>
      <c r="E20" s="140"/>
      <c r="F20" s="145">
        <f>SUM(C20:E20)</f>
        <v>199237</v>
      </c>
    </row>
    <row r="21" spans="1:6" ht="12.75">
      <c r="A21" s="1176" t="s">
        <v>467</v>
      </c>
      <c r="B21" s="1223" t="s">
        <v>982</v>
      </c>
      <c r="C21" s="25">
        <f>'13_sz_ melléklet'!D22</f>
        <v>0</v>
      </c>
      <c r="D21" s="284"/>
      <c r="E21" s="284"/>
      <c r="F21" s="145">
        <f>SUM(C21:E21)</f>
        <v>0</v>
      </c>
    </row>
    <row r="22" spans="1:6" ht="12.75">
      <c r="A22" s="1176" t="s">
        <v>468</v>
      </c>
      <c r="B22" s="333" t="s">
        <v>943</v>
      </c>
      <c r="C22" s="25">
        <f>'13_sz_ melléklet'!D23</f>
        <v>0</v>
      </c>
      <c r="D22" s="288"/>
      <c r="E22" s="139"/>
      <c r="F22" s="145">
        <f t="shared" si="0"/>
        <v>0</v>
      </c>
    </row>
    <row r="23" spans="1:6" ht="12.75">
      <c r="A23" s="1176" t="s">
        <v>469</v>
      </c>
      <c r="B23" s="1207" t="s">
        <v>944</v>
      </c>
      <c r="C23" s="25">
        <f>'13_sz_ melléklet'!D24</f>
        <v>0</v>
      </c>
      <c r="D23" s="34"/>
      <c r="E23" s="286"/>
      <c r="F23" s="145">
        <f t="shared" si="0"/>
        <v>0</v>
      </c>
    </row>
    <row r="24" spans="1:6" ht="13.5" customHeight="1">
      <c r="A24" s="1176" t="s">
        <v>470</v>
      </c>
      <c r="B24" s="343" t="s">
        <v>945</v>
      </c>
      <c r="C24" s="25">
        <f>'13_sz_ melléklet'!D25</f>
        <v>36399</v>
      </c>
      <c r="D24" s="286"/>
      <c r="E24" s="286"/>
      <c r="F24" s="145">
        <f t="shared" si="0"/>
        <v>36399</v>
      </c>
    </row>
    <row r="25" spans="1:6" ht="13.5" customHeight="1">
      <c r="A25" s="1176" t="s">
        <v>471</v>
      </c>
      <c r="B25" s="1208" t="s">
        <v>946</v>
      </c>
      <c r="C25" s="25">
        <f>'13_sz_ melléklet'!D26</f>
        <v>57577</v>
      </c>
      <c r="D25" s="286"/>
      <c r="E25" s="286"/>
      <c r="F25" s="145">
        <f t="shared" si="0"/>
        <v>57577</v>
      </c>
    </row>
    <row r="26" spans="1:6" ht="15" customHeight="1" thickBot="1">
      <c r="A26" s="1176" t="s">
        <v>473</v>
      </c>
      <c r="B26" s="343" t="s">
        <v>947</v>
      </c>
      <c r="C26" s="1368">
        <f>'13_sz_ melléklet'!D27</f>
        <v>0</v>
      </c>
      <c r="D26" s="1369"/>
      <c r="E26" s="1369"/>
      <c r="F26" s="1370">
        <f t="shared" si="0"/>
        <v>0</v>
      </c>
    </row>
    <row r="27" spans="1:6" ht="6.75" customHeight="1" thickBot="1">
      <c r="A27" s="688"/>
      <c r="B27" s="344"/>
      <c r="C27" s="29"/>
      <c r="D27" s="284"/>
      <c r="E27" s="284"/>
      <c r="F27" s="147"/>
    </row>
    <row r="28" spans="1:6" ht="13.5" thickBot="1">
      <c r="A28" s="688" t="s">
        <v>474</v>
      </c>
      <c r="B28" s="299" t="s">
        <v>1102</v>
      </c>
      <c r="C28" s="184">
        <f>C29+C34+C37</f>
        <v>3483975</v>
      </c>
      <c r="D28" s="1265">
        <f>D29+D34+D37</f>
        <v>221958</v>
      </c>
      <c r="E28" s="138">
        <f>E29+E34+E37</f>
        <v>0</v>
      </c>
      <c r="F28" s="1222">
        <f>F29+F34+F37</f>
        <v>3705933</v>
      </c>
    </row>
    <row r="29" spans="1:6" ht="12.75">
      <c r="A29" s="874" t="s">
        <v>475</v>
      </c>
      <c r="B29" s="165" t="s">
        <v>949</v>
      </c>
      <c r="C29" s="319">
        <f>C30+C32+C33+C31</f>
        <v>888034</v>
      </c>
      <c r="D29" s="878">
        <f>D30+D32+D33+D31</f>
        <v>210608</v>
      </c>
      <c r="E29" s="877">
        <f>E30+E32+E33+E31</f>
        <v>0</v>
      </c>
      <c r="F29" s="877">
        <f>F30+F32+F33+F31</f>
        <v>1098642</v>
      </c>
    </row>
    <row r="30" spans="1:6" ht="12.75">
      <c r="A30" s="209" t="s">
        <v>476</v>
      </c>
      <c r="B30" s="162" t="s">
        <v>396</v>
      </c>
      <c r="C30" s="211">
        <f>'30_ sz_ melléklet'!F29</f>
        <v>0</v>
      </c>
      <c r="D30" s="519"/>
      <c r="E30" s="211">
        <f>'31_sz_ melléklet'!E28</f>
        <v>0</v>
      </c>
      <c r="F30" s="519">
        <f>SUM(C30:E30)</f>
        <v>0</v>
      </c>
    </row>
    <row r="31" spans="1:6" ht="12.75">
      <c r="A31" s="209" t="s">
        <v>477</v>
      </c>
      <c r="B31" s="330" t="s">
        <v>951</v>
      </c>
      <c r="C31" s="180">
        <f>'13_sz_ melléklet'!D32</f>
        <v>618396</v>
      </c>
      <c r="D31" s="172"/>
      <c r="E31" s="180"/>
      <c r="F31" s="519">
        <f aca="true" t="shared" si="1" ref="F31:F39">SUM(C31:E31)</f>
        <v>618396</v>
      </c>
    </row>
    <row r="32" spans="1:6" ht="24" customHeight="1">
      <c r="A32" s="209" t="s">
        <v>478</v>
      </c>
      <c r="B32" s="880" t="s">
        <v>952</v>
      </c>
      <c r="C32" s="177">
        <f>380246-110608</f>
        <v>269638</v>
      </c>
      <c r="D32" s="171">
        <f>103600+5933+75+1000</f>
        <v>110608</v>
      </c>
      <c r="E32" s="177"/>
      <c r="F32" s="519">
        <f t="shared" si="1"/>
        <v>380246</v>
      </c>
    </row>
    <row r="33" spans="1:6" ht="12.75">
      <c r="A33" s="209" t="s">
        <v>479</v>
      </c>
      <c r="B33" s="330" t="s">
        <v>953</v>
      </c>
      <c r="C33" s="185">
        <f>'30_ sz_ melléklet'!F32</f>
        <v>0</v>
      </c>
      <c r="D33" s="176">
        <f>'13_sz_ melléklet'!D34</f>
        <v>100000</v>
      </c>
      <c r="E33" s="185"/>
      <c r="F33" s="519">
        <f t="shared" si="1"/>
        <v>100000</v>
      </c>
    </row>
    <row r="34" spans="1:6" ht="12.75">
      <c r="A34" s="209" t="s">
        <v>480</v>
      </c>
      <c r="B34" s="1213" t="s">
        <v>957</v>
      </c>
      <c r="C34" s="188">
        <f>C35+C36+C37+C38+C39+C40</f>
        <v>2595941</v>
      </c>
      <c r="D34" s="1266">
        <f>D35+D36+D37+D38+D39+D40</f>
        <v>11350</v>
      </c>
      <c r="E34" s="188">
        <f>E35+E36+E37+E38+E39+E40</f>
        <v>0</v>
      </c>
      <c r="F34" s="188">
        <f>F35+F36+F37+F38+F39+F40</f>
        <v>2607291</v>
      </c>
    </row>
    <row r="35" spans="1:6" ht="12.75">
      <c r="A35" s="209" t="s">
        <v>481</v>
      </c>
      <c r="B35" s="881" t="s">
        <v>955</v>
      </c>
      <c r="C35" s="185">
        <f>'13_sz_ melléklet'!D36</f>
        <v>32158</v>
      </c>
      <c r="D35" s="176"/>
      <c r="E35" s="185"/>
      <c r="F35" s="519">
        <f t="shared" si="1"/>
        <v>32158</v>
      </c>
    </row>
    <row r="36" spans="1:6" ht="12.75">
      <c r="A36" s="209" t="s">
        <v>482</v>
      </c>
      <c r="B36" s="1212" t="s">
        <v>956</v>
      </c>
      <c r="C36" s="882"/>
      <c r="D36" s="1267"/>
      <c r="E36" s="882"/>
      <c r="F36" s="519">
        <f t="shared" si="1"/>
        <v>0</v>
      </c>
    </row>
    <row r="37" spans="1:6" ht="12.75">
      <c r="A37" s="209" t="s">
        <v>483</v>
      </c>
      <c r="B37" s="1214" t="s">
        <v>958</v>
      </c>
      <c r="C37" s="883"/>
      <c r="D37" s="1268"/>
      <c r="E37" s="883"/>
      <c r="F37" s="519">
        <f t="shared" si="1"/>
        <v>0</v>
      </c>
    </row>
    <row r="38" spans="1:6" ht="12.75">
      <c r="A38" s="209" t="s">
        <v>484</v>
      </c>
      <c r="B38" s="162" t="s">
        <v>959</v>
      </c>
      <c r="C38" s="211">
        <f>' 27 28 sz. melléklet'!E32-' 27 28 sz. melléklet'!E27</f>
        <v>2184789</v>
      </c>
      <c r="D38" s="304">
        <f>' 27 28 sz. melléklet'!E27</f>
        <v>4000</v>
      </c>
      <c r="E38" s="210"/>
      <c r="F38" s="519">
        <f t="shared" si="1"/>
        <v>2188789</v>
      </c>
    </row>
    <row r="39" spans="1:6" ht="12.75">
      <c r="A39" s="209" t="s">
        <v>485</v>
      </c>
      <c r="B39" s="1214" t="s">
        <v>960</v>
      </c>
      <c r="C39" s="211"/>
      <c r="D39" s="313">
        <f>'13_sz_ melléklet'!D40</f>
        <v>7350</v>
      </c>
      <c r="E39" s="321"/>
      <c r="F39" s="519">
        <f t="shared" si="1"/>
        <v>7350</v>
      </c>
    </row>
    <row r="40" spans="1:6" ht="13.5" thickBot="1">
      <c r="A40" s="209" t="s">
        <v>486</v>
      </c>
      <c r="B40" s="162" t="s">
        <v>961</v>
      </c>
      <c r="C40" s="933">
        <f>' 27 28 sz. melléklet'!E47</f>
        <v>378994</v>
      </c>
      <c r="D40" s="1269"/>
      <c r="E40" s="933"/>
      <c r="F40" s="519">
        <f>SUM(C40:E40)</f>
        <v>378994</v>
      </c>
    </row>
    <row r="41" spans="1:6" ht="27.75" customHeight="1" thickBot="1">
      <c r="A41" s="688" t="s">
        <v>487</v>
      </c>
      <c r="B41" s="167" t="s">
        <v>962</v>
      </c>
      <c r="C41" s="884">
        <f>C7+C28</f>
        <v>5624297</v>
      </c>
      <c r="D41" s="884">
        <f>D7+D28</f>
        <v>222062</v>
      </c>
      <c r="E41" s="884">
        <f>E7+E28</f>
        <v>0</v>
      </c>
      <c r="F41" s="884">
        <f>F7+F28</f>
        <v>5846359</v>
      </c>
    </row>
    <row r="42" spans="1:6" ht="7.5" customHeight="1" thickBot="1">
      <c r="A42" s="688"/>
      <c r="B42" s="163"/>
      <c r="C42" s="29"/>
      <c r="D42" s="350"/>
      <c r="E42" s="350"/>
      <c r="F42" s="147"/>
    </row>
    <row r="43" spans="1:6" ht="13.5" thickBot="1">
      <c r="A43" s="688" t="s">
        <v>488</v>
      </c>
      <c r="B43" s="164" t="s">
        <v>963</v>
      </c>
      <c r="C43" s="352"/>
      <c r="D43" s="352"/>
      <c r="E43" s="352"/>
      <c r="F43" s="352"/>
    </row>
    <row r="44" spans="1:6" ht="12.75" customHeight="1">
      <c r="A44" s="874" t="s">
        <v>489</v>
      </c>
      <c r="B44" s="331" t="s">
        <v>398</v>
      </c>
      <c r="C44" s="351"/>
      <c r="D44" s="297"/>
      <c r="E44" s="297"/>
      <c r="F44" s="349"/>
    </row>
    <row r="45" spans="1:6" ht="15.75" customHeight="1">
      <c r="A45" s="209" t="s">
        <v>490</v>
      </c>
      <c r="B45" s="784" t="s">
        <v>965</v>
      </c>
      <c r="C45" s="140"/>
      <c r="D45" s="295">
        <v>0</v>
      </c>
      <c r="E45" s="295"/>
      <c r="F45" s="1215">
        <f>C45+D45+E45</f>
        <v>0</v>
      </c>
    </row>
    <row r="46" spans="1:6" ht="14.25" customHeight="1">
      <c r="A46" s="209" t="s">
        <v>491</v>
      </c>
      <c r="B46" s="784" t="s">
        <v>966</v>
      </c>
      <c r="C46" s="140">
        <f>'13_sz_ melléklet'!D47</f>
        <v>799923</v>
      </c>
      <c r="D46" s="295"/>
      <c r="E46" s="295"/>
      <c r="F46" s="1215">
        <f>C46+D46+E46</f>
        <v>799923</v>
      </c>
    </row>
    <row r="47" spans="1:6" ht="15" customHeight="1">
      <c r="A47" s="209" t="s">
        <v>492</v>
      </c>
      <c r="B47" s="784" t="s">
        <v>964</v>
      </c>
      <c r="C47" s="140"/>
      <c r="D47" s="295"/>
      <c r="E47" s="295"/>
      <c r="F47" s="1215">
        <f>SUM(C47:E47)</f>
        <v>0</v>
      </c>
    </row>
    <row r="48" spans="1:6" ht="12.75">
      <c r="A48" s="209" t="s">
        <v>493</v>
      </c>
      <c r="B48" s="1136" t="s">
        <v>970</v>
      </c>
      <c r="C48" s="140"/>
      <c r="D48" s="295"/>
      <c r="E48" s="295"/>
      <c r="F48" s="1215"/>
    </row>
    <row r="49" spans="1:6" ht="12.75">
      <c r="A49" s="209" t="s">
        <v>494</v>
      </c>
      <c r="B49" s="1137" t="s">
        <v>969</v>
      </c>
      <c r="C49" s="140"/>
      <c r="D49" s="295"/>
      <c r="E49" s="295"/>
      <c r="F49" s="1215"/>
    </row>
    <row r="50" spans="1:6" ht="12.75">
      <c r="A50" s="209" t="s">
        <v>495</v>
      </c>
      <c r="B50" s="1138" t="s">
        <v>967</v>
      </c>
      <c r="C50" s="140"/>
      <c r="D50" s="295"/>
      <c r="E50" s="295"/>
      <c r="F50" s="1215">
        <f>SUM(C50:E50)</f>
        <v>0</v>
      </c>
    </row>
    <row r="51" spans="1:6" ht="13.5" thickBot="1">
      <c r="A51" s="209" t="s">
        <v>496</v>
      </c>
      <c r="B51" s="1219" t="s">
        <v>968</v>
      </c>
      <c r="C51" s="1220">
        <f>'42_sz_ melléklet'!J48+'42_sz_ melléklet'!K48</f>
        <v>41549</v>
      </c>
      <c r="D51" s="888"/>
      <c r="E51" s="888"/>
      <c r="F51" s="1221">
        <f>SUM(C51:E51)</f>
        <v>41549</v>
      </c>
    </row>
    <row r="52" spans="1:6" ht="13.5" thickBot="1">
      <c r="A52" s="925" t="s">
        <v>512</v>
      </c>
      <c r="B52" s="1210" t="s">
        <v>972</v>
      </c>
      <c r="C52" s="138">
        <f>SUM(C44:C51)</f>
        <v>841472</v>
      </c>
      <c r="D52" s="138">
        <f>SUM(D44:D51)</f>
        <v>0</v>
      </c>
      <c r="E52" s="138">
        <f>SUM(E44:E51)</f>
        <v>0</v>
      </c>
      <c r="F52" s="1222">
        <f>SUM(F44:F51)</f>
        <v>841472</v>
      </c>
    </row>
    <row r="53" spans="1:6" ht="13.5" thickBot="1">
      <c r="A53" s="688" t="s">
        <v>491</v>
      </c>
      <c r="B53" s="1216" t="s">
        <v>971</v>
      </c>
      <c r="C53" s="1217">
        <f>C41+C52</f>
        <v>6465769</v>
      </c>
      <c r="D53" s="1217">
        <f>D41+D52</f>
        <v>222062</v>
      </c>
      <c r="E53" s="1217">
        <f>E41+E52</f>
        <v>0</v>
      </c>
      <c r="F53" s="1218">
        <f>F41+F52</f>
        <v>6687831</v>
      </c>
    </row>
  </sheetData>
  <sheetProtection/>
  <mergeCells count="2">
    <mergeCell ref="A1:E1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A26" sqref="A1:B26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466" t="s">
        <v>1009</v>
      </c>
      <c r="B1" s="192"/>
      <c r="C1" s="192"/>
      <c r="D1" s="192"/>
      <c r="E1" s="192"/>
      <c r="F1" s="192"/>
    </row>
    <row r="4" spans="1:2" ht="18">
      <c r="A4" s="1564" t="s">
        <v>288</v>
      </c>
      <c r="B4" s="1564"/>
    </row>
    <row r="7" ht="13.5" thickBot="1">
      <c r="B7" s="46" t="s">
        <v>289</v>
      </c>
    </row>
    <row r="8" spans="1:2" ht="16.5" thickBot="1">
      <c r="A8" s="736" t="s">
        <v>3</v>
      </c>
      <c r="B8" s="737" t="s">
        <v>671</v>
      </c>
    </row>
    <row r="9" spans="1:2" ht="15.75">
      <c r="A9" s="738"/>
      <c r="B9" s="739"/>
    </row>
    <row r="10" spans="1:2" ht="15.75">
      <c r="A10" s="738" t="s">
        <v>290</v>
      </c>
      <c r="B10" s="739"/>
    </row>
    <row r="11" spans="1:2" ht="15.75">
      <c r="A11" s="1254" t="s">
        <v>1010</v>
      </c>
      <c r="B11" s="739">
        <v>15000</v>
      </c>
    </row>
    <row r="12" spans="1:2" ht="15.75">
      <c r="A12" s="153" t="s">
        <v>1011</v>
      </c>
      <c r="B12" s="739">
        <v>1834</v>
      </c>
    </row>
    <row r="13" spans="1:2" ht="15.75">
      <c r="A13" s="153" t="s">
        <v>1012</v>
      </c>
      <c r="B13" s="739">
        <v>5734</v>
      </c>
    </row>
    <row r="14" spans="1:2" ht="15.75">
      <c r="A14" s="153" t="s">
        <v>1013</v>
      </c>
      <c r="B14" s="739">
        <v>17000</v>
      </c>
    </row>
    <row r="15" spans="1:2" ht="15.75">
      <c r="A15" s="1254" t="s">
        <v>1014</v>
      </c>
      <c r="B15" s="739">
        <v>6400</v>
      </c>
    </row>
    <row r="16" spans="1:2" ht="15.75">
      <c r="A16" s="1254" t="s">
        <v>291</v>
      </c>
      <c r="B16" s="739">
        <v>3500</v>
      </c>
    </row>
    <row r="17" spans="1:2" ht="15.75">
      <c r="A17" s="1254" t="s">
        <v>292</v>
      </c>
      <c r="B17" s="739">
        <v>1000</v>
      </c>
    </row>
    <row r="18" spans="1:2" ht="15.75">
      <c r="A18" s="1254" t="s">
        <v>293</v>
      </c>
      <c r="B18" s="739">
        <f>SUM(B11:B17)*0.27</f>
        <v>13626.36</v>
      </c>
    </row>
    <row r="19" spans="1:2" ht="15.75">
      <c r="A19" s="1254" t="s">
        <v>294</v>
      </c>
      <c r="B19" s="739">
        <v>65</v>
      </c>
    </row>
    <row r="20" spans="1:2" ht="15.75">
      <c r="A20" s="740" t="s">
        <v>1015</v>
      </c>
      <c r="B20" s="741">
        <f>SUM(B11:B19)</f>
        <v>64159.36</v>
      </c>
    </row>
    <row r="21" spans="1:2" ht="15.75">
      <c r="A21" s="738" t="s">
        <v>109</v>
      </c>
      <c r="B21" s="739">
        <f>'33_sz_ melléklet'!C68</f>
        <v>0</v>
      </c>
    </row>
    <row r="22" spans="1:2" ht="15.75">
      <c r="A22" s="738" t="s">
        <v>110</v>
      </c>
      <c r="B22" s="739">
        <f>'32_sz_ melléklet'!C28</f>
        <v>0</v>
      </c>
    </row>
    <row r="23" spans="1:2" ht="15.75">
      <c r="A23" s="740" t="s">
        <v>295</v>
      </c>
      <c r="B23" s="741">
        <f>SUM(B21:B22)</f>
        <v>0</v>
      </c>
    </row>
    <row r="24" spans="1:2" ht="15.75">
      <c r="A24" s="740"/>
      <c r="B24" s="741"/>
    </row>
    <row r="25" spans="1:2" ht="15.75">
      <c r="A25" s="742" t="s">
        <v>296</v>
      </c>
      <c r="B25" s="1307">
        <f>B20+B23</f>
        <v>64159.36</v>
      </c>
    </row>
    <row r="26" spans="1:2" ht="13.5" thickBot="1">
      <c r="A26" s="743"/>
      <c r="B26" s="744"/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9"/>
  <sheetViews>
    <sheetView zoomScalePageLayoutView="0" workbookViewId="0" topLeftCell="A1">
      <selection activeCell="A592" sqref="A1:E592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419" t="s">
        <v>681</v>
      </c>
      <c r="B1" s="1419"/>
      <c r="C1" s="1419"/>
      <c r="D1" s="1419"/>
      <c r="E1" s="1419"/>
      <c r="F1" s="20"/>
      <c r="G1" s="20"/>
    </row>
    <row r="2" spans="1:7" ht="15">
      <c r="A2" s="466"/>
      <c r="B2" s="466"/>
      <c r="C2" s="466"/>
      <c r="D2" s="466"/>
      <c r="E2" s="466"/>
      <c r="F2" s="20"/>
      <c r="G2" s="20"/>
    </row>
    <row r="3" spans="2:7" ht="15.75">
      <c r="B3" s="1439" t="s">
        <v>680</v>
      </c>
      <c r="C3" s="1439"/>
      <c r="D3" s="1439"/>
      <c r="E3" s="1439"/>
      <c r="F3" s="38"/>
      <c r="G3" s="14"/>
    </row>
    <row r="4" spans="2:7" ht="15.75">
      <c r="B4" s="22"/>
      <c r="C4" s="22"/>
      <c r="D4" s="22"/>
      <c r="E4" s="22"/>
      <c r="F4" s="38"/>
      <c r="G4" s="14"/>
    </row>
    <row r="5" spans="2:5" ht="13.5" thickBot="1">
      <c r="B5" s="1"/>
      <c r="C5" s="1"/>
      <c r="D5" s="1"/>
      <c r="E5" s="23" t="s">
        <v>11</v>
      </c>
    </row>
    <row r="6" spans="1:5" ht="27" thickBot="1">
      <c r="A6" s="481" t="s">
        <v>448</v>
      </c>
      <c r="B6" s="792" t="s">
        <v>16</v>
      </c>
      <c r="C6" s="449" t="s">
        <v>18</v>
      </c>
      <c r="D6" s="474" t="s">
        <v>596</v>
      </c>
      <c r="E6" s="473" t="s">
        <v>506</v>
      </c>
    </row>
    <row r="7" spans="1:5" ht="12.75">
      <c r="A7" s="793" t="s">
        <v>449</v>
      </c>
      <c r="B7" s="794" t="s">
        <v>450</v>
      </c>
      <c r="C7" s="803" t="s">
        <v>451</v>
      </c>
      <c r="D7" s="804" t="s">
        <v>452</v>
      </c>
      <c r="E7" s="804" t="s">
        <v>472</v>
      </c>
    </row>
    <row r="8" spans="1:5" ht="12.75">
      <c r="A8" s="454" t="s">
        <v>453</v>
      </c>
      <c r="B8" s="461" t="s">
        <v>322</v>
      </c>
      <c r="C8" s="407"/>
      <c r="D8" s="177"/>
      <c r="E8" s="177"/>
    </row>
    <row r="9" spans="1:5" ht="12.75">
      <c r="A9" s="453" t="s">
        <v>454</v>
      </c>
      <c r="B9" s="232" t="s">
        <v>6</v>
      </c>
      <c r="C9" s="1089">
        <v>31074</v>
      </c>
      <c r="D9" s="177"/>
      <c r="E9" s="177"/>
    </row>
    <row r="10" spans="1:5" ht="12.75">
      <c r="A10" s="453" t="s">
        <v>455</v>
      </c>
      <c r="B10" s="267" t="s">
        <v>7</v>
      </c>
      <c r="C10" s="1089">
        <v>8504</v>
      </c>
      <c r="D10" s="177"/>
      <c r="E10" s="177"/>
    </row>
    <row r="11" spans="1:5" ht="12.75">
      <c r="A11" s="453" t="s">
        <v>456</v>
      </c>
      <c r="B11" s="267" t="s">
        <v>8</v>
      </c>
      <c r="C11" s="407">
        <v>1325</v>
      </c>
      <c r="D11" s="177"/>
      <c r="E11" s="177"/>
    </row>
    <row r="12" spans="1:5" ht="12.75">
      <c r="A12" s="453" t="s">
        <v>457</v>
      </c>
      <c r="B12" s="267" t="s">
        <v>561</v>
      </c>
      <c r="C12" s="407"/>
      <c r="D12" s="177"/>
      <c r="E12" s="177"/>
    </row>
    <row r="13" spans="1:5" ht="12.75">
      <c r="A13" s="453" t="s">
        <v>458</v>
      </c>
      <c r="B13" s="267" t="s">
        <v>560</v>
      </c>
      <c r="C13" s="407"/>
      <c r="D13" s="177"/>
      <c r="E13" s="177"/>
    </row>
    <row r="14" spans="1:5" ht="12.75">
      <c r="A14" s="453" t="s">
        <v>459</v>
      </c>
      <c r="B14" s="267" t="s">
        <v>836</v>
      </c>
      <c r="C14" s="407">
        <f>C15+C16+C17+C18+C19+C20</f>
        <v>0</v>
      </c>
      <c r="D14" s="407">
        <f>D15+D16+D17+D18+D19+D20</f>
        <v>0</v>
      </c>
      <c r="E14" s="177">
        <f>E15+E16+E17+E18+E19+E20</f>
        <v>31796</v>
      </c>
    </row>
    <row r="15" spans="1:5" ht="12.75">
      <c r="A15" s="453" t="s">
        <v>460</v>
      </c>
      <c r="B15" s="267" t="s">
        <v>837</v>
      </c>
      <c r="C15" s="407"/>
      <c r="D15" s="177"/>
      <c r="E15" s="177"/>
    </row>
    <row r="16" spans="1:5" s="18" customFormat="1" ht="12.75">
      <c r="A16" s="453" t="s">
        <v>461</v>
      </c>
      <c r="B16" s="267" t="s">
        <v>838</v>
      </c>
      <c r="C16" s="407"/>
      <c r="D16" s="177"/>
      <c r="E16" s="1091"/>
    </row>
    <row r="17" spans="1:5" ht="12.75">
      <c r="A17" s="453" t="s">
        <v>462</v>
      </c>
      <c r="B17" s="267" t="s">
        <v>839</v>
      </c>
      <c r="C17" s="407"/>
      <c r="D17" s="177"/>
      <c r="E17" s="177"/>
    </row>
    <row r="18" spans="1:5" ht="11.25" customHeight="1">
      <c r="A18" s="453" t="s">
        <v>463</v>
      </c>
      <c r="B18" s="462" t="s">
        <v>840</v>
      </c>
      <c r="C18" s="306"/>
      <c r="D18" s="181"/>
      <c r="E18" s="177">
        <f>'6 7_sz_melléklet'!E22+'6 7_sz_melléklet'!E23+'6 7_sz_melléklet'!E29+'6 7_sz_melléklet'!E35+'6 7_sz_melléklet'!E36+'6 7_sz_melléklet'!E40</f>
        <v>31796</v>
      </c>
    </row>
    <row r="19" spans="1:5" ht="11.25" customHeight="1">
      <c r="A19" s="453" t="s">
        <v>464</v>
      </c>
      <c r="B19" s="1134" t="s">
        <v>855</v>
      </c>
      <c r="C19" s="410"/>
      <c r="D19" s="178"/>
      <c r="E19" s="177"/>
    </row>
    <row r="20" spans="1:5" ht="11.25" customHeight="1">
      <c r="A20" s="453" t="s">
        <v>465</v>
      </c>
      <c r="B20" s="1135" t="s">
        <v>848</v>
      </c>
      <c r="C20" s="410"/>
      <c r="D20" s="178"/>
      <c r="E20" s="177"/>
    </row>
    <row r="21" spans="1:5" ht="13.5" thickBot="1">
      <c r="A21" s="453" t="s">
        <v>466</v>
      </c>
      <c r="B21" s="269" t="s">
        <v>318</v>
      </c>
      <c r="C21" s="408"/>
      <c r="D21" s="182"/>
      <c r="E21" s="177"/>
    </row>
    <row r="22" spans="1:5" ht="13.5" thickBot="1">
      <c r="A22" s="797" t="s">
        <v>467</v>
      </c>
      <c r="B22" s="798" t="s">
        <v>9</v>
      </c>
      <c r="C22" s="812">
        <f>C9+C10+C11+C12+C14+C21</f>
        <v>40903</v>
      </c>
      <c r="D22" s="812">
        <f>D9+D10+D11+D12+D14+D21</f>
        <v>0</v>
      </c>
      <c r="E22" s="813">
        <f>E9+E10+E11+E12+E14+E21</f>
        <v>31796</v>
      </c>
    </row>
    <row r="23" spans="1:5" ht="13.5" thickTop="1">
      <c r="A23" s="786"/>
      <c r="B23" s="461"/>
      <c r="C23" s="305"/>
      <c r="D23" s="305"/>
      <c r="E23" s="1166"/>
    </row>
    <row r="24" spans="1:5" ht="12.75">
      <c r="A24" s="454" t="s">
        <v>468</v>
      </c>
      <c r="B24" s="463" t="s">
        <v>323</v>
      </c>
      <c r="C24" s="409"/>
      <c r="D24" s="409"/>
      <c r="E24" s="180"/>
    </row>
    <row r="25" spans="1:5" ht="12.75">
      <c r="A25" s="453" t="s">
        <v>469</v>
      </c>
      <c r="B25" s="267" t="s">
        <v>562</v>
      </c>
      <c r="C25" s="407"/>
      <c r="D25" s="177"/>
      <c r="E25" s="177"/>
    </row>
    <row r="26" spans="1:5" ht="12.75">
      <c r="A26" s="453" t="s">
        <v>468</v>
      </c>
      <c r="B26" s="267" t="s">
        <v>563</v>
      </c>
      <c r="C26" s="407"/>
      <c r="D26" s="177"/>
      <c r="E26" s="177"/>
    </row>
    <row r="27" spans="1:5" ht="12.75">
      <c r="A27" s="453" t="s">
        <v>469</v>
      </c>
      <c r="B27" s="267" t="s">
        <v>319</v>
      </c>
      <c r="C27" s="306">
        <f>C28+C29+C30+C31+C32+C33+C34</f>
        <v>0</v>
      </c>
      <c r="D27" s="306">
        <f>D28+D29+D30+D31+D32+D33+D34</f>
        <v>0</v>
      </c>
      <c r="E27" s="181">
        <f>E28+E29+E30+E31+E32+E33+E34</f>
        <v>0</v>
      </c>
    </row>
    <row r="28" spans="1:5" ht="12.75">
      <c r="A28" s="453" t="s">
        <v>470</v>
      </c>
      <c r="B28" s="462" t="s">
        <v>841</v>
      </c>
      <c r="C28" s="407"/>
      <c r="D28" s="177"/>
      <c r="E28" s="177"/>
    </row>
    <row r="29" spans="1:5" ht="12.75">
      <c r="A29" s="453" t="s">
        <v>471</v>
      </c>
      <c r="B29" s="462" t="s">
        <v>843</v>
      </c>
      <c r="C29" s="407"/>
      <c r="D29" s="177"/>
      <c r="E29" s="177"/>
    </row>
    <row r="30" spans="1:5" ht="12.75">
      <c r="A30" s="453" t="s">
        <v>473</v>
      </c>
      <c r="B30" s="462" t="s">
        <v>842</v>
      </c>
      <c r="C30" s="407"/>
      <c r="D30" s="177"/>
      <c r="E30" s="177"/>
    </row>
    <row r="31" spans="1:5" ht="12.75">
      <c r="A31" s="453" t="s">
        <v>474</v>
      </c>
      <c r="B31" s="462" t="s">
        <v>844</v>
      </c>
      <c r="C31" s="407"/>
      <c r="D31" s="177"/>
      <c r="E31" s="177"/>
    </row>
    <row r="32" spans="1:5" ht="12.75">
      <c r="A32" s="453" t="s">
        <v>475</v>
      </c>
      <c r="B32" s="1134" t="s">
        <v>845</v>
      </c>
      <c r="C32" s="407"/>
      <c r="D32" s="177"/>
      <c r="E32" s="177"/>
    </row>
    <row r="33" spans="1:5" ht="12.75">
      <c r="A33" s="453" t="s">
        <v>476</v>
      </c>
      <c r="B33" s="372" t="s">
        <v>846</v>
      </c>
      <c r="C33" s="407"/>
      <c r="D33" s="177"/>
      <c r="E33" s="177"/>
    </row>
    <row r="34" spans="1:5" ht="12.75">
      <c r="A34" s="453" t="s">
        <v>477</v>
      </c>
      <c r="B34" s="1135" t="s">
        <v>863</v>
      </c>
      <c r="C34" s="407"/>
      <c r="D34" s="177"/>
      <c r="E34" s="177"/>
    </row>
    <row r="35" spans="1:5" ht="12.75">
      <c r="A35" s="453" t="s">
        <v>478</v>
      </c>
      <c r="B35" s="267" t="s">
        <v>849</v>
      </c>
      <c r="C35" s="407"/>
      <c r="D35" s="177"/>
      <c r="E35" s="177"/>
    </row>
    <row r="36" spans="1:5" ht="13.5" customHeight="1" thickBot="1">
      <c r="A36" s="453" t="s">
        <v>479</v>
      </c>
      <c r="B36" s="269" t="s">
        <v>321</v>
      </c>
      <c r="C36" s="410">
        <f>-C12</f>
        <v>0</v>
      </c>
      <c r="D36" s="410">
        <f>-D12</f>
        <v>0</v>
      </c>
      <c r="E36" s="178">
        <f>-E12</f>
        <v>0</v>
      </c>
    </row>
    <row r="37" spans="1:5" ht="13.5" thickBot="1">
      <c r="A37" s="797" t="s">
        <v>480</v>
      </c>
      <c r="B37" s="1159" t="s">
        <v>10</v>
      </c>
      <c r="C37" s="1185">
        <f>C25+C26+C27+C35+C36</f>
        <v>0</v>
      </c>
      <c r="D37" s="1185">
        <f>D25+D26+D27+D35+D36</f>
        <v>0</v>
      </c>
      <c r="E37" s="1185">
        <f>E25+E26+E27+E35+E36</f>
        <v>0</v>
      </c>
    </row>
    <row r="38" spans="1:5" ht="27" thickBot="1" thickTop="1">
      <c r="A38" s="797" t="s">
        <v>481</v>
      </c>
      <c r="B38" s="1143" t="s">
        <v>850</v>
      </c>
      <c r="C38" s="1184">
        <f>C22+C37</f>
        <v>40903</v>
      </c>
      <c r="D38" s="1184">
        <f>D22+D37</f>
        <v>0</v>
      </c>
      <c r="E38" s="1184">
        <f>E22+E37</f>
        <v>31796</v>
      </c>
    </row>
    <row r="39" spans="1:5" ht="13.5" thickTop="1">
      <c r="A39" s="786"/>
      <c r="B39" s="1150"/>
      <c r="C39" s="185"/>
      <c r="D39" s="31"/>
      <c r="E39" s="185"/>
    </row>
    <row r="40" spans="1:5" ht="12.75">
      <c r="A40" s="454" t="s">
        <v>557</v>
      </c>
      <c r="B40" s="584" t="s">
        <v>852</v>
      </c>
      <c r="C40" s="180"/>
      <c r="D40" s="186"/>
      <c r="E40" s="180"/>
    </row>
    <row r="41" spans="1:5" ht="12.75">
      <c r="A41" s="453" t="s">
        <v>483</v>
      </c>
      <c r="B41" s="268" t="s">
        <v>851</v>
      </c>
      <c r="C41" s="177"/>
      <c r="D41" s="141"/>
      <c r="E41" s="177"/>
    </row>
    <row r="42" spans="1:5" ht="12.75">
      <c r="A42" s="453" t="s">
        <v>484</v>
      </c>
      <c r="B42" s="889" t="s">
        <v>856</v>
      </c>
      <c r="C42" s="177"/>
      <c r="D42" s="141"/>
      <c r="E42" s="177"/>
    </row>
    <row r="43" spans="1:5" ht="12.75">
      <c r="A43" s="453" t="s">
        <v>485</v>
      </c>
      <c r="B43" s="889" t="s">
        <v>857</v>
      </c>
      <c r="C43" s="177"/>
      <c r="D43" s="141"/>
      <c r="E43" s="177"/>
    </row>
    <row r="44" spans="1:5" ht="12.75">
      <c r="A44" s="453" t="s">
        <v>486</v>
      </c>
      <c r="B44" s="889" t="s">
        <v>858</v>
      </c>
      <c r="C44" s="177"/>
      <c r="D44" s="141"/>
      <c r="E44" s="177"/>
    </row>
    <row r="45" spans="1:5" ht="12.75">
      <c r="A45" s="453" t="s">
        <v>487</v>
      </c>
      <c r="B45" s="1144" t="s">
        <v>859</v>
      </c>
      <c r="C45" s="177"/>
      <c r="D45" s="141"/>
      <c r="E45" s="177"/>
    </row>
    <row r="46" spans="1:5" ht="12.75">
      <c r="A46" s="453" t="s">
        <v>488</v>
      </c>
      <c r="B46" s="1145" t="s">
        <v>860</v>
      </c>
      <c r="C46" s="177"/>
      <c r="D46" s="141"/>
      <c r="E46" s="177"/>
    </row>
    <row r="47" spans="1:5" ht="12.75">
      <c r="A47" s="453" t="s">
        <v>489</v>
      </c>
      <c r="B47" s="1146" t="s">
        <v>861</v>
      </c>
      <c r="C47" s="177"/>
      <c r="D47" s="141">
        <f>'42_sz_ melléklet'!D50</f>
        <v>115771.20000000001</v>
      </c>
      <c r="E47" s="177"/>
    </row>
    <row r="48" spans="1:5" ht="13.5" thickBot="1">
      <c r="A48" s="453" t="s">
        <v>490</v>
      </c>
      <c r="B48" s="1147" t="s">
        <v>862</v>
      </c>
      <c r="C48" s="182"/>
      <c r="D48" s="142">
        <f>'42_sz_ melléklet'!E50+'42_sz_ melléklet'!F50+'42_sz_ melléklet'!G50+'42_sz_ melléklet'!H50+'42_sz_ melléklet'!I50</f>
        <v>38095</v>
      </c>
      <c r="E48" s="182"/>
    </row>
    <row r="49" spans="1:5" ht="13.5" thickBot="1">
      <c r="A49" s="477" t="s">
        <v>491</v>
      </c>
      <c r="B49" s="382" t="s">
        <v>853</v>
      </c>
      <c r="C49" s="184">
        <f>C41+C42+C43+C44+C45+C46+C47+C48</f>
        <v>0</v>
      </c>
      <c r="D49" s="184">
        <f>D41+D42+D43+D44+D45+D46+D47+D48</f>
        <v>153866.2</v>
      </c>
      <c r="E49" s="184">
        <f>E41+E42+E43+E44+E45+E46+E47+E48</f>
        <v>0</v>
      </c>
    </row>
    <row r="50" spans="1:5" ht="12.75">
      <c r="A50" s="786"/>
      <c r="B50" s="45"/>
      <c r="C50" s="185"/>
      <c r="D50" s="31"/>
      <c r="E50" s="185"/>
    </row>
    <row r="51" spans="1:5" ht="13.5" thickBot="1">
      <c r="A51" s="546" t="s">
        <v>492</v>
      </c>
      <c r="B51" s="1365" t="s">
        <v>854</v>
      </c>
      <c r="C51" s="413">
        <f>C38+C49</f>
        <v>40903</v>
      </c>
      <c r="D51" s="413">
        <f>D38+D49</f>
        <v>153866.2</v>
      </c>
      <c r="E51" s="413">
        <f>E38+E49</f>
        <v>31796</v>
      </c>
    </row>
    <row r="52" spans="1:5" ht="12.75">
      <c r="A52" s="475"/>
      <c r="B52" s="45"/>
      <c r="C52" s="31"/>
      <c r="D52" s="31"/>
      <c r="E52" s="31"/>
    </row>
    <row r="53" spans="1:5" ht="12.75">
      <c r="A53" s="475"/>
      <c r="B53" s="45"/>
      <c r="C53" s="31"/>
      <c r="D53" s="31"/>
      <c r="E53" s="31"/>
    </row>
    <row r="54" spans="1:5" ht="12.75">
      <c r="A54" s="475"/>
      <c r="B54" s="45"/>
      <c r="C54" s="31"/>
      <c r="D54" s="31"/>
      <c r="E54" s="31"/>
    </row>
    <row r="55" spans="1:5" ht="12.75">
      <c r="A55" s="475"/>
      <c r="B55" s="45"/>
      <c r="C55" s="31"/>
      <c r="D55" s="31"/>
      <c r="E55" s="31"/>
    </row>
    <row r="56" spans="1:5" ht="12.75">
      <c r="A56" s="475"/>
      <c r="B56" s="45"/>
      <c r="C56" s="31"/>
      <c r="D56" s="31"/>
      <c r="E56" s="31"/>
    </row>
    <row r="57" spans="1:5" ht="12.75">
      <c r="A57" s="475"/>
      <c r="B57" s="45"/>
      <c r="C57" s="31"/>
      <c r="D57" s="31"/>
      <c r="E57" s="31"/>
    </row>
    <row r="58" spans="1:5" ht="12.75">
      <c r="A58" s="475"/>
      <c r="B58" s="45"/>
      <c r="C58" s="31"/>
      <c r="D58" s="31"/>
      <c r="E58" s="31"/>
    </row>
    <row r="59" spans="1:5" ht="12.75">
      <c r="A59" s="475"/>
      <c r="B59" s="45"/>
      <c r="C59" s="31"/>
      <c r="D59" s="31"/>
      <c r="E59" s="31"/>
    </row>
    <row r="60" spans="1:5" ht="12.75">
      <c r="A60" s="475"/>
      <c r="B60" s="45"/>
      <c r="C60" s="31"/>
      <c r="D60" s="31"/>
      <c r="E60" s="31"/>
    </row>
    <row r="61" spans="1:5" ht="14.25" customHeight="1">
      <c r="A61" s="1441">
        <v>2</v>
      </c>
      <c r="B61" s="1440"/>
      <c r="C61" s="1440"/>
      <c r="D61" s="1440"/>
      <c r="E61" s="1440"/>
    </row>
    <row r="62" spans="1:5" ht="12.75">
      <c r="A62" s="1419" t="s">
        <v>684</v>
      </c>
      <c r="B62" s="1419"/>
      <c r="C62" s="1419"/>
      <c r="D62" s="1419"/>
      <c r="E62" s="1419"/>
    </row>
    <row r="63" spans="1:5" ht="12.75">
      <c r="A63" s="466"/>
      <c r="B63" s="466"/>
      <c r="C63" s="466"/>
      <c r="D63" s="466"/>
      <c r="E63" s="466"/>
    </row>
    <row r="64" spans="2:5" ht="15.75">
      <c r="B64" s="1439" t="s">
        <v>680</v>
      </c>
      <c r="C64" s="1439"/>
      <c r="D64" s="1439"/>
      <c r="E64" s="1439"/>
    </row>
    <row r="65" spans="2:5" ht="15.75">
      <c r="B65" s="22"/>
      <c r="C65" s="22"/>
      <c r="D65" s="22"/>
      <c r="E65" s="22"/>
    </row>
    <row r="66" spans="2:5" ht="13.5" thickBot="1">
      <c r="B66" s="1"/>
      <c r="C66" s="1"/>
      <c r="D66" s="1"/>
      <c r="E66" s="23" t="s">
        <v>11</v>
      </c>
    </row>
    <row r="67" spans="1:5" ht="27" thickBot="1">
      <c r="A67" s="481" t="s">
        <v>448</v>
      </c>
      <c r="B67" s="792" t="s">
        <v>16</v>
      </c>
      <c r="C67" s="450" t="s">
        <v>21</v>
      </c>
      <c r="D67" s="1090" t="s">
        <v>19</v>
      </c>
      <c r="E67" s="1117" t="s">
        <v>20</v>
      </c>
    </row>
    <row r="68" spans="1:5" ht="12.75" customHeight="1">
      <c r="A68" s="793" t="s">
        <v>449</v>
      </c>
      <c r="B68" s="794" t="s">
        <v>450</v>
      </c>
      <c r="C68" s="803" t="s">
        <v>451</v>
      </c>
      <c r="D68" s="804" t="s">
        <v>452</v>
      </c>
      <c r="E68" s="805" t="s">
        <v>472</v>
      </c>
    </row>
    <row r="69" spans="1:5" ht="11.25" customHeight="1">
      <c r="A69" s="454" t="s">
        <v>453</v>
      </c>
      <c r="B69" s="461" t="s">
        <v>322</v>
      </c>
      <c r="C69" s="407"/>
      <c r="D69" s="177"/>
      <c r="E69" s="171"/>
    </row>
    <row r="70" spans="1:5" ht="12.75">
      <c r="A70" s="453" t="s">
        <v>454</v>
      </c>
      <c r="B70" s="232" t="s">
        <v>6</v>
      </c>
      <c r="C70" s="407"/>
      <c r="D70" s="177"/>
      <c r="E70" s="171"/>
    </row>
    <row r="71" spans="1:5" ht="12.75">
      <c r="A71" s="453" t="s">
        <v>455</v>
      </c>
      <c r="B71" s="267" t="s">
        <v>7</v>
      </c>
      <c r="C71" s="407"/>
      <c r="D71" s="177"/>
      <c r="E71" s="171"/>
    </row>
    <row r="72" spans="1:5" ht="12.75">
      <c r="A72" s="453" t="s">
        <v>456</v>
      </c>
      <c r="B72" s="267" t="s">
        <v>8</v>
      </c>
      <c r="C72" s="407">
        <f>81967+50000+1441+188</f>
        <v>133596</v>
      </c>
      <c r="D72" s="177"/>
      <c r="E72" s="171"/>
    </row>
    <row r="73" spans="1:5" ht="12.75">
      <c r="A73" s="453" t="s">
        <v>457</v>
      </c>
      <c r="B73" s="267" t="s">
        <v>561</v>
      </c>
      <c r="C73" s="407">
        <f>-(50000+1441+188)</f>
        <v>-51629</v>
      </c>
      <c r="D73" s="177"/>
      <c r="E73" s="171"/>
    </row>
    <row r="74" spans="1:5" ht="12.75">
      <c r="A74" s="453" t="s">
        <v>458</v>
      </c>
      <c r="B74" s="267" t="s">
        <v>560</v>
      </c>
      <c r="C74" s="407"/>
      <c r="D74" s="177"/>
      <c r="E74" s="171"/>
    </row>
    <row r="75" spans="1:5" ht="12.75">
      <c r="A75" s="453" t="s">
        <v>459</v>
      </c>
      <c r="B75" s="267" t="s">
        <v>836</v>
      </c>
      <c r="C75" s="407">
        <f>C76+C77+C78+C79+C80+C81</f>
        <v>39224</v>
      </c>
      <c r="D75" s="407">
        <f>D76+D77+D78+D79+D80+D81</f>
        <v>0</v>
      </c>
      <c r="E75" s="177">
        <f>E76+E77+E78+E79+E80+E81</f>
        <v>13000</v>
      </c>
    </row>
    <row r="76" spans="1:5" ht="12.75">
      <c r="A76" s="453" t="s">
        <v>460</v>
      </c>
      <c r="B76" s="267" t="s">
        <v>837</v>
      </c>
      <c r="C76" s="1089">
        <f>'6 7_sz_melléklet'!E7+'6 7_sz_melléklet'!E8+'6 7_sz_melléklet'!E9</f>
        <v>39224</v>
      </c>
      <c r="D76" s="177"/>
      <c r="E76" s="171"/>
    </row>
    <row r="77" spans="1:5" ht="12.75">
      <c r="A77" s="453" t="s">
        <v>461</v>
      </c>
      <c r="B77" s="267" t="s">
        <v>838</v>
      </c>
      <c r="C77" s="407"/>
      <c r="D77" s="177"/>
      <c r="E77" s="171"/>
    </row>
    <row r="78" spans="1:5" ht="12.75">
      <c r="A78" s="453" t="s">
        <v>462</v>
      </c>
      <c r="B78" s="267" t="s">
        <v>839</v>
      </c>
      <c r="C78" s="407"/>
      <c r="D78" s="177"/>
      <c r="E78" s="171"/>
    </row>
    <row r="79" spans="1:5" ht="13.5" customHeight="1">
      <c r="A79" s="453" t="s">
        <v>463</v>
      </c>
      <c r="B79" s="462" t="s">
        <v>840</v>
      </c>
      <c r="C79" s="306"/>
      <c r="D79" s="181"/>
      <c r="E79" s="171">
        <f>'6 7_sz_melléklet'!E30+'6 7_sz_melléklet'!E31</f>
        <v>13000</v>
      </c>
    </row>
    <row r="80" spans="1:5" ht="13.5" customHeight="1">
      <c r="A80" s="453" t="s">
        <v>464</v>
      </c>
      <c r="B80" s="1134" t="s">
        <v>855</v>
      </c>
      <c r="C80" s="410"/>
      <c r="D80" s="178"/>
      <c r="E80" s="171"/>
    </row>
    <row r="81" spans="1:5" ht="13.5" customHeight="1">
      <c r="A81" s="453" t="s">
        <v>465</v>
      </c>
      <c r="B81" s="1135" t="s">
        <v>848</v>
      </c>
      <c r="C81" s="410"/>
      <c r="D81" s="178"/>
      <c r="E81" s="171"/>
    </row>
    <row r="82" spans="1:5" s="18" customFormat="1" ht="13.5" thickBot="1">
      <c r="A82" s="453" t="s">
        <v>466</v>
      </c>
      <c r="B82" s="269" t="s">
        <v>318</v>
      </c>
      <c r="C82" s="408"/>
      <c r="D82" s="182"/>
      <c r="E82" s="171"/>
    </row>
    <row r="83" spans="1:5" ht="18" customHeight="1" thickBot="1">
      <c r="A83" s="797" t="s">
        <v>467</v>
      </c>
      <c r="B83" s="798" t="s">
        <v>9</v>
      </c>
      <c r="C83" s="812">
        <f>C70+C71+C72+C73+C75+C82</f>
        <v>121191</v>
      </c>
      <c r="D83" s="812">
        <f>D70+D71+D72+D73+D75+D82</f>
        <v>0</v>
      </c>
      <c r="E83" s="813">
        <f>E70+E71+E72+E73+E75+E82</f>
        <v>13000</v>
      </c>
    </row>
    <row r="84" spans="1:5" ht="11.25" customHeight="1" thickTop="1">
      <c r="A84" s="786"/>
      <c r="B84" s="461"/>
      <c r="C84" s="305"/>
      <c r="D84" s="305"/>
      <c r="E84" s="185"/>
    </row>
    <row r="85" spans="1:5" ht="13.5" customHeight="1">
      <c r="A85" s="454" t="s">
        <v>468</v>
      </c>
      <c r="B85" s="463" t="s">
        <v>323</v>
      </c>
      <c r="C85" s="409"/>
      <c r="D85" s="409"/>
      <c r="E85" s="180"/>
    </row>
    <row r="86" spans="1:5" ht="12.75">
      <c r="A86" s="453" t="s">
        <v>469</v>
      </c>
      <c r="B86" s="267" t="s">
        <v>562</v>
      </c>
      <c r="C86" s="407">
        <f>'33_sz_ melléklet'!C38</f>
        <v>19574</v>
      </c>
      <c r="D86" s="407"/>
      <c r="E86" s="177"/>
    </row>
    <row r="87" spans="1:5" ht="12.75">
      <c r="A87" s="453" t="s">
        <v>468</v>
      </c>
      <c r="B87" s="267" t="s">
        <v>563</v>
      </c>
      <c r="C87" s="407">
        <f>'32_sz_ melléklet'!C37</f>
        <v>0</v>
      </c>
      <c r="D87" s="407"/>
      <c r="E87" s="177"/>
    </row>
    <row r="88" spans="1:5" ht="12.75">
      <c r="A88" s="453" t="s">
        <v>469</v>
      </c>
      <c r="B88" s="267" t="s">
        <v>319</v>
      </c>
      <c r="C88" s="306">
        <f>C89+C90+C91+C92+C93+C94+C95</f>
        <v>0</v>
      </c>
      <c r="D88" s="407">
        <f>D89+D90+D91+D92+D93+D94+D95</f>
        <v>10000</v>
      </c>
      <c r="E88" s="181">
        <f>E89+E90+E91+E92+E93+E94+E95</f>
        <v>0</v>
      </c>
    </row>
    <row r="89" spans="1:5" ht="12.75">
      <c r="A89" s="453" t="s">
        <v>470</v>
      </c>
      <c r="B89" s="462" t="s">
        <v>841</v>
      </c>
      <c r="C89" s="407"/>
      <c r="D89" s="407"/>
      <c r="E89" s="177"/>
    </row>
    <row r="90" spans="1:5" ht="12.75">
      <c r="A90" s="453" t="s">
        <v>471</v>
      </c>
      <c r="B90" s="462" t="s">
        <v>843</v>
      </c>
      <c r="C90" s="407"/>
      <c r="D90" s="407"/>
      <c r="E90" s="177"/>
    </row>
    <row r="91" spans="1:5" s="18" customFormat="1" ht="12.75">
      <c r="A91" s="453" t="s">
        <v>473</v>
      </c>
      <c r="B91" s="462" t="s">
        <v>842</v>
      </c>
      <c r="C91" s="407"/>
      <c r="D91" s="407"/>
      <c r="E91" s="177"/>
    </row>
    <row r="92" spans="1:5" s="18" customFormat="1" ht="12.75">
      <c r="A92" s="453" t="s">
        <v>474</v>
      </c>
      <c r="B92" s="462" t="s">
        <v>844</v>
      </c>
      <c r="C92" s="407"/>
      <c r="D92" s="407">
        <f>' 8 10 sz. melléklet'!E53</f>
        <v>5000</v>
      </c>
      <c r="E92" s="177"/>
    </row>
    <row r="93" spans="1:5" s="18" customFormat="1" ht="12.75">
      <c r="A93" s="453" t="s">
        <v>475</v>
      </c>
      <c r="B93" s="1134" t="s">
        <v>845</v>
      </c>
      <c r="C93" s="407"/>
      <c r="D93" s="407">
        <f>'11 12 sz_melléklet'!C42</f>
        <v>5000</v>
      </c>
      <c r="E93" s="177"/>
    </row>
    <row r="94" spans="1:5" s="18" customFormat="1" ht="12.75">
      <c r="A94" s="453" t="s">
        <v>476</v>
      </c>
      <c r="B94" s="372" t="s">
        <v>846</v>
      </c>
      <c r="C94" s="407"/>
      <c r="D94" s="407"/>
      <c r="E94" s="177"/>
    </row>
    <row r="95" spans="1:5" s="18" customFormat="1" ht="12.75">
      <c r="A95" s="453" t="s">
        <v>477</v>
      </c>
      <c r="B95" s="1135" t="s">
        <v>863</v>
      </c>
      <c r="C95" s="407"/>
      <c r="D95" s="407"/>
      <c r="E95" s="177"/>
    </row>
    <row r="96" spans="1:5" ht="12.75">
      <c r="A96" s="453" t="s">
        <v>478</v>
      </c>
      <c r="B96" s="267" t="s">
        <v>849</v>
      </c>
      <c r="C96" s="407">
        <f>'11 12 sz_melléklet'!C13</f>
        <v>1250</v>
      </c>
      <c r="D96" s="407"/>
      <c r="E96" s="177"/>
    </row>
    <row r="97" spans="1:5" ht="13.5" thickBot="1">
      <c r="A97" s="453" t="s">
        <v>479</v>
      </c>
      <c r="B97" s="269" t="s">
        <v>321</v>
      </c>
      <c r="C97" s="408">
        <f>-C73</f>
        <v>51629</v>
      </c>
      <c r="D97" s="410">
        <f>-D73</f>
        <v>0</v>
      </c>
      <c r="E97" s="827">
        <f>-E73</f>
        <v>0</v>
      </c>
    </row>
    <row r="98" spans="1:5" ht="18.75" customHeight="1" thickBot="1">
      <c r="A98" s="797" t="s">
        <v>480</v>
      </c>
      <c r="B98" s="798" t="s">
        <v>10</v>
      </c>
      <c r="C98" s="812">
        <f>C86+C87+C88+C96+C97</f>
        <v>72453</v>
      </c>
      <c r="D98" s="812">
        <f>D86+D87+D88+D96+D97</f>
        <v>10000</v>
      </c>
      <c r="E98" s="813">
        <f>E86+E87+E88+E96+E97</f>
        <v>0</v>
      </c>
    </row>
    <row r="99" spans="1:5" ht="27" thickBot="1" thickTop="1">
      <c r="A99" s="797" t="s">
        <v>481</v>
      </c>
      <c r="B99" s="802" t="s">
        <v>850</v>
      </c>
      <c r="C99" s="801">
        <f>C83+C98</f>
        <v>193644</v>
      </c>
      <c r="D99" s="801">
        <f>D83+D98</f>
        <v>10000</v>
      </c>
      <c r="E99" s="1329">
        <f>E83+E98</f>
        <v>13000</v>
      </c>
    </row>
    <row r="100" spans="1:5" ht="13.5" thickTop="1">
      <c r="A100" s="786"/>
      <c r="B100" s="1150"/>
      <c r="C100" s="1151"/>
      <c r="D100" s="887"/>
      <c r="E100" s="886"/>
    </row>
    <row r="101" spans="1:5" ht="12.75">
      <c r="A101" s="454" t="s">
        <v>557</v>
      </c>
      <c r="B101" s="584" t="s">
        <v>852</v>
      </c>
      <c r="C101" s="25"/>
      <c r="D101" s="30"/>
      <c r="E101" s="319"/>
    </row>
    <row r="102" spans="1:5" ht="12.75">
      <c r="A102" s="453" t="s">
        <v>483</v>
      </c>
      <c r="B102" s="268" t="s">
        <v>851</v>
      </c>
      <c r="C102" s="25"/>
      <c r="D102" s="32"/>
      <c r="E102" s="210"/>
    </row>
    <row r="103" spans="1:5" ht="12.75">
      <c r="A103" s="453" t="s">
        <v>484</v>
      </c>
      <c r="B103" s="889" t="s">
        <v>856</v>
      </c>
      <c r="C103" s="351"/>
      <c r="D103" s="879"/>
      <c r="E103" s="211"/>
    </row>
    <row r="104" spans="1:5" ht="12.75">
      <c r="A104" s="453" t="s">
        <v>485</v>
      </c>
      <c r="B104" s="889" t="s">
        <v>857</v>
      </c>
      <c r="C104" s="351"/>
      <c r="D104" s="186"/>
      <c r="E104" s="211"/>
    </row>
    <row r="105" spans="1:5" ht="12.75">
      <c r="A105" s="453" t="s">
        <v>486</v>
      </c>
      <c r="B105" s="889" t="s">
        <v>858</v>
      </c>
      <c r="C105" s="351"/>
      <c r="D105" s="186"/>
      <c r="E105" s="180"/>
    </row>
    <row r="106" spans="1:5" ht="12.75">
      <c r="A106" s="453" t="s">
        <v>487</v>
      </c>
      <c r="B106" s="1136" t="s">
        <v>859</v>
      </c>
      <c r="C106" s="791"/>
      <c r="D106" s="30"/>
      <c r="E106" s="319"/>
    </row>
    <row r="107" spans="1:5" ht="12.75">
      <c r="A107" s="453" t="s">
        <v>488</v>
      </c>
      <c r="B107" s="1137" t="s">
        <v>860</v>
      </c>
      <c r="C107" s="791"/>
      <c r="D107" s="879"/>
      <c r="E107" s="211"/>
    </row>
    <row r="108" spans="1:5" ht="12.75">
      <c r="A108" s="453" t="s">
        <v>489</v>
      </c>
      <c r="B108" s="1138" t="s">
        <v>861</v>
      </c>
      <c r="C108" s="140"/>
      <c r="D108" s="141"/>
      <c r="E108" s="177"/>
    </row>
    <row r="109" spans="1:5" ht="13.5" thickBot="1">
      <c r="A109" s="453" t="s">
        <v>490</v>
      </c>
      <c r="B109" s="464" t="s">
        <v>862</v>
      </c>
      <c r="C109" s="29"/>
      <c r="D109" s="31"/>
      <c r="E109" s="185"/>
    </row>
    <row r="110" spans="1:5" ht="13.5" thickBot="1">
      <c r="A110" s="477" t="s">
        <v>491</v>
      </c>
      <c r="B110" s="382" t="s">
        <v>853</v>
      </c>
      <c r="C110" s="138">
        <f>SUM(C102:C109)</f>
        <v>0</v>
      </c>
      <c r="D110" s="138">
        <f>SUM(D102:D109)</f>
        <v>0</v>
      </c>
      <c r="E110" s="1222">
        <f>SUM(E102:E109)</f>
        <v>0</v>
      </c>
    </row>
    <row r="111" spans="1:5" ht="12.75">
      <c r="A111" s="786"/>
      <c r="B111" s="45"/>
      <c r="C111" s="1149"/>
      <c r="D111" s="287"/>
      <c r="E111" s="323"/>
    </row>
    <row r="112" spans="1:5" ht="13.5" thickBot="1">
      <c r="A112" s="814" t="s">
        <v>492</v>
      </c>
      <c r="B112" s="1148" t="s">
        <v>854</v>
      </c>
      <c r="C112" s="1140">
        <f>C99+C110</f>
        <v>193644</v>
      </c>
      <c r="D112" s="1152">
        <f>D99+D110</f>
        <v>10000</v>
      </c>
      <c r="E112" s="1155">
        <f>E99+E110</f>
        <v>13000</v>
      </c>
    </row>
    <row r="113" spans="1:5" ht="13.5" thickTop="1">
      <c r="A113" s="475"/>
      <c r="B113" s="45"/>
      <c r="C113" s="31"/>
      <c r="D113" s="31"/>
      <c r="E113" s="31"/>
    </row>
    <row r="114" spans="1:5" ht="12.75">
      <c r="A114" s="475"/>
      <c r="B114" s="45"/>
      <c r="C114" s="31"/>
      <c r="D114" s="31"/>
      <c r="E114" s="31"/>
    </row>
    <row r="115" spans="1:5" ht="12.75">
      <c r="A115" s="475"/>
      <c r="B115" s="45"/>
      <c r="C115" s="31"/>
      <c r="D115" s="31"/>
      <c r="E115" s="31"/>
    </row>
    <row r="116" spans="1:5" ht="12.75">
      <c r="A116" s="475"/>
      <c r="B116" s="45"/>
      <c r="C116" s="31"/>
      <c r="D116" s="31"/>
      <c r="E116" s="31"/>
    </row>
    <row r="117" spans="1:5" ht="12.75">
      <c r="A117" s="475"/>
      <c r="B117" s="45"/>
      <c r="C117" s="31"/>
      <c r="D117" s="31"/>
      <c r="E117" s="31"/>
    </row>
    <row r="118" spans="1:5" ht="12.75">
      <c r="A118" s="475"/>
      <c r="B118" s="45"/>
      <c r="C118" s="31"/>
      <c r="D118" s="31"/>
      <c r="E118" s="31"/>
    </row>
    <row r="119" spans="1:5" ht="12.75">
      <c r="A119" s="475"/>
      <c r="B119" s="45"/>
      <c r="C119" s="31"/>
      <c r="D119" s="31"/>
      <c r="E119" s="31"/>
    </row>
    <row r="120" spans="1:5" ht="12.75">
      <c r="A120" s="475"/>
      <c r="B120" s="45"/>
      <c r="C120" s="31"/>
      <c r="D120" s="31"/>
      <c r="E120" s="31"/>
    </row>
    <row r="121" spans="1:5" ht="12.75">
      <c r="A121" s="475"/>
      <c r="B121" s="45"/>
      <c r="C121" s="31"/>
      <c r="D121" s="31"/>
      <c r="E121" s="31"/>
    </row>
    <row r="122" spans="1:5" ht="12.75">
      <c r="A122" s="1441">
        <v>3</v>
      </c>
      <c r="B122" s="1440"/>
      <c r="C122" s="1440"/>
      <c r="D122" s="1440"/>
      <c r="E122" s="1440"/>
    </row>
    <row r="123" spans="1:5" ht="13.5" customHeight="1">
      <c r="A123" s="1419" t="s">
        <v>685</v>
      </c>
      <c r="B123" s="1419"/>
      <c r="C123" s="1419"/>
      <c r="D123" s="1419"/>
      <c r="E123" s="1419"/>
    </row>
    <row r="124" spans="1:5" ht="13.5" customHeight="1">
      <c r="A124" s="466"/>
      <c r="B124" s="466"/>
      <c r="C124" s="466"/>
      <c r="D124" s="466"/>
      <c r="E124" s="466"/>
    </row>
    <row r="125" spans="2:5" ht="15.75">
      <c r="B125" s="1439" t="s">
        <v>680</v>
      </c>
      <c r="C125" s="1439"/>
      <c r="D125" s="1439"/>
      <c r="E125" s="1439"/>
    </row>
    <row r="126" spans="2:5" ht="15.75">
      <c r="B126" s="22"/>
      <c r="C126" s="22"/>
      <c r="D126" s="22"/>
      <c r="E126" s="22"/>
    </row>
    <row r="127" spans="2:5" ht="13.5" thickBot="1">
      <c r="B127" s="1"/>
      <c r="C127" s="1"/>
      <c r="D127" s="1"/>
      <c r="E127" s="23" t="s">
        <v>11</v>
      </c>
    </row>
    <row r="128" spans="1:5" ht="27" thickBot="1">
      <c r="A128" s="481" t="s">
        <v>448</v>
      </c>
      <c r="B128" s="792" t="s">
        <v>16</v>
      </c>
      <c r="C128" s="476" t="s">
        <v>634</v>
      </c>
      <c r="D128" s="449" t="s">
        <v>325</v>
      </c>
      <c r="E128" s="450" t="s">
        <v>22</v>
      </c>
    </row>
    <row r="129" spans="1:5" ht="12.75">
      <c r="A129" s="793" t="s">
        <v>449</v>
      </c>
      <c r="B129" s="794" t="s">
        <v>450</v>
      </c>
      <c r="C129" s="803" t="s">
        <v>451</v>
      </c>
      <c r="D129" s="804" t="s">
        <v>452</v>
      </c>
      <c r="E129" s="805" t="s">
        <v>472</v>
      </c>
    </row>
    <row r="130" spans="1:5" ht="12.75">
      <c r="A130" s="454" t="s">
        <v>453</v>
      </c>
      <c r="B130" s="461" t="s">
        <v>322</v>
      </c>
      <c r="C130" s="407"/>
      <c r="D130" s="177"/>
      <c r="E130" s="171"/>
    </row>
    <row r="131" spans="1:5" ht="12" customHeight="1">
      <c r="A131" s="453" t="s">
        <v>454</v>
      </c>
      <c r="B131" s="232" t="s">
        <v>6</v>
      </c>
      <c r="C131" s="407">
        <f>1593+20330</f>
        <v>21923</v>
      </c>
      <c r="D131" s="1091">
        <f>5196+963</f>
        <v>6159</v>
      </c>
      <c r="E131" s="171"/>
    </row>
    <row r="132" spans="1:5" ht="12.75">
      <c r="A132" s="453" t="s">
        <v>455</v>
      </c>
      <c r="B132" s="267" t="s">
        <v>7</v>
      </c>
      <c r="C132" s="407">
        <f>430+2744</f>
        <v>3174</v>
      </c>
      <c r="D132" s="1091">
        <f>1376+260</f>
        <v>1636</v>
      </c>
      <c r="E132" s="171"/>
    </row>
    <row r="133" spans="1:5" ht="12.75">
      <c r="A133" s="453" t="s">
        <v>456</v>
      </c>
      <c r="B133" s="267" t="s">
        <v>8</v>
      </c>
      <c r="C133" s="407"/>
      <c r="D133" s="177">
        <v>421</v>
      </c>
      <c r="E133" s="171">
        <v>56642</v>
      </c>
    </row>
    <row r="134" spans="1:5" ht="12.75">
      <c r="A134" s="453" t="s">
        <v>457</v>
      </c>
      <c r="B134" s="267" t="s">
        <v>561</v>
      </c>
      <c r="C134" s="407"/>
      <c r="D134" s="177"/>
      <c r="E134" s="171"/>
    </row>
    <row r="135" spans="1:5" ht="12.75">
      <c r="A135" s="453" t="s">
        <v>458</v>
      </c>
      <c r="B135" s="267" t="s">
        <v>560</v>
      </c>
      <c r="C135" s="407"/>
      <c r="D135" s="177"/>
      <c r="E135" s="171"/>
    </row>
    <row r="136" spans="1:5" ht="12.75">
      <c r="A136" s="453" t="s">
        <v>459</v>
      </c>
      <c r="B136" s="267" t="s">
        <v>836</v>
      </c>
      <c r="C136" s="407">
        <f>C137+C138+C139+C140+C141+C142</f>
        <v>0</v>
      </c>
      <c r="D136" s="407">
        <f>D137+D138+D139+D140+D141+D142</f>
        <v>0</v>
      </c>
      <c r="E136" s="177">
        <f>E137+E138+E139+E140+E141+E142</f>
        <v>0</v>
      </c>
    </row>
    <row r="137" spans="1:5" ht="12.75">
      <c r="A137" s="453" t="s">
        <v>460</v>
      </c>
      <c r="B137" s="267" t="s">
        <v>837</v>
      </c>
      <c r="C137" s="407"/>
      <c r="D137" s="177"/>
      <c r="E137" s="171"/>
    </row>
    <row r="138" spans="1:5" ht="12" customHeight="1">
      <c r="A138" s="453" t="s">
        <v>461</v>
      </c>
      <c r="B138" s="267" t="s">
        <v>838</v>
      </c>
      <c r="C138" s="407"/>
      <c r="D138" s="177"/>
      <c r="E138" s="171"/>
    </row>
    <row r="139" spans="1:5" ht="12.75">
      <c r="A139" s="453" t="s">
        <v>462</v>
      </c>
      <c r="B139" s="267" t="s">
        <v>839</v>
      </c>
      <c r="C139" s="407"/>
      <c r="D139" s="177"/>
      <c r="E139" s="171"/>
    </row>
    <row r="140" spans="1:5" ht="14.25" customHeight="1">
      <c r="A140" s="453" t="s">
        <v>463</v>
      </c>
      <c r="B140" s="462" t="s">
        <v>840</v>
      </c>
      <c r="C140" s="306"/>
      <c r="D140" s="181"/>
      <c r="E140" s="171"/>
    </row>
    <row r="141" spans="1:5" ht="14.25" customHeight="1">
      <c r="A141" s="453" t="s">
        <v>464</v>
      </c>
      <c r="B141" s="1134" t="s">
        <v>855</v>
      </c>
      <c r="C141" s="410"/>
      <c r="D141" s="178"/>
      <c r="E141" s="171"/>
    </row>
    <row r="142" spans="1:5" ht="14.25" customHeight="1">
      <c r="A142" s="453" t="s">
        <v>465</v>
      </c>
      <c r="B142" s="1135" t="s">
        <v>848</v>
      </c>
      <c r="C142" s="410"/>
      <c r="D142" s="178"/>
      <c r="E142" s="171"/>
    </row>
    <row r="143" spans="1:5" ht="13.5" customHeight="1" thickBot="1">
      <c r="A143" s="453" t="s">
        <v>466</v>
      </c>
      <c r="B143" s="269" t="s">
        <v>318</v>
      </c>
      <c r="C143" s="408"/>
      <c r="D143" s="182"/>
      <c r="E143" s="171"/>
    </row>
    <row r="144" spans="1:6" s="18" customFormat="1" ht="13.5" thickBot="1">
      <c r="A144" s="797" t="s">
        <v>467</v>
      </c>
      <c r="B144" s="798" t="s">
        <v>9</v>
      </c>
      <c r="C144" s="812">
        <f>C131+C132+C133+C134+C136+C143</f>
        <v>25097</v>
      </c>
      <c r="D144" s="812">
        <f>D131+D132+D133+D134+D136+D143</f>
        <v>8216</v>
      </c>
      <c r="E144" s="813">
        <f>E131+E132+E133+E134+E136+E143</f>
        <v>56642</v>
      </c>
      <c r="F144"/>
    </row>
    <row r="145" spans="1:6" s="18" customFormat="1" ht="13.5" thickTop="1">
      <c r="A145" s="786"/>
      <c r="B145" s="461"/>
      <c r="C145" s="305"/>
      <c r="D145" s="305"/>
      <c r="E145" s="185"/>
      <c r="F145"/>
    </row>
    <row r="146" spans="1:5" ht="14.25" customHeight="1">
      <c r="A146" s="454" t="s">
        <v>468</v>
      </c>
      <c r="B146" s="463" t="s">
        <v>323</v>
      </c>
      <c r="C146" s="409"/>
      <c r="D146" s="409"/>
      <c r="E146" s="180"/>
    </row>
    <row r="147" spans="1:5" ht="12.75">
      <c r="A147" s="453" t="s">
        <v>469</v>
      </c>
      <c r="B147" s="267" t="s">
        <v>562</v>
      </c>
      <c r="C147" s="407"/>
      <c r="D147" s="407"/>
      <c r="E147" s="177"/>
    </row>
    <row r="148" spans="1:5" ht="14.25" customHeight="1">
      <c r="A148" s="453" t="s">
        <v>468</v>
      </c>
      <c r="B148" s="267" t="s">
        <v>563</v>
      </c>
      <c r="C148" s="407"/>
      <c r="D148" s="407"/>
      <c r="E148" s="177"/>
    </row>
    <row r="149" spans="1:6" s="18" customFormat="1" ht="14.25" customHeight="1">
      <c r="A149" s="453" t="s">
        <v>469</v>
      </c>
      <c r="B149" s="267" t="s">
        <v>319</v>
      </c>
      <c r="C149" s="306">
        <f>C150+C151+C152+C153+C154+C155+C156</f>
        <v>0</v>
      </c>
      <c r="D149" s="306">
        <f>D150+D151+D152+D153+D154+D155+D156</f>
        <v>0</v>
      </c>
      <c r="E149" s="181">
        <f>E150+E151+E152+E153+E154+E155+E156</f>
        <v>0</v>
      </c>
      <c r="F149"/>
    </row>
    <row r="150" spans="1:5" ht="12.75">
      <c r="A150" s="453" t="s">
        <v>470</v>
      </c>
      <c r="B150" s="462" t="s">
        <v>841</v>
      </c>
      <c r="C150" s="407"/>
      <c r="D150" s="407"/>
      <c r="E150" s="177"/>
    </row>
    <row r="151" spans="1:5" ht="12.75">
      <c r="A151" s="453" t="s">
        <v>471</v>
      </c>
      <c r="B151" s="462" t="s">
        <v>843</v>
      </c>
      <c r="C151" s="407"/>
      <c r="D151" s="407"/>
      <c r="E151" s="177"/>
    </row>
    <row r="152" spans="1:5" ht="12.75" customHeight="1">
      <c r="A152" s="453" t="s">
        <v>473</v>
      </c>
      <c r="B152" s="462" t="s">
        <v>842</v>
      </c>
      <c r="C152" s="407"/>
      <c r="D152" s="407"/>
      <c r="E152" s="177"/>
    </row>
    <row r="153" spans="1:5" ht="12.75" customHeight="1">
      <c r="A153" s="453" t="s">
        <v>474</v>
      </c>
      <c r="B153" s="462" t="s">
        <v>844</v>
      </c>
      <c r="C153" s="407"/>
      <c r="D153" s="407"/>
      <c r="E153" s="177"/>
    </row>
    <row r="154" spans="1:5" ht="12.75" customHeight="1">
      <c r="A154" s="453" t="s">
        <v>475</v>
      </c>
      <c r="B154" s="1134" t="s">
        <v>845</v>
      </c>
      <c r="C154" s="407"/>
      <c r="D154" s="407"/>
      <c r="E154" s="177"/>
    </row>
    <row r="155" spans="1:5" ht="12.75" customHeight="1">
      <c r="A155" s="453" t="s">
        <v>476</v>
      </c>
      <c r="B155" s="372" t="s">
        <v>846</v>
      </c>
      <c r="C155" s="407"/>
      <c r="D155" s="407"/>
      <c r="E155" s="177"/>
    </row>
    <row r="156" spans="1:5" ht="12.75" customHeight="1">
      <c r="A156" s="453" t="s">
        <v>477</v>
      </c>
      <c r="B156" s="1135" t="s">
        <v>863</v>
      </c>
      <c r="C156" s="407"/>
      <c r="D156" s="407"/>
      <c r="E156" s="177"/>
    </row>
    <row r="157" spans="1:5" ht="12.75">
      <c r="A157" s="453" t="s">
        <v>478</v>
      </c>
      <c r="B157" s="267" t="s">
        <v>849</v>
      </c>
      <c r="C157" s="407"/>
      <c r="D157" s="407"/>
      <c r="E157" s="177"/>
    </row>
    <row r="158" spans="1:5" ht="13.5" thickBot="1">
      <c r="A158" s="453" t="s">
        <v>479</v>
      </c>
      <c r="B158" s="269" t="s">
        <v>321</v>
      </c>
      <c r="C158" s="410">
        <f>-C134</f>
        <v>0</v>
      </c>
      <c r="D158" s="410">
        <f>-D134</f>
        <v>0</v>
      </c>
      <c r="E158" s="827">
        <f>-E134</f>
        <v>0</v>
      </c>
    </row>
    <row r="159" spans="1:5" ht="13.5" thickBot="1">
      <c r="A159" s="797" t="s">
        <v>480</v>
      </c>
      <c r="B159" s="798" t="s">
        <v>10</v>
      </c>
      <c r="C159" s="812">
        <f>C147+C148+C149+C157+C158</f>
        <v>0</v>
      </c>
      <c r="D159" s="812">
        <f>D147+D148+D149+D157+D158</f>
        <v>0</v>
      </c>
      <c r="E159" s="813">
        <f>E147+E148+E149+E157+E158</f>
        <v>0</v>
      </c>
    </row>
    <row r="160" spans="1:5" ht="27" thickBot="1" thickTop="1">
      <c r="A160" s="797" t="s">
        <v>481</v>
      </c>
      <c r="B160" s="802" t="s">
        <v>850</v>
      </c>
      <c r="C160" s="1186">
        <f>C144+C159</f>
        <v>25097</v>
      </c>
      <c r="D160" s="1186">
        <f>D144+D159</f>
        <v>8216</v>
      </c>
      <c r="E160" s="1328">
        <f>E144+E159</f>
        <v>56642</v>
      </c>
    </row>
    <row r="161" spans="1:5" ht="13.5" thickTop="1">
      <c r="A161" s="786"/>
      <c r="B161" s="1150"/>
      <c r="C161" s="1172"/>
      <c r="D161" s="1172"/>
      <c r="E161" s="1172"/>
    </row>
    <row r="162" spans="1:5" ht="12.75">
      <c r="A162" s="454" t="s">
        <v>557</v>
      </c>
      <c r="B162" s="584" t="s">
        <v>852</v>
      </c>
      <c r="C162" s="411"/>
      <c r="D162" s="183"/>
      <c r="E162" s="172"/>
    </row>
    <row r="163" spans="1:5" ht="12.75">
      <c r="A163" s="453" t="s">
        <v>483</v>
      </c>
      <c r="B163" s="268" t="s">
        <v>851</v>
      </c>
      <c r="C163" s="407"/>
      <c r="D163" s="177"/>
      <c r="E163" s="171"/>
    </row>
    <row r="164" spans="1:5" ht="12.75">
      <c r="A164" s="453" t="s">
        <v>484</v>
      </c>
      <c r="B164" s="889" t="s">
        <v>856</v>
      </c>
      <c r="C164" s="407"/>
      <c r="D164" s="407"/>
      <c r="E164" s="177"/>
    </row>
    <row r="165" spans="1:5" ht="12.75">
      <c r="A165" s="453" t="s">
        <v>485</v>
      </c>
      <c r="B165" s="889" t="s">
        <v>857</v>
      </c>
      <c r="C165" s="409"/>
      <c r="D165" s="180"/>
      <c r="E165" s="172"/>
    </row>
    <row r="166" spans="1:5" ht="12.75">
      <c r="A166" s="453" t="s">
        <v>486</v>
      </c>
      <c r="B166" s="889" t="s">
        <v>858</v>
      </c>
      <c r="C166" s="306"/>
      <c r="D166" s="181"/>
      <c r="E166" s="173"/>
    </row>
    <row r="167" spans="1:5" ht="12.75">
      <c r="A167" s="453" t="s">
        <v>487</v>
      </c>
      <c r="B167" s="1136" t="s">
        <v>859</v>
      </c>
      <c r="C167" s="407"/>
      <c r="D167" s="177"/>
      <c r="E167" s="173"/>
    </row>
    <row r="168" spans="1:5" ht="12.75">
      <c r="A168" s="453" t="s">
        <v>488</v>
      </c>
      <c r="B168" s="1137" t="s">
        <v>860</v>
      </c>
      <c r="C168" s="407"/>
      <c r="D168" s="177"/>
      <c r="E168" s="173"/>
    </row>
    <row r="169" spans="1:5" ht="12.75">
      <c r="A169" s="453" t="s">
        <v>489</v>
      </c>
      <c r="B169" s="1138" t="s">
        <v>861</v>
      </c>
      <c r="C169" s="295"/>
      <c r="D169" s="177"/>
      <c r="E169" s="173"/>
    </row>
    <row r="170" spans="1:5" ht="13.5" thickBot="1">
      <c r="A170" s="453" t="s">
        <v>490</v>
      </c>
      <c r="B170" s="464" t="s">
        <v>862</v>
      </c>
      <c r="C170" s="305"/>
      <c r="D170" s="305"/>
      <c r="E170" s="185"/>
    </row>
    <row r="171" spans="1:5" ht="13.5" thickBot="1">
      <c r="A171" s="477" t="s">
        <v>491</v>
      </c>
      <c r="B171" s="382" t="s">
        <v>853</v>
      </c>
      <c r="C171" s="310">
        <f>SUM(C163:C170)</f>
        <v>0</v>
      </c>
      <c r="D171" s="310">
        <f>SUM(D163:D170)</f>
        <v>0</v>
      </c>
      <c r="E171" s="184">
        <f>SUM(E163:E170)</f>
        <v>0</v>
      </c>
    </row>
    <row r="172" spans="1:5" ht="12.75">
      <c r="A172" s="786"/>
      <c r="B172" s="45"/>
      <c r="C172" s="1156"/>
      <c r="D172" s="1094"/>
      <c r="E172" s="1094"/>
    </row>
    <row r="173" spans="1:5" ht="13.5" thickBot="1">
      <c r="A173" s="814" t="s">
        <v>492</v>
      </c>
      <c r="B173" s="1148" t="s">
        <v>854</v>
      </c>
      <c r="C173" s="1155">
        <f>C160+C171</f>
        <v>25097</v>
      </c>
      <c r="D173" s="1155">
        <f>D160+D171</f>
        <v>8216</v>
      </c>
      <c r="E173" s="1155">
        <f>E160+E171</f>
        <v>56642</v>
      </c>
    </row>
    <row r="174" spans="1:5" ht="13.5" thickTop="1">
      <c r="A174" s="475"/>
      <c r="B174" s="1112"/>
      <c r="C174" s="354"/>
      <c r="D174" s="31"/>
      <c r="E174" s="31"/>
    </row>
    <row r="175" spans="1:5" ht="12.75">
      <c r="A175" s="475"/>
      <c r="B175" s="1112"/>
      <c r="C175" s="354"/>
      <c r="D175" s="31"/>
      <c r="E175" s="31"/>
    </row>
    <row r="176" spans="1:5" ht="12.75">
      <c r="A176" s="475"/>
      <c r="B176" s="1112"/>
      <c r="C176" s="354"/>
      <c r="D176" s="31"/>
      <c r="E176" s="31"/>
    </row>
    <row r="177" spans="1:5" ht="12.75">
      <c r="A177" s="475"/>
      <c r="B177" s="1112"/>
      <c r="C177" s="354"/>
      <c r="D177" s="31"/>
      <c r="E177" s="31"/>
    </row>
    <row r="178" spans="1:5" ht="12.75">
      <c r="A178" s="475"/>
      <c r="B178" s="1112"/>
      <c r="C178" s="354"/>
      <c r="D178" s="31"/>
      <c r="E178" s="31"/>
    </row>
    <row r="180" spans="1:5" ht="12.75">
      <c r="A180" s="1441">
        <v>4</v>
      </c>
      <c r="B180" s="1440"/>
      <c r="C180" s="1440"/>
      <c r="D180" s="1440"/>
      <c r="E180" s="1440"/>
    </row>
    <row r="181" spans="1:5" ht="12.75">
      <c r="A181" s="1419" t="s">
        <v>686</v>
      </c>
      <c r="B181" s="1419"/>
      <c r="C181" s="1419"/>
      <c r="D181" s="1419"/>
      <c r="E181" s="1419"/>
    </row>
    <row r="182" spans="1:5" ht="12.75">
      <c r="A182" s="466"/>
      <c r="B182" s="466"/>
      <c r="C182" s="466"/>
      <c r="D182" s="466"/>
      <c r="E182" s="466"/>
    </row>
    <row r="183" spans="2:5" ht="15.75">
      <c r="B183" s="1439" t="s">
        <v>680</v>
      </c>
      <c r="C183" s="1439"/>
      <c r="D183" s="1439"/>
      <c r="E183" s="1439"/>
    </row>
    <row r="184" spans="2:5" ht="15.75">
      <c r="B184" s="22"/>
      <c r="C184" s="22"/>
      <c r="D184" s="22"/>
      <c r="E184" s="22"/>
    </row>
    <row r="185" spans="2:5" ht="13.5" thickBot="1">
      <c r="B185" s="1"/>
      <c r="C185" s="1"/>
      <c r="D185" s="1"/>
      <c r="E185" s="23" t="s">
        <v>11</v>
      </c>
    </row>
    <row r="186" spans="1:5" ht="27" thickBot="1">
      <c r="A186" s="481" t="s">
        <v>448</v>
      </c>
      <c r="B186" s="792" t="s">
        <v>16</v>
      </c>
      <c r="C186" s="476" t="s">
        <v>23</v>
      </c>
      <c r="D186" s="471" t="s">
        <v>327</v>
      </c>
      <c r="E186" s="450" t="s">
        <v>812</v>
      </c>
    </row>
    <row r="187" spans="1:5" ht="12.75">
      <c r="A187" s="793" t="s">
        <v>449</v>
      </c>
      <c r="B187" s="794" t="s">
        <v>450</v>
      </c>
      <c r="C187" s="819" t="s">
        <v>451</v>
      </c>
      <c r="D187" s="804" t="s">
        <v>452</v>
      </c>
      <c r="E187" s="805" t="s">
        <v>472</v>
      </c>
    </row>
    <row r="188" spans="1:5" ht="12.75">
      <c r="A188" s="454" t="s">
        <v>453</v>
      </c>
      <c r="B188" s="461" t="s">
        <v>322</v>
      </c>
      <c r="C188" s="407"/>
      <c r="D188" s="177"/>
      <c r="E188" s="171"/>
    </row>
    <row r="189" spans="1:5" ht="12.75">
      <c r="A189" s="453" t="s">
        <v>454</v>
      </c>
      <c r="B189" s="232" t="s">
        <v>6</v>
      </c>
      <c r="C189" s="407"/>
      <c r="D189" s="177"/>
      <c r="E189" s="171"/>
    </row>
    <row r="190" spans="1:5" ht="12.75">
      <c r="A190" s="453" t="s">
        <v>455</v>
      </c>
      <c r="B190" s="267" t="s">
        <v>7</v>
      </c>
      <c r="C190" s="407"/>
      <c r="D190" s="177"/>
      <c r="E190" s="171"/>
    </row>
    <row r="191" spans="1:5" ht="12.75">
      <c r="A191" s="453" t="s">
        <v>456</v>
      </c>
      <c r="B191" s="267" t="s">
        <v>8</v>
      </c>
      <c r="C191" s="407">
        <v>1524</v>
      </c>
      <c r="D191" s="177">
        <v>11025</v>
      </c>
      <c r="E191" s="171">
        <v>52120</v>
      </c>
    </row>
    <row r="192" spans="1:5" ht="12.75">
      <c r="A192" s="453" t="s">
        <v>457</v>
      </c>
      <c r="B192" s="267" t="s">
        <v>561</v>
      </c>
      <c r="C192" s="407"/>
      <c r="D192" s="177">
        <v>-11025</v>
      </c>
      <c r="E192" s="171"/>
    </row>
    <row r="193" spans="1:5" ht="12.75">
      <c r="A193" s="453" t="s">
        <v>458</v>
      </c>
      <c r="B193" s="267" t="s">
        <v>560</v>
      </c>
      <c r="C193" s="407"/>
      <c r="D193" s="177"/>
      <c r="E193" s="171"/>
    </row>
    <row r="194" spans="1:5" ht="12.75">
      <c r="A194" s="453" t="s">
        <v>459</v>
      </c>
      <c r="B194" s="267" t="s">
        <v>836</v>
      </c>
      <c r="C194" s="407">
        <f>C195+C196+C197+C198+C199+C200</f>
        <v>0</v>
      </c>
      <c r="D194" s="407">
        <f>D195+D196+D197+D198+D199+D200</f>
        <v>0</v>
      </c>
      <c r="E194" s="177">
        <f>E195+E196+E197+E198+E199+E200</f>
        <v>0</v>
      </c>
    </row>
    <row r="195" spans="1:5" ht="12.75">
      <c r="A195" s="453" t="s">
        <v>460</v>
      </c>
      <c r="B195" s="267" t="s">
        <v>837</v>
      </c>
      <c r="C195" s="407"/>
      <c r="D195" s="177"/>
      <c r="E195" s="171"/>
    </row>
    <row r="196" spans="1:5" ht="12.75">
      <c r="A196" s="453" t="s">
        <v>461</v>
      </c>
      <c r="B196" s="267" t="s">
        <v>838</v>
      </c>
      <c r="C196" s="407"/>
      <c r="D196" s="177"/>
      <c r="E196" s="171"/>
    </row>
    <row r="197" spans="1:5" ht="12.75">
      <c r="A197" s="453" t="s">
        <v>462</v>
      </c>
      <c r="B197" s="267" t="s">
        <v>839</v>
      </c>
      <c r="C197" s="407"/>
      <c r="D197" s="177"/>
      <c r="E197" s="171"/>
    </row>
    <row r="198" spans="1:5" ht="12.75">
      <c r="A198" s="453" t="s">
        <v>463</v>
      </c>
      <c r="B198" s="462" t="s">
        <v>840</v>
      </c>
      <c r="C198" s="306"/>
      <c r="D198" s="181"/>
      <c r="E198" s="171"/>
    </row>
    <row r="199" spans="1:5" ht="12.75">
      <c r="A199" s="453" t="s">
        <v>464</v>
      </c>
      <c r="B199" s="1134" t="s">
        <v>855</v>
      </c>
      <c r="C199" s="410"/>
      <c r="D199" s="178"/>
      <c r="E199" s="171"/>
    </row>
    <row r="200" spans="1:5" ht="12.75">
      <c r="A200" s="453" t="s">
        <v>465</v>
      </c>
      <c r="B200" s="1135" t="s">
        <v>848</v>
      </c>
      <c r="C200" s="410"/>
      <c r="D200" s="178"/>
      <c r="E200" s="171"/>
    </row>
    <row r="201" spans="1:5" ht="13.5" thickBot="1">
      <c r="A201" s="453" t="s">
        <v>466</v>
      </c>
      <c r="B201" s="269" t="s">
        <v>318</v>
      </c>
      <c r="C201" s="408"/>
      <c r="D201" s="182"/>
      <c r="E201" s="171"/>
    </row>
    <row r="202" spans="1:5" ht="13.5" thickBot="1">
      <c r="A202" s="797" t="s">
        <v>467</v>
      </c>
      <c r="B202" s="798" t="s">
        <v>9</v>
      </c>
      <c r="C202" s="812">
        <f>C189+C190+C191+C192+C194+C201</f>
        <v>1524</v>
      </c>
      <c r="D202" s="812">
        <f>D189+D190+D191+D192+D194+D201</f>
        <v>0</v>
      </c>
      <c r="E202" s="813">
        <f>E189+E190+E191+E192+E194+E201</f>
        <v>52120</v>
      </c>
    </row>
    <row r="203" spans="1:5" ht="13.5" thickTop="1">
      <c r="A203" s="786"/>
      <c r="B203" s="461"/>
      <c r="C203" s="1170"/>
      <c r="D203" s="1170"/>
      <c r="E203" s="1171"/>
    </row>
    <row r="204" spans="1:5" ht="12.75">
      <c r="A204" s="454" t="s">
        <v>468</v>
      </c>
      <c r="B204" s="463" t="s">
        <v>323</v>
      </c>
      <c r="C204" s="409"/>
      <c r="D204" s="180"/>
      <c r="E204" s="172"/>
    </row>
    <row r="205" spans="1:5" ht="12.75">
      <c r="A205" s="453" t="s">
        <v>469</v>
      </c>
      <c r="B205" s="267" t="s">
        <v>562</v>
      </c>
      <c r="C205" s="407"/>
      <c r="D205" s="177">
        <f>'33_sz_ melléklet'!C52</f>
        <v>2689618</v>
      </c>
      <c r="E205" s="171">
        <f>'33_sz_ melléklet'!C41</f>
        <v>1000</v>
      </c>
    </row>
    <row r="206" spans="1:5" ht="12.75">
      <c r="A206" s="453" t="s">
        <v>468</v>
      </c>
      <c r="B206" s="267" t="s">
        <v>563</v>
      </c>
      <c r="C206" s="407">
        <f>'32_sz_ melléklet'!C34</f>
        <v>40000</v>
      </c>
      <c r="D206" s="407"/>
      <c r="E206" s="177"/>
    </row>
    <row r="207" spans="1:5" ht="12.75">
      <c r="A207" s="453" t="s">
        <v>469</v>
      </c>
      <c r="B207" s="267" t="s">
        <v>319</v>
      </c>
      <c r="C207" s="177">
        <f>C208+C209+C210+C211+C212+C213+C214</f>
        <v>0</v>
      </c>
      <c r="D207" s="177">
        <f>D208+D209+D210+D211+D212+D213+D214</f>
        <v>35000</v>
      </c>
      <c r="E207" s="177">
        <f>E208+E209+E210+E211+E212+E213+E214</f>
        <v>0</v>
      </c>
    </row>
    <row r="208" spans="1:5" ht="12.75">
      <c r="A208" s="453" t="s">
        <v>470</v>
      </c>
      <c r="B208" s="462" t="s">
        <v>841</v>
      </c>
      <c r="C208" s="407"/>
      <c r="D208" s="177"/>
      <c r="E208" s="171"/>
    </row>
    <row r="209" spans="1:5" ht="12.75">
      <c r="A209" s="453" t="s">
        <v>471</v>
      </c>
      <c r="B209" s="462" t="s">
        <v>843</v>
      </c>
      <c r="C209" s="407"/>
      <c r="D209" s="177"/>
      <c r="E209" s="171"/>
    </row>
    <row r="210" spans="1:5" ht="12.75">
      <c r="A210" s="453" t="s">
        <v>473</v>
      </c>
      <c r="B210" s="462" t="s">
        <v>842</v>
      </c>
      <c r="C210" s="407"/>
      <c r="D210" s="177"/>
      <c r="E210" s="171"/>
    </row>
    <row r="211" spans="1:5" ht="12.75">
      <c r="A211" s="453" t="s">
        <v>474</v>
      </c>
      <c r="B211" s="462" t="s">
        <v>844</v>
      </c>
      <c r="C211" s="407"/>
      <c r="D211" s="177">
        <f>' 8 10 sz. melléklet'!E52</f>
        <v>35000</v>
      </c>
      <c r="E211" s="171"/>
    </row>
    <row r="212" spans="1:5" ht="12.75">
      <c r="A212" s="453" t="s">
        <v>475</v>
      </c>
      <c r="B212" s="1134" t="s">
        <v>845</v>
      </c>
      <c r="C212" s="407"/>
      <c r="D212" s="177"/>
      <c r="E212" s="171"/>
    </row>
    <row r="213" spans="1:5" ht="12.75">
      <c r="A213" s="453" t="s">
        <v>476</v>
      </c>
      <c r="B213" s="372" t="s">
        <v>846</v>
      </c>
      <c r="C213" s="407"/>
      <c r="D213" s="177"/>
      <c r="E213" s="171"/>
    </row>
    <row r="214" spans="1:5" ht="12.75">
      <c r="A214" s="453" t="s">
        <v>477</v>
      </c>
      <c r="B214" s="1135" t="s">
        <v>863</v>
      </c>
      <c r="C214" s="407"/>
      <c r="D214" s="177"/>
      <c r="E214" s="171"/>
    </row>
    <row r="215" spans="1:5" ht="12.75">
      <c r="A215" s="453" t="s">
        <v>478</v>
      </c>
      <c r="B215" s="267" t="s">
        <v>849</v>
      </c>
      <c r="C215" s="294"/>
      <c r="D215" s="407"/>
      <c r="E215" s="181"/>
    </row>
    <row r="216" spans="1:5" ht="13.5" thickBot="1">
      <c r="A216" s="453" t="s">
        <v>479</v>
      </c>
      <c r="B216" s="269" t="s">
        <v>321</v>
      </c>
      <c r="C216" s="305">
        <f>-C192</f>
        <v>0</v>
      </c>
      <c r="D216" s="305">
        <f>-D192</f>
        <v>11025</v>
      </c>
      <c r="E216" s="185">
        <f>-E192</f>
        <v>0</v>
      </c>
    </row>
    <row r="217" spans="1:5" ht="13.5" thickBot="1">
      <c r="A217" s="797" t="s">
        <v>480</v>
      </c>
      <c r="B217" s="798" t="s">
        <v>10</v>
      </c>
      <c r="C217" s="1165">
        <f>C205+C206+C207+C215+C216</f>
        <v>40000</v>
      </c>
      <c r="D217" s="1165">
        <f>D205+D206+D207+D215+D216</f>
        <v>2735643</v>
      </c>
      <c r="E217" s="1199">
        <f>E205+E206+E207+E215+E216</f>
        <v>1000</v>
      </c>
    </row>
    <row r="218" spans="1:5" ht="27" thickBot="1" thickTop="1">
      <c r="A218" s="797" t="s">
        <v>481</v>
      </c>
      <c r="B218" s="802" t="s">
        <v>850</v>
      </c>
      <c r="C218" s="316">
        <f>C217+C202</f>
        <v>41524</v>
      </c>
      <c r="D218" s="316">
        <f>D217+D202</f>
        <v>2735643</v>
      </c>
      <c r="E218" s="323">
        <f>E217+E202</f>
        <v>53120</v>
      </c>
    </row>
    <row r="219" spans="1:5" ht="13.5" thickTop="1">
      <c r="A219" s="786"/>
      <c r="B219" s="1150"/>
      <c r="C219" s="1161"/>
      <c r="D219" s="1161"/>
      <c r="E219" s="1166"/>
    </row>
    <row r="220" spans="1:5" ht="12.75">
      <c r="A220" s="454" t="s">
        <v>557</v>
      </c>
      <c r="B220" s="584" t="s">
        <v>852</v>
      </c>
      <c r="C220" s="409"/>
      <c r="D220" s="180"/>
      <c r="E220" s="172"/>
    </row>
    <row r="221" spans="1:5" ht="12.75">
      <c r="A221" s="453" t="s">
        <v>483</v>
      </c>
      <c r="B221" s="268" t="s">
        <v>851</v>
      </c>
      <c r="C221" s="407"/>
      <c r="D221" s="407"/>
      <c r="E221" s="177"/>
    </row>
    <row r="222" spans="1:5" ht="12.75">
      <c r="A222" s="453" t="s">
        <v>484</v>
      </c>
      <c r="B222" s="889" t="s">
        <v>856</v>
      </c>
      <c r="C222" s="409"/>
      <c r="D222" s="180"/>
      <c r="E222" s="172"/>
    </row>
    <row r="223" spans="1:5" ht="12.75">
      <c r="A223" s="453" t="s">
        <v>485</v>
      </c>
      <c r="B223" s="889" t="s">
        <v>857</v>
      </c>
      <c r="C223" s="306"/>
      <c r="D223" s="181"/>
      <c r="E223" s="173"/>
    </row>
    <row r="224" spans="1:5" ht="12.75">
      <c r="A224" s="453" t="s">
        <v>486</v>
      </c>
      <c r="B224" s="889" t="s">
        <v>858</v>
      </c>
      <c r="C224" s="407"/>
      <c r="D224" s="177"/>
      <c r="E224" s="173"/>
    </row>
    <row r="225" spans="1:5" ht="12.75">
      <c r="A225" s="453" t="s">
        <v>487</v>
      </c>
      <c r="B225" s="1136" t="s">
        <v>859</v>
      </c>
      <c r="C225" s="295"/>
      <c r="D225" s="177"/>
      <c r="E225" s="173"/>
    </row>
    <row r="226" spans="1:5" ht="12.75">
      <c r="A226" s="453" t="s">
        <v>488</v>
      </c>
      <c r="B226" s="1137" t="s">
        <v>860</v>
      </c>
      <c r="C226" s="295"/>
      <c r="D226" s="177"/>
      <c r="E226" s="173"/>
    </row>
    <row r="227" spans="1:5" ht="12.75">
      <c r="A227" s="453" t="s">
        <v>489</v>
      </c>
      <c r="B227" s="1138" t="s">
        <v>861</v>
      </c>
      <c r="C227" s="295"/>
      <c r="D227" s="407"/>
      <c r="E227" s="177"/>
    </row>
    <row r="228" spans="1:5" ht="13.5" thickBot="1">
      <c r="A228" s="453" t="s">
        <v>490</v>
      </c>
      <c r="B228" s="464" t="s">
        <v>862</v>
      </c>
      <c r="C228" s="316"/>
      <c r="D228" s="316"/>
      <c r="E228" s="323"/>
    </row>
    <row r="229" spans="1:5" ht="13.5" thickBot="1">
      <c r="A229" s="477" t="s">
        <v>491</v>
      </c>
      <c r="B229" s="382" t="s">
        <v>853</v>
      </c>
      <c r="C229" s="1142">
        <f>SUM(C221:C228)</f>
        <v>0</v>
      </c>
      <c r="D229" s="1142">
        <f>SUM(D221:D228)</f>
        <v>0</v>
      </c>
      <c r="E229" s="1274">
        <f>SUM(E221:E228)</f>
        <v>0</v>
      </c>
    </row>
    <row r="230" spans="1:5" ht="12.75">
      <c r="A230" s="786"/>
      <c r="B230" s="45"/>
      <c r="C230" s="1156"/>
      <c r="D230" s="1094"/>
      <c r="E230" s="1094"/>
    </row>
    <row r="231" spans="1:5" ht="13.5" thickBot="1">
      <c r="A231" s="814" t="s">
        <v>492</v>
      </c>
      <c r="B231" s="1148" t="s">
        <v>854</v>
      </c>
      <c r="C231" s="1167">
        <f>C218+C229</f>
        <v>41524</v>
      </c>
      <c r="D231" s="1167">
        <f>D218+D229</f>
        <v>2735643</v>
      </c>
      <c r="E231" s="1168">
        <f>E218+E229</f>
        <v>53120</v>
      </c>
    </row>
    <row r="232" spans="1:5" ht="13.5" thickTop="1">
      <c r="A232" s="475"/>
      <c r="B232" s="1112"/>
      <c r="C232" s="31"/>
      <c r="D232" s="31"/>
      <c r="E232" s="31"/>
    </row>
    <row r="233" spans="1:5" ht="12.75">
      <c r="A233" s="475"/>
      <c r="B233" s="1112"/>
      <c r="C233" s="31"/>
      <c r="D233" s="31"/>
      <c r="E233" s="31"/>
    </row>
    <row r="234" spans="1:5" ht="12.75">
      <c r="A234" s="475"/>
      <c r="B234" s="1112"/>
      <c r="C234" s="31"/>
      <c r="D234" s="31"/>
      <c r="E234" s="31"/>
    </row>
    <row r="235" spans="1:5" ht="12.75">
      <c r="A235" s="475"/>
      <c r="B235" s="1112"/>
      <c r="C235" s="31"/>
      <c r="D235" s="31"/>
      <c r="E235" s="31"/>
    </row>
    <row r="236" spans="1:5" ht="12.75">
      <c r="A236" s="475"/>
      <c r="B236" s="1112"/>
      <c r="C236" s="31"/>
      <c r="D236" s="31"/>
      <c r="E236" s="31"/>
    </row>
    <row r="237" spans="1:5" ht="12.75">
      <c r="A237" s="475"/>
      <c r="B237" s="1112"/>
      <c r="C237" s="31"/>
      <c r="D237" s="31"/>
      <c r="E237" s="31"/>
    </row>
    <row r="238" ht="12.75" customHeight="1"/>
    <row r="239" spans="1:5" ht="12.75">
      <c r="A239" s="1441">
        <v>5</v>
      </c>
      <c r="B239" s="1440"/>
      <c r="C239" s="1440"/>
      <c r="D239" s="1440"/>
      <c r="E239" s="1440"/>
    </row>
    <row r="240" spans="1:5" ht="12.75">
      <c r="A240" s="1419" t="s">
        <v>687</v>
      </c>
      <c r="B240" s="1419"/>
      <c r="C240" s="1419"/>
      <c r="D240" s="1419"/>
      <c r="E240" s="1419"/>
    </row>
    <row r="241" spans="1:5" ht="12.75">
      <c r="A241" s="466"/>
      <c r="B241" s="466"/>
      <c r="C241" s="466"/>
      <c r="D241" s="466"/>
      <c r="E241" s="466"/>
    </row>
    <row r="242" spans="2:5" ht="15.75">
      <c r="B242" s="1439" t="s">
        <v>680</v>
      </c>
      <c r="C242" s="1439"/>
      <c r="D242" s="1439"/>
      <c r="E242" s="1439"/>
    </row>
    <row r="243" spans="2:5" ht="15.75">
      <c r="B243" s="22"/>
      <c r="C243" s="22"/>
      <c r="D243" s="22"/>
      <c r="E243" s="22"/>
    </row>
    <row r="244" spans="2:5" ht="13.5" thickBot="1">
      <c r="B244" s="1"/>
      <c r="C244" s="1"/>
      <c r="D244" s="1"/>
      <c r="E244" s="23" t="s">
        <v>11</v>
      </c>
    </row>
    <row r="245" spans="1:5" ht="27" thickBot="1">
      <c r="A245" s="481" t="s">
        <v>448</v>
      </c>
      <c r="B245" s="792" t="s">
        <v>16</v>
      </c>
      <c r="C245" s="196" t="s">
        <v>811</v>
      </c>
      <c r="D245" s="195" t="s">
        <v>326</v>
      </c>
      <c r="E245" s="471" t="s">
        <v>25</v>
      </c>
    </row>
    <row r="246" spans="1:5" ht="12.75">
      <c r="A246" s="793" t="s">
        <v>449</v>
      </c>
      <c r="B246" s="794" t="s">
        <v>450</v>
      </c>
      <c r="C246" s="803" t="s">
        <v>451</v>
      </c>
      <c r="D246" s="804" t="s">
        <v>452</v>
      </c>
      <c r="E246" s="805" t="s">
        <v>472</v>
      </c>
    </row>
    <row r="247" spans="1:5" ht="12.75">
      <c r="A247" s="454" t="s">
        <v>453</v>
      </c>
      <c r="B247" s="461" t="s">
        <v>322</v>
      </c>
      <c r="C247" s="407"/>
      <c r="D247" s="177"/>
      <c r="E247" s="171"/>
    </row>
    <row r="248" spans="1:5" ht="12.75">
      <c r="A248" s="453" t="s">
        <v>454</v>
      </c>
      <c r="B248" s="232" t="s">
        <v>6</v>
      </c>
      <c r="C248" s="407"/>
      <c r="D248" s="177"/>
      <c r="E248" s="171">
        <v>150</v>
      </c>
    </row>
    <row r="249" spans="1:5" ht="12.75">
      <c r="A249" s="453" t="s">
        <v>455</v>
      </c>
      <c r="B249" s="267" t="s">
        <v>7</v>
      </c>
      <c r="C249" s="407"/>
      <c r="D249" s="177"/>
      <c r="E249" s="171">
        <f>709+578</f>
        <v>1287</v>
      </c>
    </row>
    <row r="250" spans="1:5" ht="12.75">
      <c r="A250" s="453" t="s">
        <v>456</v>
      </c>
      <c r="B250" s="267" t="s">
        <v>8</v>
      </c>
      <c r="C250" s="407">
        <v>64159</v>
      </c>
      <c r="D250" s="177">
        <f>936+1542</f>
        <v>2478</v>
      </c>
      <c r="E250" s="171">
        <f>5521+3038</f>
        <v>8559</v>
      </c>
    </row>
    <row r="251" spans="1:5" ht="12.75">
      <c r="A251" s="453" t="s">
        <v>457</v>
      </c>
      <c r="B251" s="267" t="s">
        <v>561</v>
      </c>
      <c r="C251" s="407"/>
      <c r="D251" s="177"/>
      <c r="E251" s="171"/>
    </row>
    <row r="252" spans="1:5" ht="12.75">
      <c r="A252" s="453" t="s">
        <v>458</v>
      </c>
      <c r="B252" s="267" t="s">
        <v>560</v>
      </c>
      <c r="C252" s="407"/>
      <c r="D252" s="177"/>
      <c r="E252" s="171"/>
    </row>
    <row r="253" spans="1:5" ht="12.75">
      <c r="A253" s="453" t="s">
        <v>459</v>
      </c>
      <c r="B253" s="267" t="s">
        <v>836</v>
      </c>
      <c r="C253" s="407">
        <f>C254+C255+C256+C257+C258+C259</f>
        <v>0</v>
      </c>
      <c r="D253" s="407">
        <f>D254+D255+D256+D257+D258+D259</f>
        <v>0</v>
      </c>
      <c r="E253" s="177">
        <f>E254+E255+E256+E257+E258+E259</f>
        <v>65605</v>
      </c>
    </row>
    <row r="254" spans="1:5" ht="12.75">
      <c r="A254" s="453" t="s">
        <v>460</v>
      </c>
      <c r="B254" s="267" t="s">
        <v>837</v>
      </c>
      <c r="C254" s="407"/>
      <c r="D254" s="177"/>
      <c r="E254" s="171"/>
    </row>
    <row r="255" spans="1:5" ht="12.75">
      <c r="A255" s="453" t="s">
        <v>461</v>
      </c>
      <c r="B255" s="267" t="s">
        <v>838</v>
      </c>
      <c r="C255" s="407"/>
      <c r="D255" s="177"/>
      <c r="E255" s="171"/>
    </row>
    <row r="256" spans="1:5" ht="12.75">
      <c r="A256" s="453" t="s">
        <v>462</v>
      </c>
      <c r="B256" s="267" t="s">
        <v>839</v>
      </c>
      <c r="C256" s="407"/>
      <c r="D256" s="177"/>
      <c r="E256" s="171"/>
    </row>
    <row r="257" spans="1:5" ht="12.75">
      <c r="A257" s="453" t="s">
        <v>463</v>
      </c>
      <c r="B257" s="462" t="s">
        <v>840</v>
      </c>
      <c r="C257" s="306"/>
      <c r="D257" s="181"/>
      <c r="E257" s="171">
        <f>'6 7_sz_melléklet'!E27+'6 7_sz_melléklet'!E28+'6 7_sz_melléklet'!E24</f>
        <v>65605</v>
      </c>
    </row>
    <row r="258" spans="1:5" ht="12.75">
      <c r="A258" s="453" t="s">
        <v>464</v>
      </c>
      <c r="B258" s="1134" t="s">
        <v>855</v>
      </c>
      <c r="C258" s="295"/>
      <c r="D258" s="177"/>
      <c r="E258" s="171"/>
    </row>
    <row r="259" spans="1:5" ht="12.75">
      <c r="A259" s="453" t="s">
        <v>465</v>
      </c>
      <c r="B259" s="1135" t="s">
        <v>848</v>
      </c>
      <c r="C259" s="295"/>
      <c r="D259" s="407"/>
      <c r="E259" s="177"/>
    </row>
    <row r="260" spans="1:5" ht="13.5" thickBot="1">
      <c r="A260" s="453" t="s">
        <v>466</v>
      </c>
      <c r="B260" s="269" t="s">
        <v>318</v>
      </c>
      <c r="C260" s="305"/>
      <c r="D260" s="185"/>
      <c r="E260" s="176"/>
    </row>
    <row r="261" spans="1:5" ht="13.5" thickBot="1">
      <c r="A261" s="797" t="s">
        <v>467</v>
      </c>
      <c r="B261" s="798" t="s">
        <v>9</v>
      </c>
      <c r="C261" s="1187">
        <f>C248+C249+C250+C251+C253+C260</f>
        <v>64159</v>
      </c>
      <c r="D261" s="1187">
        <f>D248+D249+D250+D251+D253+D260</f>
        <v>2478</v>
      </c>
      <c r="E261" s="1199">
        <f>E248+E249+E250+E251+E253+E260</f>
        <v>75601</v>
      </c>
    </row>
    <row r="262" spans="1:5" ht="13.5" thickTop="1">
      <c r="A262" s="786"/>
      <c r="B262" s="461"/>
      <c r="C262" s="1163"/>
      <c r="D262" s="1163"/>
      <c r="E262" s="1164"/>
    </row>
    <row r="263" spans="1:5" ht="12.75">
      <c r="A263" s="454" t="s">
        <v>468</v>
      </c>
      <c r="B263" s="463" t="s">
        <v>323</v>
      </c>
      <c r="C263" s="411"/>
      <c r="D263" s="411"/>
      <c r="E263" s="183"/>
    </row>
    <row r="264" spans="1:5" ht="12.75">
      <c r="A264" s="453" t="s">
        <v>469</v>
      </c>
      <c r="B264" s="267" t="s">
        <v>562</v>
      </c>
      <c r="C264" s="407"/>
      <c r="D264" s="177"/>
      <c r="E264" s="171"/>
    </row>
    <row r="265" spans="1:5" ht="12.75">
      <c r="A265" s="453" t="s">
        <v>468</v>
      </c>
      <c r="B265" s="267" t="s">
        <v>563</v>
      </c>
      <c r="C265" s="407"/>
      <c r="D265" s="177"/>
      <c r="E265" s="171"/>
    </row>
    <row r="266" spans="1:5" ht="12.75">
      <c r="A266" s="453" t="s">
        <v>469</v>
      </c>
      <c r="B266" s="267" t="s">
        <v>319</v>
      </c>
      <c r="C266" s="407">
        <f>C267+C268+C269+C270+C271+C272+C273</f>
        <v>0</v>
      </c>
      <c r="D266" s="407">
        <f>D267+D268+D269+D270+D271+D272+D273</f>
        <v>0</v>
      </c>
      <c r="E266" s="177">
        <f>E267+E268+E269+E270+E271+E272+E273</f>
        <v>0</v>
      </c>
    </row>
    <row r="267" spans="1:5" ht="12.75">
      <c r="A267" s="453" t="s">
        <v>470</v>
      </c>
      <c r="B267" s="462" t="s">
        <v>841</v>
      </c>
      <c r="C267" s="407"/>
      <c r="D267" s="177"/>
      <c r="E267" s="171"/>
    </row>
    <row r="268" spans="1:5" ht="12.75">
      <c r="A268" s="453" t="s">
        <v>471</v>
      </c>
      <c r="B268" s="462" t="s">
        <v>843</v>
      </c>
      <c r="C268" s="407"/>
      <c r="D268" s="177"/>
      <c r="E268" s="171"/>
    </row>
    <row r="269" spans="1:5" ht="12.75">
      <c r="A269" s="453" t="s">
        <v>473</v>
      </c>
      <c r="B269" s="462" t="s">
        <v>842</v>
      </c>
      <c r="C269" s="407"/>
      <c r="D269" s="177"/>
      <c r="E269" s="171"/>
    </row>
    <row r="270" spans="1:5" ht="12.75">
      <c r="A270" s="453" t="s">
        <v>474</v>
      </c>
      <c r="B270" s="462" t="s">
        <v>844</v>
      </c>
      <c r="C270" s="407"/>
      <c r="D270" s="177"/>
      <c r="E270" s="171"/>
    </row>
    <row r="271" spans="1:5" ht="12.75">
      <c r="A271" s="453" t="s">
        <v>475</v>
      </c>
      <c r="B271" s="1134" t="s">
        <v>845</v>
      </c>
      <c r="C271" s="407"/>
      <c r="D271" s="177"/>
      <c r="E271" s="171"/>
    </row>
    <row r="272" spans="1:5" ht="12.75">
      <c r="A272" s="453" t="s">
        <v>476</v>
      </c>
      <c r="B272" s="372" t="s">
        <v>846</v>
      </c>
      <c r="C272" s="294"/>
      <c r="D272" s="306"/>
      <c r="E272" s="181"/>
    </row>
    <row r="273" spans="1:5" ht="12.75">
      <c r="A273" s="453" t="s">
        <v>477</v>
      </c>
      <c r="B273" s="1135" t="s">
        <v>863</v>
      </c>
      <c r="C273" s="295"/>
      <c r="D273" s="407"/>
      <c r="E273" s="177"/>
    </row>
    <row r="274" spans="1:5" ht="12.75">
      <c r="A274" s="453" t="s">
        <v>478</v>
      </c>
      <c r="B274" s="267" t="s">
        <v>849</v>
      </c>
      <c r="C274" s="409"/>
      <c r="D274" s="180"/>
      <c r="E274" s="172">
        <f>'11 12 sz_melléklet'!C14</f>
        <v>300</v>
      </c>
    </row>
    <row r="275" spans="1:5" ht="13.5" thickBot="1">
      <c r="A275" s="453" t="s">
        <v>479</v>
      </c>
      <c r="B275" s="269" t="s">
        <v>321</v>
      </c>
      <c r="C275" s="408"/>
      <c r="D275" s="182"/>
      <c r="E275" s="174"/>
    </row>
    <row r="276" spans="1:5" ht="13.5" thickBot="1">
      <c r="A276" s="797" t="s">
        <v>480</v>
      </c>
      <c r="B276" s="798" t="s">
        <v>10</v>
      </c>
      <c r="C276" s="1165">
        <f>C264+C265+C266+C274+C275</f>
        <v>0</v>
      </c>
      <c r="D276" s="1165">
        <f>D264+D265+D266+D274+D275</f>
        <v>0</v>
      </c>
      <c r="E276" s="1199">
        <f>E264+E265+E266+E274+E275</f>
        <v>300</v>
      </c>
    </row>
    <row r="277" spans="1:5" ht="27" thickBot="1" thickTop="1">
      <c r="A277" s="797" t="s">
        <v>481</v>
      </c>
      <c r="B277" s="802" t="s">
        <v>850</v>
      </c>
      <c r="C277" s="316">
        <f>C261+C276</f>
        <v>64159</v>
      </c>
      <c r="D277" s="316">
        <f>D261+D276</f>
        <v>2478</v>
      </c>
      <c r="E277" s="323">
        <f>E261+E276</f>
        <v>75901</v>
      </c>
    </row>
    <row r="278" spans="1:5" ht="13.5" thickTop="1">
      <c r="A278" s="786"/>
      <c r="B278" s="1150"/>
      <c r="C278" s="1166"/>
      <c r="D278" s="1166"/>
      <c r="E278" s="1166"/>
    </row>
    <row r="279" spans="1:5" ht="12.75">
      <c r="A279" s="454" t="s">
        <v>557</v>
      </c>
      <c r="B279" s="584" t="s">
        <v>852</v>
      </c>
      <c r="C279" s="409"/>
      <c r="D279" s="180"/>
      <c r="E279" s="172"/>
    </row>
    <row r="280" spans="1:5" ht="12.75">
      <c r="A280" s="453" t="s">
        <v>483</v>
      </c>
      <c r="B280" s="268" t="s">
        <v>851</v>
      </c>
      <c r="C280" s="306"/>
      <c r="D280" s="181"/>
      <c r="E280" s="173"/>
    </row>
    <row r="281" spans="1:5" ht="12.75">
      <c r="A281" s="453" t="s">
        <v>484</v>
      </c>
      <c r="B281" s="889" t="s">
        <v>856</v>
      </c>
      <c r="C281" s="407"/>
      <c r="D281" s="177"/>
      <c r="E281" s="173"/>
    </row>
    <row r="282" spans="1:5" ht="12.75">
      <c r="A282" s="453" t="s">
        <v>485</v>
      </c>
      <c r="B282" s="889" t="s">
        <v>857</v>
      </c>
      <c r="C282" s="407"/>
      <c r="D282" s="177"/>
      <c r="E282" s="173"/>
    </row>
    <row r="283" spans="1:5" ht="12.75">
      <c r="A283" s="453" t="s">
        <v>486</v>
      </c>
      <c r="B283" s="889" t="s">
        <v>858</v>
      </c>
      <c r="C283" s="407"/>
      <c r="D283" s="177"/>
      <c r="E283" s="173"/>
    </row>
    <row r="284" spans="1:5" ht="12.75">
      <c r="A284" s="453" t="s">
        <v>487</v>
      </c>
      <c r="B284" s="1136" t="s">
        <v>859</v>
      </c>
      <c r="C284" s="295"/>
      <c r="D284" s="407"/>
      <c r="E284" s="177"/>
    </row>
    <row r="285" spans="1:5" ht="12.75">
      <c r="A285" s="453" t="s">
        <v>488</v>
      </c>
      <c r="B285" s="1137" t="s">
        <v>860</v>
      </c>
      <c r="C285" s="294"/>
      <c r="D285" s="306"/>
      <c r="E285" s="181"/>
    </row>
    <row r="286" spans="1:5" ht="12.75">
      <c r="A286" s="453" t="s">
        <v>489</v>
      </c>
      <c r="B286" s="1138" t="s">
        <v>861</v>
      </c>
      <c r="C286" s="1188"/>
      <c r="D286" s="177"/>
      <c r="E286" s="171"/>
    </row>
    <row r="287" spans="1:5" ht="13.5" thickBot="1">
      <c r="A287" s="453" t="s">
        <v>490</v>
      </c>
      <c r="B287" s="1147" t="s">
        <v>862</v>
      </c>
      <c r="C287" s="301"/>
      <c r="D287" s="185"/>
      <c r="E287" s="176"/>
    </row>
    <row r="288" spans="1:5" ht="13.5" thickBot="1">
      <c r="A288" s="477" t="s">
        <v>491</v>
      </c>
      <c r="B288" s="382" t="s">
        <v>853</v>
      </c>
      <c r="C288" s="310">
        <f>C280+C281+C282+C283+C284+C285+C286+C287</f>
        <v>0</v>
      </c>
      <c r="D288" s="310">
        <f>D280+D281+D282+D283+D284+D285+D286+D287</f>
        <v>0</v>
      </c>
      <c r="E288" s="184">
        <f>E280+E281+E282+E283+E284+E285+E286+E287</f>
        <v>0</v>
      </c>
    </row>
    <row r="289" spans="1:5" ht="12.75">
      <c r="A289" s="786"/>
      <c r="B289" s="45"/>
      <c r="C289" s="1094"/>
      <c r="D289" s="1094"/>
      <c r="E289" s="1094"/>
    </row>
    <row r="290" spans="1:5" ht="13.5" thickBot="1">
      <c r="A290" s="814" t="s">
        <v>492</v>
      </c>
      <c r="B290" s="1148" t="s">
        <v>854</v>
      </c>
      <c r="C290" s="1167">
        <f>C277+C288</f>
        <v>64159</v>
      </c>
      <c r="D290" s="1167">
        <f>D277+D288</f>
        <v>2478</v>
      </c>
      <c r="E290" s="1168">
        <f>E277+E288</f>
        <v>75901</v>
      </c>
    </row>
    <row r="291" spans="1:5" ht="13.5" thickTop="1">
      <c r="A291" s="475"/>
      <c r="B291" s="1112"/>
      <c r="C291" s="1113"/>
      <c r="D291" s="1113"/>
      <c r="E291" s="1113"/>
    </row>
    <row r="292" spans="1:5" ht="12.75">
      <c r="A292" s="475"/>
      <c r="B292" s="1112"/>
      <c r="C292" s="1113"/>
      <c r="D292" s="1113"/>
      <c r="E292" s="1113"/>
    </row>
    <row r="293" spans="1:5" ht="12.75">
      <c r="A293" s="475"/>
      <c r="B293" s="1112"/>
      <c r="C293" s="1113"/>
      <c r="D293" s="1113"/>
      <c r="E293" s="1113"/>
    </row>
    <row r="294" spans="1:5" ht="12.75">
      <c r="A294" s="475"/>
      <c r="B294" s="1112"/>
      <c r="C294" s="1113"/>
      <c r="D294" s="1113"/>
      <c r="E294" s="1113"/>
    </row>
    <row r="295" spans="1:5" ht="12.75">
      <c r="A295" s="475"/>
      <c r="B295" s="1112"/>
      <c r="C295" s="1113"/>
      <c r="D295" s="1113"/>
      <c r="E295" s="1113"/>
    </row>
    <row r="296" spans="1:5" ht="12.75">
      <c r="A296" s="475"/>
      <c r="B296" s="1112"/>
      <c r="C296" s="1113"/>
      <c r="D296" s="1113"/>
      <c r="E296" s="1113"/>
    </row>
    <row r="297" spans="1:5" ht="12.75">
      <c r="A297" s="475"/>
      <c r="B297" s="1112"/>
      <c r="C297" s="1113"/>
      <c r="D297" s="1113"/>
      <c r="E297" s="1113"/>
    </row>
    <row r="298" spans="1:5" ht="12.75">
      <c r="A298" s="475"/>
      <c r="B298" s="995"/>
      <c r="C298" s="31"/>
      <c r="D298" s="31"/>
      <c r="E298" s="31"/>
    </row>
    <row r="299" spans="1:5" ht="12.75">
      <c r="A299" s="1441">
        <v>6</v>
      </c>
      <c r="B299" s="1440"/>
      <c r="C299" s="1440"/>
      <c r="D299" s="1440"/>
      <c r="E299" s="1440"/>
    </row>
    <row r="300" spans="1:5" ht="12.75">
      <c r="A300" s="1133"/>
      <c r="B300" s="14"/>
      <c r="C300" s="14"/>
      <c r="D300" s="14"/>
      <c r="E300" s="14"/>
    </row>
    <row r="301" spans="1:5" ht="12.75">
      <c r="A301" s="1419" t="s">
        <v>684</v>
      </c>
      <c r="B301" s="1419"/>
      <c r="C301" s="1419"/>
      <c r="D301" s="1419"/>
      <c r="E301" s="1419"/>
    </row>
    <row r="302" spans="1:5" ht="12.75">
      <c r="A302" s="466"/>
      <c r="B302" s="466"/>
      <c r="C302" s="466"/>
      <c r="D302" s="466"/>
      <c r="E302" s="466"/>
    </row>
    <row r="303" spans="2:5" ht="15.75">
      <c r="B303" s="1439" t="s">
        <v>680</v>
      </c>
      <c r="C303" s="1439"/>
      <c r="D303" s="1439"/>
      <c r="E303" s="1439"/>
    </row>
    <row r="304" spans="2:5" ht="13.5" thickBot="1">
      <c r="B304" s="1"/>
      <c r="C304" s="1"/>
      <c r="D304" s="1"/>
      <c r="E304" s="23" t="s">
        <v>11</v>
      </c>
    </row>
    <row r="305" spans="1:5" ht="27" thickBot="1">
      <c r="A305" s="472" t="s">
        <v>448</v>
      </c>
      <c r="B305" s="792" t="s">
        <v>16</v>
      </c>
      <c r="C305" s="1169" t="s">
        <v>24</v>
      </c>
      <c r="D305" s="822" t="s">
        <v>26</v>
      </c>
      <c r="E305" s="189" t="s">
        <v>813</v>
      </c>
    </row>
    <row r="306" spans="1:5" ht="12.75">
      <c r="A306" s="793" t="s">
        <v>449</v>
      </c>
      <c r="B306" s="794" t="s">
        <v>450</v>
      </c>
      <c r="C306" s="819" t="s">
        <v>451</v>
      </c>
      <c r="D306" s="820" t="s">
        <v>452</v>
      </c>
      <c r="E306" s="821" t="s">
        <v>472</v>
      </c>
    </row>
    <row r="307" spans="1:5" ht="12.75">
      <c r="A307" s="454" t="s">
        <v>453</v>
      </c>
      <c r="B307" s="461" t="s">
        <v>322</v>
      </c>
      <c r="C307" s="407"/>
      <c r="D307" s="177"/>
      <c r="E307" s="171"/>
    </row>
    <row r="308" spans="1:5" ht="12.75">
      <c r="A308" s="453" t="s">
        <v>454</v>
      </c>
      <c r="B308" s="232" t="s">
        <v>6</v>
      </c>
      <c r="C308" s="407"/>
      <c r="D308" s="177"/>
      <c r="E308" s="171"/>
    </row>
    <row r="309" spans="1:5" ht="12.75">
      <c r="A309" s="453" t="s">
        <v>455</v>
      </c>
      <c r="B309" s="267" t="s">
        <v>7</v>
      </c>
      <c r="C309" s="407"/>
      <c r="D309" s="177"/>
      <c r="E309" s="171"/>
    </row>
    <row r="310" spans="1:5" ht="12.75">
      <c r="A310" s="453" t="s">
        <v>456</v>
      </c>
      <c r="B310" s="267" t="s">
        <v>8</v>
      </c>
      <c r="C310" s="407">
        <f>6044+216</f>
        <v>6260</v>
      </c>
      <c r="D310" s="177">
        <f>6350+2938</f>
        <v>9288</v>
      </c>
      <c r="E310" s="171">
        <f>1347+2127</f>
        <v>3474</v>
      </c>
    </row>
    <row r="311" spans="1:5" ht="12.75">
      <c r="A311" s="453" t="s">
        <v>457</v>
      </c>
      <c r="B311" s="267" t="s">
        <v>561</v>
      </c>
      <c r="C311" s="407"/>
      <c r="D311" s="177">
        <f>-2938</f>
        <v>-2938</v>
      </c>
      <c r="E311" s="171">
        <v>-2127</v>
      </c>
    </row>
    <row r="312" spans="1:5" ht="12.75">
      <c r="A312" s="453" t="s">
        <v>458</v>
      </c>
      <c r="B312" s="267" t="s">
        <v>560</v>
      </c>
      <c r="C312" s="407"/>
      <c r="D312" s="177"/>
      <c r="E312" s="171"/>
    </row>
    <row r="313" spans="1:5" ht="12.75">
      <c r="A313" s="453" t="s">
        <v>459</v>
      </c>
      <c r="B313" s="267" t="s">
        <v>836</v>
      </c>
      <c r="C313" s="407">
        <f>C314+C315+C316+C317+C318+C319</f>
        <v>0</v>
      </c>
      <c r="D313" s="407">
        <f>D314+D315+D316+D317+D318+D319</f>
        <v>0</v>
      </c>
      <c r="E313" s="177">
        <f>E314+E315+E316+E317+E318+E319</f>
        <v>0</v>
      </c>
    </row>
    <row r="314" spans="1:5" ht="12.75">
      <c r="A314" s="453" t="s">
        <v>460</v>
      </c>
      <c r="B314" s="267" t="s">
        <v>837</v>
      </c>
      <c r="C314" s="407"/>
      <c r="D314" s="177"/>
      <c r="E314" s="171"/>
    </row>
    <row r="315" spans="1:5" ht="12.75">
      <c r="A315" s="453" t="s">
        <v>461</v>
      </c>
      <c r="B315" s="267" t="s">
        <v>838</v>
      </c>
      <c r="C315" s="407"/>
      <c r="D315" s="177"/>
      <c r="E315" s="171"/>
    </row>
    <row r="316" spans="1:5" ht="12.75">
      <c r="A316" s="453" t="s">
        <v>462</v>
      </c>
      <c r="B316" s="267" t="s">
        <v>839</v>
      </c>
      <c r="C316" s="407"/>
      <c r="D316" s="177"/>
      <c r="E316" s="171"/>
    </row>
    <row r="317" spans="1:5" ht="12.75">
      <c r="A317" s="453" t="s">
        <v>463</v>
      </c>
      <c r="B317" s="462" t="s">
        <v>840</v>
      </c>
      <c r="C317" s="306"/>
      <c r="D317" s="181"/>
      <c r="E317" s="171"/>
    </row>
    <row r="318" spans="1:5" ht="12.75">
      <c r="A318" s="453" t="s">
        <v>464</v>
      </c>
      <c r="B318" s="1134" t="s">
        <v>855</v>
      </c>
      <c r="C318" s="410"/>
      <c r="D318" s="178"/>
      <c r="E318" s="171"/>
    </row>
    <row r="319" spans="1:5" ht="12.75">
      <c r="A319" s="453" t="s">
        <v>465</v>
      </c>
      <c r="B319" s="1135" t="s">
        <v>848</v>
      </c>
      <c r="C319" s="410"/>
      <c r="D319" s="178"/>
      <c r="E319" s="171"/>
    </row>
    <row r="320" spans="1:5" ht="13.5" thickBot="1">
      <c r="A320" s="453" t="s">
        <v>466</v>
      </c>
      <c r="B320" s="269" t="s">
        <v>318</v>
      </c>
      <c r="C320" s="408">
        <f>' 8 10 sz. melléklet'!E32</f>
        <v>82194</v>
      </c>
      <c r="D320" s="182"/>
      <c r="E320" s="171"/>
    </row>
    <row r="321" spans="1:5" ht="13.5" thickBot="1">
      <c r="A321" s="797" t="s">
        <v>467</v>
      </c>
      <c r="B321" s="798" t="s">
        <v>9</v>
      </c>
      <c r="C321" s="1189">
        <f>C308+C309+C310+C311+C313+C320</f>
        <v>88454</v>
      </c>
      <c r="D321" s="1189">
        <f>D308+D309+D310+D311+D313+D320</f>
        <v>6350</v>
      </c>
      <c r="E321" s="932">
        <f>E308+E309+E310+E311+E313+E320</f>
        <v>1347</v>
      </c>
    </row>
    <row r="322" spans="1:5" ht="13.5" thickTop="1">
      <c r="A322" s="786"/>
      <c r="B322" s="461"/>
      <c r="C322" s="1163"/>
      <c r="D322" s="1163"/>
      <c r="E322" s="1164"/>
    </row>
    <row r="323" spans="1:5" ht="12.75">
      <c r="A323" s="454" t="s">
        <v>468</v>
      </c>
      <c r="B323" s="463" t="s">
        <v>323</v>
      </c>
      <c r="C323" s="409"/>
      <c r="D323" s="180"/>
      <c r="E323" s="172"/>
    </row>
    <row r="324" spans="1:5" ht="12.75">
      <c r="A324" s="453" t="s">
        <v>469</v>
      </c>
      <c r="B324" s="267" t="s">
        <v>562</v>
      </c>
      <c r="C324" s="407"/>
      <c r="D324" s="177"/>
      <c r="E324" s="171"/>
    </row>
    <row r="325" spans="1:5" ht="12.75">
      <c r="A325" s="453" t="s">
        <v>468</v>
      </c>
      <c r="B325" s="267" t="s">
        <v>563</v>
      </c>
      <c r="C325" s="306"/>
      <c r="D325" s="306"/>
      <c r="E325" s="181"/>
    </row>
    <row r="326" spans="1:5" ht="12.75">
      <c r="A326" s="453" t="s">
        <v>469</v>
      </c>
      <c r="B326" s="267" t="s">
        <v>319</v>
      </c>
      <c r="C326" s="407">
        <f>C327+C328+C329+C330+C331+C332+C333</f>
        <v>0</v>
      </c>
      <c r="D326" s="407">
        <f>D327+D328+D329+D330+D331+D332+D333</f>
        <v>0</v>
      </c>
      <c r="E326" s="177">
        <f>E327+E328+E329+E330+E331+E332+E333</f>
        <v>1000</v>
      </c>
    </row>
    <row r="327" spans="1:5" ht="12.75">
      <c r="A327" s="453" t="s">
        <v>470</v>
      </c>
      <c r="B327" s="462" t="s">
        <v>841</v>
      </c>
      <c r="C327" s="407"/>
      <c r="D327" s="177"/>
      <c r="E327" s="171"/>
    </row>
    <row r="328" spans="1:5" ht="12.75">
      <c r="A328" s="453" t="s">
        <v>471</v>
      </c>
      <c r="B328" s="462" t="s">
        <v>843</v>
      </c>
      <c r="C328" s="407"/>
      <c r="D328" s="177"/>
      <c r="E328" s="171"/>
    </row>
    <row r="329" spans="1:5" ht="12.75">
      <c r="A329" s="453" t="s">
        <v>473</v>
      </c>
      <c r="B329" s="462" t="s">
        <v>842</v>
      </c>
      <c r="C329" s="407"/>
      <c r="D329" s="177"/>
      <c r="E329" s="171"/>
    </row>
    <row r="330" spans="1:5" ht="12.75">
      <c r="A330" s="453" t="s">
        <v>474</v>
      </c>
      <c r="B330" s="462" t="s">
        <v>844</v>
      </c>
      <c r="C330" s="407"/>
      <c r="D330" s="177"/>
      <c r="E330" s="171">
        <f>' 8 10 sz. melléklet'!E55</f>
        <v>1000</v>
      </c>
    </row>
    <row r="331" spans="1:5" ht="12.75">
      <c r="A331" s="453" t="s">
        <v>475</v>
      </c>
      <c r="B331" s="1134" t="s">
        <v>845</v>
      </c>
      <c r="C331" s="407"/>
      <c r="D331" s="177"/>
      <c r="E331" s="171"/>
    </row>
    <row r="332" spans="1:5" ht="12.75">
      <c r="A332" s="453" t="s">
        <v>476</v>
      </c>
      <c r="B332" s="372" t="s">
        <v>846</v>
      </c>
      <c r="C332" s="407"/>
      <c r="D332" s="177"/>
      <c r="E332" s="171"/>
    </row>
    <row r="333" spans="1:5" ht="12.75">
      <c r="A333" s="453" t="s">
        <v>477</v>
      </c>
      <c r="B333" s="1135" t="s">
        <v>863</v>
      </c>
      <c r="C333" s="407"/>
      <c r="D333" s="177"/>
      <c r="E333" s="171"/>
    </row>
    <row r="334" spans="1:5" ht="12.75">
      <c r="A334" s="453" t="s">
        <v>478</v>
      </c>
      <c r="B334" s="267" t="s">
        <v>849</v>
      </c>
      <c r="C334" s="294"/>
      <c r="D334" s="407"/>
      <c r="E334" s="181"/>
    </row>
    <row r="335" spans="1:5" ht="13.5" thickBot="1">
      <c r="A335" s="453" t="s">
        <v>479</v>
      </c>
      <c r="B335" s="269" t="s">
        <v>321</v>
      </c>
      <c r="C335" s="305">
        <f>-C311</f>
        <v>0</v>
      </c>
      <c r="D335" s="305">
        <f>-D311</f>
        <v>2938</v>
      </c>
      <c r="E335" s="185">
        <f>-E311</f>
        <v>2127</v>
      </c>
    </row>
    <row r="336" spans="1:5" ht="13.5" thickBot="1">
      <c r="A336" s="797" t="s">
        <v>480</v>
      </c>
      <c r="B336" s="1159" t="s">
        <v>10</v>
      </c>
      <c r="C336" s="1189">
        <f>C324+C325+C326+C334+C335</f>
        <v>0</v>
      </c>
      <c r="D336" s="1189">
        <f>D324+D325+D326+D334+D335</f>
        <v>2938</v>
      </c>
      <c r="E336" s="932">
        <f>E324+E325+E326+E334+E335</f>
        <v>3127</v>
      </c>
    </row>
    <row r="337" spans="1:5" ht="27" thickBot="1" thickTop="1">
      <c r="A337" s="797" t="s">
        <v>481</v>
      </c>
      <c r="B337" s="802" t="s">
        <v>850</v>
      </c>
      <c r="C337" s="1190">
        <f>C321+C336</f>
        <v>88454</v>
      </c>
      <c r="D337" s="1190">
        <f>D321+D336</f>
        <v>9288</v>
      </c>
      <c r="E337" s="1327">
        <f>E321+E336</f>
        <v>4474</v>
      </c>
    </row>
    <row r="338" spans="1:5" ht="13.5" thickTop="1">
      <c r="A338" s="786"/>
      <c r="B338" s="1150"/>
      <c r="C338" s="1161"/>
      <c r="D338" s="1161"/>
      <c r="E338" s="1166"/>
    </row>
    <row r="339" spans="1:5" ht="12.75">
      <c r="A339" s="454" t="s">
        <v>557</v>
      </c>
      <c r="B339" s="584" t="s">
        <v>852</v>
      </c>
      <c r="C339" s="409"/>
      <c r="D339" s="180"/>
      <c r="E339" s="172"/>
    </row>
    <row r="340" spans="1:5" ht="12.75">
      <c r="A340" s="453" t="s">
        <v>483</v>
      </c>
      <c r="B340" s="268" t="s">
        <v>851</v>
      </c>
      <c r="C340" s="407"/>
      <c r="D340" s="407"/>
      <c r="E340" s="177"/>
    </row>
    <row r="341" spans="1:5" ht="12.75">
      <c r="A341" s="453" t="s">
        <v>484</v>
      </c>
      <c r="B341" s="889" t="s">
        <v>856</v>
      </c>
      <c r="C341" s="409"/>
      <c r="D341" s="180"/>
      <c r="E341" s="172"/>
    </row>
    <row r="342" spans="1:5" ht="12.75">
      <c r="A342" s="453" t="s">
        <v>485</v>
      </c>
      <c r="B342" s="889" t="s">
        <v>857</v>
      </c>
      <c r="C342" s="306"/>
      <c r="D342" s="181"/>
      <c r="E342" s="173"/>
    </row>
    <row r="343" spans="1:5" ht="12.75">
      <c r="A343" s="453" t="s">
        <v>486</v>
      </c>
      <c r="B343" s="889" t="s">
        <v>858</v>
      </c>
      <c r="C343" s="407"/>
      <c r="D343" s="177"/>
      <c r="E343" s="173"/>
    </row>
    <row r="344" spans="1:5" ht="12.75">
      <c r="A344" s="453" t="s">
        <v>487</v>
      </c>
      <c r="B344" s="1136" t="s">
        <v>859</v>
      </c>
      <c r="C344" s="407"/>
      <c r="D344" s="177"/>
      <c r="E344" s="173"/>
    </row>
    <row r="345" spans="1:5" ht="12.75">
      <c r="A345" s="453" t="s">
        <v>488</v>
      </c>
      <c r="B345" s="1137" t="s">
        <v>860</v>
      </c>
      <c r="C345" s="295"/>
      <c r="D345" s="177"/>
      <c r="E345" s="173"/>
    </row>
    <row r="346" spans="1:5" ht="12.75">
      <c r="A346" s="453" t="s">
        <v>489</v>
      </c>
      <c r="B346" s="1138" t="s">
        <v>861</v>
      </c>
      <c r="C346" s="297"/>
      <c r="D346" s="409"/>
      <c r="E346" s="180"/>
    </row>
    <row r="347" spans="1:5" ht="13.5" thickBot="1">
      <c r="A347" s="453" t="s">
        <v>490</v>
      </c>
      <c r="B347" s="1147" t="s">
        <v>862</v>
      </c>
      <c r="C347" s="316"/>
      <c r="D347" s="316"/>
      <c r="E347" s="323"/>
    </row>
    <row r="348" spans="1:5" ht="13.5" thickBot="1">
      <c r="A348" s="477" t="s">
        <v>491</v>
      </c>
      <c r="B348" s="382" t="s">
        <v>853</v>
      </c>
      <c r="C348" s="1191">
        <f>SUM(C340:C347)</f>
        <v>0</v>
      </c>
      <c r="D348" s="1191">
        <f>SUM(D340:D347)</f>
        <v>0</v>
      </c>
      <c r="E348" s="884">
        <f>SUM(E340:E347)</f>
        <v>0</v>
      </c>
    </row>
    <row r="349" spans="1:5" ht="12.75">
      <c r="A349" s="786"/>
      <c r="B349" s="45"/>
      <c r="C349" s="1156"/>
      <c r="D349" s="1094"/>
      <c r="E349" s="1094"/>
    </row>
    <row r="350" spans="1:5" ht="13.5" thickBot="1">
      <c r="A350" s="814" t="s">
        <v>492</v>
      </c>
      <c r="B350" s="1148" t="s">
        <v>854</v>
      </c>
      <c r="C350" s="1167">
        <f>C348+C337</f>
        <v>88454</v>
      </c>
      <c r="D350" s="1167">
        <f>D348+D337</f>
        <v>9288</v>
      </c>
      <c r="E350" s="1168">
        <f>E348+E337</f>
        <v>4474</v>
      </c>
    </row>
    <row r="351" spans="1:5" ht="13.5" thickTop="1">
      <c r="A351" s="475"/>
      <c r="B351" s="1112"/>
      <c r="C351" s="31"/>
      <c r="D351" s="31"/>
      <c r="E351" s="31"/>
    </row>
    <row r="352" spans="1:5" ht="12.75">
      <c r="A352" s="475"/>
      <c r="B352" s="1112"/>
      <c r="C352" s="31"/>
      <c r="D352" s="31"/>
      <c r="E352" s="31"/>
    </row>
    <row r="353" spans="1:5" ht="12.75">
      <c r="A353" s="475"/>
      <c r="B353" s="1112"/>
      <c r="C353" s="31"/>
      <c r="D353" s="31"/>
      <c r="E353" s="31"/>
    </row>
    <row r="354" spans="1:5" ht="12.75">
      <c r="A354" s="475"/>
      <c r="B354" s="1112"/>
      <c r="C354" s="31"/>
      <c r="D354" s="31"/>
      <c r="E354" s="31"/>
    </row>
    <row r="355" spans="1:5" ht="12.75">
      <c r="A355" s="475"/>
      <c r="B355" s="1112"/>
      <c r="C355" s="31"/>
      <c r="D355" s="31"/>
      <c r="E355" s="31"/>
    </row>
    <row r="356" spans="1:5" ht="12.75">
      <c r="A356" s="475"/>
      <c r="B356" s="1112"/>
      <c r="C356" s="31"/>
      <c r="D356" s="31"/>
      <c r="E356" s="31"/>
    </row>
    <row r="357" spans="1:5" ht="12.75">
      <c r="A357" s="475"/>
      <c r="B357" s="1112"/>
      <c r="C357" s="31"/>
      <c r="D357" s="31"/>
      <c r="E357" s="31"/>
    </row>
    <row r="359" spans="1:5" ht="12.75">
      <c r="A359" s="1441">
        <v>7</v>
      </c>
      <c r="B359" s="1441"/>
      <c r="C359" s="1441"/>
      <c r="D359" s="1441"/>
      <c r="E359" s="1441"/>
    </row>
    <row r="360" spans="1:5" ht="12.75">
      <c r="A360" s="1133"/>
      <c r="B360" s="1133"/>
      <c r="C360" s="1133"/>
      <c r="D360" s="1133"/>
      <c r="E360" s="1133"/>
    </row>
    <row r="361" spans="1:5" ht="12.75">
      <c r="A361" s="1419" t="s">
        <v>684</v>
      </c>
      <c r="B361" s="1419"/>
      <c r="C361" s="1419"/>
      <c r="D361" s="1419"/>
      <c r="E361" s="1419"/>
    </row>
    <row r="362" spans="1:5" ht="12.75">
      <c r="A362" s="466"/>
      <c r="B362" s="466"/>
      <c r="C362" s="466"/>
      <c r="D362" s="466"/>
      <c r="E362" s="466"/>
    </row>
    <row r="363" spans="2:5" ht="15.75">
      <c r="B363" s="1439" t="s">
        <v>680</v>
      </c>
      <c r="C363" s="1439"/>
      <c r="D363" s="1439"/>
      <c r="E363" s="1439"/>
    </row>
    <row r="364" spans="2:5" ht="13.5" thickBot="1">
      <c r="B364" s="1"/>
      <c r="C364" s="1"/>
      <c r="D364" s="1"/>
      <c r="E364" s="23" t="s">
        <v>11</v>
      </c>
    </row>
    <row r="365" spans="1:5" ht="39.75" thickBot="1">
      <c r="A365" s="481" t="s">
        <v>448</v>
      </c>
      <c r="B365" s="792" t="s">
        <v>16</v>
      </c>
      <c r="C365" s="1090" t="s">
        <v>814</v>
      </c>
      <c r="D365" s="1117" t="s">
        <v>328</v>
      </c>
      <c r="E365" s="473" t="s">
        <v>633</v>
      </c>
    </row>
    <row r="366" spans="1:5" ht="12.75">
      <c r="A366" s="793" t="s">
        <v>449</v>
      </c>
      <c r="B366" s="794" t="s">
        <v>450</v>
      </c>
      <c r="C366" s="819" t="s">
        <v>451</v>
      </c>
      <c r="D366" s="819" t="s">
        <v>452</v>
      </c>
      <c r="E366" s="824" t="s">
        <v>452</v>
      </c>
    </row>
    <row r="367" spans="1:5" ht="12.75">
      <c r="A367" s="454" t="s">
        <v>453</v>
      </c>
      <c r="B367" s="461" t="s">
        <v>322</v>
      </c>
      <c r="C367" s="407"/>
      <c r="D367" s="407"/>
      <c r="E367" s="177"/>
    </row>
    <row r="368" spans="1:5" ht="12.75">
      <c r="A368" s="453" t="s">
        <v>454</v>
      </c>
      <c r="B368" s="232" t="s">
        <v>6</v>
      </c>
      <c r="C368" s="407"/>
      <c r="D368" s="407"/>
      <c r="E368" s="177"/>
    </row>
    <row r="369" spans="1:5" ht="12.75">
      <c r="A369" s="453" t="s">
        <v>455</v>
      </c>
      <c r="B369" s="267" t="s">
        <v>7</v>
      </c>
      <c r="C369" s="407"/>
      <c r="D369" s="407"/>
      <c r="E369" s="177"/>
    </row>
    <row r="370" spans="1:5" ht="12.75">
      <c r="A370" s="453" t="s">
        <v>456</v>
      </c>
      <c r="B370" s="267" t="s">
        <v>8</v>
      </c>
      <c r="C370" s="407">
        <v>5055</v>
      </c>
      <c r="D370" s="407">
        <v>292</v>
      </c>
      <c r="E370" s="177"/>
    </row>
    <row r="371" spans="1:5" ht="12.75">
      <c r="A371" s="453" t="s">
        <v>457</v>
      </c>
      <c r="B371" s="267" t="s">
        <v>561</v>
      </c>
      <c r="C371" s="407"/>
      <c r="D371" s="407"/>
      <c r="E371" s="177"/>
    </row>
    <row r="372" spans="1:5" ht="12.75">
      <c r="A372" s="453" t="s">
        <v>458</v>
      </c>
      <c r="B372" s="267" t="s">
        <v>560</v>
      </c>
      <c r="C372" s="407"/>
      <c r="D372" s="407"/>
      <c r="E372" s="177"/>
    </row>
    <row r="373" spans="1:5" ht="12.75">
      <c r="A373" s="453" t="s">
        <v>459</v>
      </c>
      <c r="B373" s="267" t="s">
        <v>836</v>
      </c>
      <c r="C373" s="407">
        <f>C374+C375+C376+C377+C378+C379</f>
        <v>0</v>
      </c>
      <c r="D373" s="407">
        <f>D374+D375+D376+D377+D378+D379</f>
        <v>87000</v>
      </c>
      <c r="E373" s="177">
        <f>E374+E375+E376+E377+E378+E379</f>
        <v>600</v>
      </c>
    </row>
    <row r="374" spans="1:5" ht="12.75">
      <c r="A374" s="453" t="s">
        <v>460</v>
      </c>
      <c r="B374" s="267" t="s">
        <v>837</v>
      </c>
      <c r="C374" s="407"/>
      <c r="D374" s="407"/>
      <c r="E374" s="177"/>
    </row>
    <row r="375" spans="1:5" ht="12.75">
      <c r="A375" s="453" t="s">
        <v>461</v>
      </c>
      <c r="B375" s="267" t="s">
        <v>838</v>
      </c>
      <c r="C375" s="407"/>
      <c r="D375" s="407"/>
      <c r="E375" s="177"/>
    </row>
    <row r="376" spans="1:5" ht="12.75">
      <c r="A376" s="453" t="s">
        <v>462</v>
      </c>
      <c r="B376" s="267" t="s">
        <v>839</v>
      </c>
      <c r="C376" s="407"/>
      <c r="D376" s="407"/>
      <c r="E376" s="177"/>
    </row>
    <row r="377" spans="1:5" ht="12.75">
      <c r="A377" s="453" t="s">
        <v>463</v>
      </c>
      <c r="B377" s="462" t="s">
        <v>840</v>
      </c>
      <c r="C377" s="306"/>
      <c r="D377" s="407">
        <f>'6 7_sz_melléklet'!E32+'6 7_sz_melléklet'!E33+'6 7_sz_melléklet'!E34</f>
        <v>87000</v>
      </c>
      <c r="E377" s="177">
        <f>'6 7_sz_melléklet'!E39</f>
        <v>600</v>
      </c>
    </row>
    <row r="378" spans="1:5" ht="12.75">
      <c r="A378" s="453" t="s">
        <v>464</v>
      </c>
      <c r="B378" s="1134" t="s">
        <v>855</v>
      </c>
      <c r="C378" s="410"/>
      <c r="D378" s="410"/>
      <c r="E378" s="182"/>
    </row>
    <row r="379" spans="1:5" ht="12.75">
      <c r="A379" s="453" t="s">
        <v>465</v>
      </c>
      <c r="B379" s="1135" t="s">
        <v>848</v>
      </c>
      <c r="C379" s="410"/>
      <c r="D379" s="410"/>
      <c r="E379" s="182"/>
    </row>
    <row r="380" spans="1:5" ht="13.5" thickBot="1">
      <c r="A380" s="453" t="s">
        <v>466</v>
      </c>
      <c r="B380" s="269" t="s">
        <v>318</v>
      </c>
      <c r="C380" s="408"/>
      <c r="D380" s="408"/>
      <c r="E380" s="405"/>
    </row>
    <row r="381" spans="1:5" ht="13.5" thickBot="1">
      <c r="A381" s="797" t="s">
        <v>467</v>
      </c>
      <c r="B381" s="798" t="s">
        <v>9</v>
      </c>
      <c r="C381" s="1189">
        <f>C368+C369+C370+C371+C373+C380</f>
        <v>5055</v>
      </c>
      <c r="D381" s="1189">
        <f>D368+D369+D370+D371+D373+D380</f>
        <v>87292</v>
      </c>
      <c r="E381" s="932">
        <f>E368+E369+E370+E371+E373+E380</f>
        <v>600</v>
      </c>
    </row>
    <row r="382" spans="1:5" ht="13.5" thickTop="1">
      <c r="A382" s="786"/>
      <c r="B382" s="461"/>
      <c r="C382" s="1163"/>
      <c r="D382" s="1163"/>
      <c r="E382" s="1164"/>
    </row>
    <row r="383" spans="1:5" ht="12.75">
      <c r="A383" s="454" t="s">
        <v>468</v>
      </c>
      <c r="B383" s="463" t="s">
        <v>323</v>
      </c>
      <c r="C383" s="409"/>
      <c r="D383" s="180"/>
      <c r="E383" s="180"/>
    </row>
    <row r="384" spans="1:5" ht="12.75">
      <c r="A384" s="453" t="s">
        <v>469</v>
      </c>
      <c r="B384" s="267" t="s">
        <v>562</v>
      </c>
      <c r="C384" s="407">
        <f>'33_sz_ melléklet'!C48</f>
        <v>304473</v>
      </c>
      <c r="D384" s="177">
        <f>'33_sz_ melléklet'!C78</f>
        <v>284553</v>
      </c>
      <c r="E384" s="177"/>
    </row>
    <row r="385" spans="1:5" ht="12.75">
      <c r="A385" s="453" t="s">
        <v>468</v>
      </c>
      <c r="B385" s="267" t="s">
        <v>563</v>
      </c>
      <c r="C385" s="306"/>
      <c r="D385" s="306"/>
      <c r="E385" s="177"/>
    </row>
    <row r="386" spans="1:5" ht="12.75">
      <c r="A386" s="453" t="s">
        <v>469</v>
      </c>
      <c r="B386" s="267" t="s">
        <v>319</v>
      </c>
      <c r="C386" s="407">
        <f>C387+C388+C389+C390+C391+C392+C393</f>
        <v>0</v>
      </c>
      <c r="D386" s="407">
        <f>D387+D388+D389+D390+D391+D392+D393</f>
        <v>274776</v>
      </c>
      <c r="E386" s="177">
        <f>E387+E388+E389+E390+E391+E392+E393</f>
        <v>0</v>
      </c>
    </row>
    <row r="387" spans="1:5" ht="12.75">
      <c r="A387" s="453" t="s">
        <v>470</v>
      </c>
      <c r="B387" s="462" t="s">
        <v>841</v>
      </c>
      <c r="C387" s="407"/>
      <c r="D387" s="177"/>
      <c r="E387" s="177"/>
    </row>
    <row r="388" spans="1:5" ht="12.75">
      <c r="A388" s="453" t="s">
        <v>471</v>
      </c>
      <c r="B388" s="462" t="s">
        <v>843</v>
      </c>
      <c r="C388" s="407"/>
      <c r="D388" s="177"/>
      <c r="E388" s="177"/>
    </row>
    <row r="389" spans="1:5" ht="12.75">
      <c r="A389" s="453" t="s">
        <v>473</v>
      </c>
      <c r="B389" s="462" t="s">
        <v>842</v>
      </c>
      <c r="C389" s="407"/>
      <c r="D389" s="177"/>
      <c r="E389" s="177"/>
    </row>
    <row r="390" spans="1:5" ht="12.75">
      <c r="A390" s="453" t="s">
        <v>474</v>
      </c>
      <c r="B390" s="462" t="s">
        <v>844</v>
      </c>
      <c r="C390" s="407"/>
      <c r="D390" s="177">
        <f>' 8 10 sz. melléklet'!E51+' 8 10 sz. melléklet'!E54</f>
        <v>274776</v>
      </c>
      <c r="E390" s="177"/>
    </row>
    <row r="391" spans="1:5" ht="12.75">
      <c r="A391" s="453" t="s">
        <v>475</v>
      </c>
      <c r="B391" s="1134" t="s">
        <v>845</v>
      </c>
      <c r="C391" s="407"/>
      <c r="D391" s="177"/>
      <c r="E391" s="177"/>
    </row>
    <row r="392" spans="1:5" ht="12.75">
      <c r="A392" s="453" t="s">
        <v>476</v>
      </c>
      <c r="B392" s="372" t="s">
        <v>846</v>
      </c>
      <c r="C392" s="407"/>
      <c r="D392" s="177"/>
      <c r="E392" s="177"/>
    </row>
    <row r="393" spans="1:5" ht="12.75">
      <c r="A393" s="453" t="s">
        <v>477</v>
      </c>
      <c r="B393" s="1135" t="s">
        <v>863</v>
      </c>
      <c r="C393" s="407"/>
      <c r="D393" s="177"/>
      <c r="E393" s="177"/>
    </row>
    <row r="394" spans="1:5" ht="12.75">
      <c r="A394" s="453" t="s">
        <v>478</v>
      </c>
      <c r="B394" s="267" t="s">
        <v>849</v>
      </c>
      <c r="C394" s="294"/>
      <c r="D394" s="306"/>
      <c r="E394" s="181"/>
    </row>
    <row r="395" spans="1:5" ht="13.5" thickBot="1">
      <c r="A395" s="453" t="s">
        <v>479</v>
      </c>
      <c r="B395" s="269" t="s">
        <v>321</v>
      </c>
      <c r="C395" s="1162"/>
      <c r="D395" s="1162"/>
      <c r="E395" s="1160"/>
    </row>
    <row r="396" spans="1:5" ht="14.25" thickBot="1" thickTop="1">
      <c r="A396" s="797" t="s">
        <v>480</v>
      </c>
      <c r="B396" s="1159" t="s">
        <v>10</v>
      </c>
      <c r="C396" s="316">
        <f>C384+C385+C386+C394+C395</f>
        <v>304473</v>
      </c>
      <c r="D396" s="316">
        <f>D384+D385+D386+D394+D395</f>
        <v>559329</v>
      </c>
      <c r="E396" s="323">
        <f>E384+E385+E386+E394+E395</f>
        <v>0</v>
      </c>
    </row>
    <row r="397" spans="1:5" ht="27" thickBot="1" thickTop="1">
      <c r="A397" s="797" t="s">
        <v>481</v>
      </c>
      <c r="B397" s="802" t="s">
        <v>850</v>
      </c>
      <c r="C397" s="1192">
        <f>C381+C396</f>
        <v>309528</v>
      </c>
      <c r="D397" s="1192">
        <f>D381+D396</f>
        <v>646621</v>
      </c>
      <c r="E397" s="1193">
        <f>E381+E396</f>
        <v>600</v>
      </c>
    </row>
    <row r="398" spans="1:5" ht="13.5" thickTop="1">
      <c r="A398" s="786"/>
      <c r="B398" s="1150"/>
      <c r="C398" s="1161"/>
      <c r="D398" s="1161"/>
      <c r="E398" s="1166"/>
    </row>
    <row r="399" spans="1:5" ht="12.75">
      <c r="A399" s="454" t="s">
        <v>557</v>
      </c>
      <c r="B399" s="584" t="s">
        <v>852</v>
      </c>
      <c r="C399" s="409"/>
      <c r="D399" s="180"/>
      <c r="E399" s="180"/>
    </row>
    <row r="400" spans="1:5" ht="12.75">
      <c r="A400" s="453" t="s">
        <v>483</v>
      </c>
      <c r="B400" s="268" t="s">
        <v>851</v>
      </c>
      <c r="C400" s="409"/>
      <c r="D400" s="409"/>
      <c r="E400" s="180"/>
    </row>
    <row r="401" spans="1:5" ht="12.75">
      <c r="A401" s="453" t="s">
        <v>484</v>
      </c>
      <c r="B401" s="889" t="s">
        <v>856</v>
      </c>
      <c r="C401" s="409"/>
      <c r="D401" s="180"/>
      <c r="E401" s="172"/>
    </row>
    <row r="402" spans="1:5" ht="12.75">
      <c r="A402" s="453" t="s">
        <v>485</v>
      </c>
      <c r="B402" s="889" t="s">
        <v>857</v>
      </c>
      <c r="C402" s="306"/>
      <c r="D402" s="181"/>
      <c r="E402" s="177"/>
    </row>
    <row r="403" spans="1:5" ht="12.75">
      <c r="A403" s="453" t="s">
        <v>486</v>
      </c>
      <c r="B403" s="889" t="s">
        <v>858</v>
      </c>
      <c r="C403" s="407"/>
      <c r="D403" s="177"/>
      <c r="E403" s="177"/>
    </row>
    <row r="404" spans="1:5" ht="12.75">
      <c r="A404" s="453" t="s">
        <v>487</v>
      </c>
      <c r="B404" s="1136" t="s">
        <v>859</v>
      </c>
      <c r="C404" s="407"/>
      <c r="D404" s="177"/>
      <c r="E404" s="177"/>
    </row>
    <row r="405" spans="1:5" ht="12.75">
      <c r="A405" s="453" t="s">
        <v>488</v>
      </c>
      <c r="B405" s="1137" t="s">
        <v>860</v>
      </c>
      <c r="C405" s="295"/>
      <c r="D405" s="177"/>
      <c r="E405" s="177"/>
    </row>
    <row r="406" spans="1:5" ht="12.75">
      <c r="A406" s="453" t="s">
        <v>489</v>
      </c>
      <c r="B406" s="1138" t="s">
        <v>861</v>
      </c>
      <c r="C406" s="297"/>
      <c r="D406" s="409"/>
      <c r="E406" s="180"/>
    </row>
    <row r="407" spans="1:5" ht="13.5" thickBot="1">
      <c r="A407" s="453" t="s">
        <v>490</v>
      </c>
      <c r="B407" s="1147" t="s">
        <v>862</v>
      </c>
      <c r="C407" s="316"/>
      <c r="D407" s="316"/>
      <c r="E407" s="323"/>
    </row>
    <row r="408" spans="1:5" ht="13.5" thickBot="1">
      <c r="A408" s="477" t="s">
        <v>491</v>
      </c>
      <c r="B408" s="382" t="s">
        <v>853</v>
      </c>
      <c r="C408" s="1191">
        <f>SUM(C400:C407)</f>
        <v>0</v>
      </c>
      <c r="D408" s="1191">
        <f>SUM(D400:D407)</f>
        <v>0</v>
      </c>
      <c r="E408" s="884">
        <f>SUM(E400:E407)</f>
        <v>0</v>
      </c>
    </row>
    <row r="409" spans="1:5" ht="12.75">
      <c r="A409" s="786"/>
      <c r="B409" s="45"/>
      <c r="C409" s="1156"/>
      <c r="D409" s="1094"/>
      <c r="E409" s="1094"/>
    </row>
    <row r="410" spans="1:5" ht="13.5" thickBot="1">
      <c r="A410" s="814" t="s">
        <v>492</v>
      </c>
      <c r="B410" s="1148" t="s">
        <v>854</v>
      </c>
      <c r="C410" s="1168">
        <f>C397+C408</f>
        <v>309528</v>
      </c>
      <c r="D410" s="1168">
        <f>D397+D408</f>
        <v>646621</v>
      </c>
      <c r="E410" s="1168">
        <f>E397+E408</f>
        <v>600</v>
      </c>
    </row>
    <row r="411" spans="1:5" ht="13.5" thickTop="1">
      <c r="A411" s="475"/>
      <c r="B411" s="1112"/>
      <c r="C411" s="31"/>
      <c r="D411" s="31"/>
      <c r="E411" s="31"/>
    </row>
    <row r="412" spans="1:5" ht="12.75">
      <c r="A412" s="475"/>
      <c r="B412" s="1112"/>
      <c r="C412" s="31"/>
      <c r="D412" s="31"/>
      <c r="E412" s="31"/>
    </row>
    <row r="413" spans="1:5" ht="12.75">
      <c r="A413" s="475"/>
      <c r="B413" s="1112"/>
      <c r="C413" s="31"/>
      <c r="D413" s="31"/>
      <c r="E413" s="31"/>
    </row>
    <row r="414" spans="1:5" ht="12.75">
      <c r="A414" s="475"/>
      <c r="B414" s="1112"/>
      <c r="C414" s="31"/>
      <c r="D414" s="31"/>
      <c r="E414" s="31"/>
    </row>
    <row r="415" spans="1:5" ht="12.75">
      <c r="A415" s="475"/>
      <c r="B415" s="1112"/>
      <c r="C415" s="31"/>
      <c r="D415" s="31"/>
      <c r="E415" s="31"/>
    </row>
    <row r="416" spans="1:5" ht="12.75">
      <c r="A416" s="475"/>
      <c r="B416" s="1112"/>
      <c r="C416" s="31"/>
      <c r="D416" s="31"/>
      <c r="E416" s="31"/>
    </row>
    <row r="417" spans="1:5" ht="12.75">
      <c r="A417" s="475"/>
      <c r="B417" s="995"/>
      <c r="C417" s="31"/>
      <c r="D417" s="31"/>
      <c r="E417" s="31"/>
    </row>
    <row r="418" spans="1:5" ht="12.75">
      <c r="A418" s="1441">
        <v>8</v>
      </c>
      <c r="B418" s="1440"/>
      <c r="C418" s="1440"/>
      <c r="D418" s="1440"/>
      <c r="E418" s="1440"/>
    </row>
    <row r="419" spans="1:5" ht="12.75">
      <c r="A419" s="1133"/>
      <c r="B419" s="14"/>
      <c r="C419" s="14"/>
      <c r="D419" s="14"/>
      <c r="E419" s="14"/>
    </row>
    <row r="420" spans="1:5" ht="12.75">
      <c r="A420" s="1419" t="s">
        <v>688</v>
      </c>
      <c r="B420" s="1419"/>
      <c r="C420" s="1419"/>
      <c r="D420" s="1419"/>
      <c r="E420" s="1419"/>
    </row>
    <row r="421" spans="1:5" ht="12.75">
      <c r="A421" s="466"/>
      <c r="B421" s="466"/>
      <c r="C421" s="466"/>
      <c r="D421" s="466"/>
      <c r="E421" s="466"/>
    </row>
    <row r="422" spans="2:5" ht="15.75">
      <c r="B422" s="1439" t="s">
        <v>566</v>
      </c>
      <c r="C422" s="1439"/>
      <c r="D422" s="1439"/>
      <c r="E422" s="1439"/>
    </row>
    <row r="423" spans="2:5" ht="13.5" thickBot="1">
      <c r="B423" s="1"/>
      <c r="C423" s="1"/>
      <c r="D423" s="1"/>
      <c r="E423" s="23" t="s">
        <v>11</v>
      </c>
    </row>
    <row r="424" spans="1:5" ht="27" thickBot="1">
      <c r="A424" s="481" t="s">
        <v>448</v>
      </c>
      <c r="B424" s="792" t="s">
        <v>16</v>
      </c>
      <c r="C424" s="449" t="s">
        <v>642</v>
      </c>
      <c r="D424" s="450" t="s">
        <v>643</v>
      </c>
      <c r="E424" s="450" t="s">
        <v>815</v>
      </c>
    </row>
    <row r="425" spans="1:5" ht="12.75">
      <c r="A425" s="793" t="s">
        <v>449</v>
      </c>
      <c r="B425" s="794" t="s">
        <v>450</v>
      </c>
      <c r="C425" s="819" t="s">
        <v>451</v>
      </c>
      <c r="D425" s="819" t="s">
        <v>452</v>
      </c>
      <c r="E425" s="824" t="s">
        <v>452</v>
      </c>
    </row>
    <row r="426" spans="1:5" ht="12.75">
      <c r="A426" s="454" t="s">
        <v>453</v>
      </c>
      <c r="B426" s="461" t="s">
        <v>322</v>
      </c>
      <c r="C426" s="407"/>
      <c r="D426" s="407"/>
      <c r="E426" s="177"/>
    </row>
    <row r="427" spans="1:5" ht="12.75">
      <c r="A427" s="453" t="s">
        <v>454</v>
      </c>
      <c r="B427" s="232" t="s">
        <v>6</v>
      </c>
      <c r="C427" s="407"/>
      <c r="D427" s="407"/>
      <c r="E427" s="177"/>
    </row>
    <row r="428" spans="1:5" ht="12.75">
      <c r="A428" s="453" t="s">
        <v>455</v>
      </c>
      <c r="B428" s="267" t="s">
        <v>7</v>
      </c>
      <c r="C428" s="407"/>
      <c r="D428" s="407"/>
      <c r="E428" s="177"/>
    </row>
    <row r="429" spans="1:5" ht="12.75">
      <c r="A429" s="453" t="s">
        <v>456</v>
      </c>
      <c r="B429" s="267" t="s">
        <v>8</v>
      </c>
      <c r="C429" s="407"/>
      <c r="D429" s="407">
        <v>110</v>
      </c>
      <c r="E429" s="177"/>
    </row>
    <row r="430" spans="1:5" ht="12.75">
      <c r="A430" s="453" t="s">
        <v>457</v>
      </c>
      <c r="B430" s="267" t="s">
        <v>561</v>
      </c>
      <c r="C430" s="407"/>
      <c r="D430" s="407"/>
      <c r="E430" s="177"/>
    </row>
    <row r="431" spans="1:5" ht="12.75">
      <c r="A431" s="453" t="s">
        <v>458</v>
      </c>
      <c r="B431" s="267" t="s">
        <v>560</v>
      </c>
      <c r="C431" s="407"/>
      <c r="D431" s="407"/>
      <c r="E431" s="177"/>
    </row>
    <row r="432" spans="1:5" ht="12.75">
      <c r="A432" s="453" t="s">
        <v>459</v>
      </c>
      <c r="B432" s="267" t="s">
        <v>836</v>
      </c>
      <c r="C432" s="407">
        <f>C433+C434+C435+C436+C437+C438</f>
        <v>26998</v>
      </c>
      <c r="D432" s="407">
        <f>D433+D434+D435+D436+D437+D438</f>
        <v>0</v>
      </c>
      <c r="E432" s="177">
        <f>E433+E434+E435+E436+E437+E438</f>
        <v>0</v>
      </c>
    </row>
    <row r="433" spans="1:5" ht="12.75">
      <c r="A433" s="453" t="s">
        <v>460</v>
      </c>
      <c r="B433" s="267" t="s">
        <v>837</v>
      </c>
      <c r="C433" s="407"/>
      <c r="D433" s="407"/>
      <c r="E433" s="177"/>
    </row>
    <row r="434" spans="1:5" ht="12.75">
      <c r="A434" s="453" t="s">
        <v>461</v>
      </c>
      <c r="B434" s="267" t="s">
        <v>838</v>
      </c>
      <c r="C434" s="407"/>
      <c r="D434" s="407"/>
      <c r="E434" s="177"/>
    </row>
    <row r="435" spans="1:5" ht="12.75">
      <c r="A435" s="453" t="s">
        <v>462</v>
      </c>
      <c r="B435" s="267" t="s">
        <v>839</v>
      </c>
      <c r="C435" s="407"/>
      <c r="D435" s="407"/>
      <c r="E435" s="177"/>
    </row>
    <row r="436" spans="1:5" ht="12.75">
      <c r="A436" s="453" t="s">
        <v>463</v>
      </c>
      <c r="B436" s="462" t="s">
        <v>840</v>
      </c>
      <c r="C436" s="407">
        <f>'6 7_sz_melléklet'!E26</f>
        <v>26998</v>
      </c>
      <c r="D436" s="407"/>
      <c r="E436" s="177"/>
    </row>
    <row r="437" spans="1:5" ht="12.75">
      <c r="A437" s="453" t="s">
        <v>464</v>
      </c>
      <c r="B437" s="1134" t="s">
        <v>855</v>
      </c>
      <c r="C437" s="410"/>
      <c r="D437" s="410"/>
      <c r="E437" s="182"/>
    </row>
    <row r="438" spans="1:5" ht="12.75">
      <c r="A438" s="453" t="s">
        <v>465</v>
      </c>
      <c r="B438" s="1135" t="s">
        <v>848</v>
      </c>
      <c r="C438" s="410"/>
      <c r="D438" s="410"/>
      <c r="E438" s="182"/>
    </row>
    <row r="439" spans="1:5" ht="13.5" thickBot="1">
      <c r="A439" s="453" t="s">
        <v>466</v>
      </c>
      <c r="B439" s="269" t="s">
        <v>318</v>
      </c>
      <c r="C439" s="408"/>
      <c r="D439" s="408"/>
      <c r="E439" s="405"/>
    </row>
    <row r="440" spans="1:5" ht="13.5" thickBot="1">
      <c r="A440" s="797" t="s">
        <v>467</v>
      </c>
      <c r="B440" s="798" t="s">
        <v>9</v>
      </c>
      <c r="C440" s="812">
        <f>C427+C428+C429+C430+C432+C439</f>
        <v>26998</v>
      </c>
      <c r="D440" s="812">
        <f>D427+D428+D429+D430+D432+D439</f>
        <v>110</v>
      </c>
      <c r="E440" s="813">
        <f>E427+E428+E429+E430+E432+E439</f>
        <v>0</v>
      </c>
    </row>
    <row r="441" spans="1:5" ht="13.5" thickTop="1">
      <c r="A441" s="786"/>
      <c r="B441" s="461"/>
      <c r="C441" s="1170"/>
      <c r="D441" s="1170"/>
      <c r="E441" s="1171"/>
    </row>
    <row r="442" spans="1:5" ht="12.75">
      <c r="A442" s="454" t="s">
        <v>468</v>
      </c>
      <c r="B442" s="463" t="s">
        <v>323</v>
      </c>
      <c r="C442" s="409"/>
      <c r="D442" s="180"/>
      <c r="E442" s="180"/>
    </row>
    <row r="443" spans="1:5" ht="12.75">
      <c r="A443" s="453" t="s">
        <v>469</v>
      </c>
      <c r="B443" s="267" t="s">
        <v>562</v>
      </c>
      <c r="C443" s="407"/>
      <c r="D443" s="177"/>
      <c r="E443" s="177">
        <f>'33_sz_ melléklet'!C33</f>
        <v>246617</v>
      </c>
    </row>
    <row r="444" spans="1:5" ht="12.75">
      <c r="A444" s="453" t="s">
        <v>468</v>
      </c>
      <c r="B444" s="267" t="s">
        <v>563</v>
      </c>
      <c r="C444" s="306"/>
      <c r="D444" s="306"/>
      <c r="E444" s="177"/>
    </row>
    <row r="445" spans="1:5" ht="12.75">
      <c r="A445" s="453" t="s">
        <v>469</v>
      </c>
      <c r="B445" s="267" t="s">
        <v>319</v>
      </c>
      <c r="C445" s="407">
        <f>C446+C447+C448+C449+C450+C451+C452</f>
        <v>0</v>
      </c>
      <c r="D445" s="407">
        <f>D446+D447+D448+D449+D450+D451+D452</f>
        <v>0</v>
      </c>
      <c r="E445" s="177">
        <f>E446+E447+E448+E449+E450+E451+E452</f>
        <v>0</v>
      </c>
    </row>
    <row r="446" spans="1:5" ht="12.75">
      <c r="A446" s="453" t="s">
        <v>470</v>
      </c>
      <c r="B446" s="462" t="s">
        <v>841</v>
      </c>
      <c r="C446" s="407"/>
      <c r="D446" s="177"/>
      <c r="E446" s="177"/>
    </row>
    <row r="447" spans="1:5" ht="12.75">
      <c r="A447" s="453" t="s">
        <v>471</v>
      </c>
      <c r="B447" s="462" t="s">
        <v>843</v>
      </c>
      <c r="C447" s="407"/>
      <c r="D447" s="177"/>
      <c r="E447" s="177"/>
    </row>
    <row r="448" spans="1:5" ht="12.75">
      <c r="A448" s="453" t="s">
        <v>473</v>
      </c>
      <c r="B448" s="462" t="s">
        <v>842</v>
      </c>
      <c r="C448" s="407"/>
      <c r="D448" s="177"/>
      <c r="E448" s="177"/>
    </row>
    <row r="449" spans="1:5" ht="12.75">
      <c r="A449" s="453" t="s">
        <v>474</v>
      </c>
      <c r="B449" s="462" t="s">
        <v>844</v>
      </c>
      <c r="C449" s="407"/>
      <c r="D449" s="177"/>
      <c r="E449" s="177"/>
    </row>
    <row r="450" spans="1:5" ht="12.75">
      <c r="A450" s="453" t="s">
        <v>475</v>
      </c>
      <c r="B450" s="1134" t="s">
        <v>845</v>
      </c>
      <c r="C450" s="407"/>
      <c r="D450" s="177"/>
      <c r="E450" s="177"/>
    </row>
    <row r="451" spans="1:5" ht="12.75">
      <c r="A451" s="453" t="s">
        <v>476</v>
      </c>
      <c r="B451" s="372" t="s">
        <v>846</v>
      </c>
      <c r="C451" s="407"/>
      <c r="D451" s="177"/>
      <c r="E451" s="177"/>
    </row>
    <row r="452" spans="1:5" ht="12.75">
      <c r="A452" s="453" t="s">
        <v>477</v>
      </c>
      <c r="B452" s="1135" t="s">
        <v>863</v>
      </c>
      <c r="C452" s="407"/>
      <c r="D452" s="177"/>
      <c r="E452" s="177"/>
    </row>
    <row r="453" spans="1:5" ht="12.75">
      <c r="A453" s="453" t="s">
        <v>478</v>
      </c>
      <c r="B453" s="267" t="s">
        <v>849</v>
      </c>
      <c r="C453" s="294"/>
      <c r="D453" s="306"/>
      <c r="E453" s="181"/>
    </row>
    <row r="454" spans="1:5" ht="13.5" thickBot="1">
      <c r="A454" s="453" t="s">
        <v>479</v>
      </c>
      <c r="B454" s="269" t="s">
        <v>321</v>
      </c>
      <c r="C454" s="305"/>
      <c r="D454" s="305"/>
      <c r="E454" s="185"/>
    </row>
    <row r="455" spans="1:5" ht="13.5" thickBot="1">
      <c r="A455" s="797" t="s">
        <v>480</v>
      </c>
      <c r="B455" s="1159" t="s">
        <v>10</v>
      </c>
      <c r="C455" s="813">
        <f>C443+C444+C445+C453+C454</f>
        <v>0</v>
      </c>
      <c r="D455" s="813">
        <f>D443+D444+D445+D453+D454</f>
        <v>0</v>
      </c>
      <c r="E455" s="813">
        <f>E443+E444+E445+E453+E454</f>
        <v>246617</v>
      </c>
    </row>
    <row r="456" spans="1:5" ht="27" thickBot="1" thickTop="1">
      <c r="A456" s="797" t="s">
        <v>481</v>
      </c>
      <c r="B456" s="802" t="s">
        <v>850</v>
      </c>
      <c r="C456" s="316">
        <f>C440+C455</f>
        <v>26998</v>
      </c>
      <c r="D456" s="316">
        <f>D440+D455</f>
        <v>110</v>
      </c>
      <c r="E456" s="323">
        <f>E440+E455</f>
        <v>246617</v>
      </c>
    </row>
    <row r="457" spans="1:5" ht="13.5" thickTop="1">
      <c r="A457" s="786"/>
      <c r="B457" s="1150"/>
      <c r="C457" s="1161"/>
      <c r="D457" s="1161"/>
      <c r="E457" s="1166"/>
    </row>
    <row r="458" spans="1:5" ht="12.75">
      <c r="A458" s="454" t="s">
        <v>557</v>
      </c>
      <c r="B458" s="584" t="s">
        <v>852</v>
      </c>
      <c r="C458" s="409"/>
      <c r="D458" s="180"/>
      <c r="E458" s="180"/>
    </row>
    <row r="459" spans="1:5" ht="12.75">
      <c r="A459" s="453" t="s">
        <v>483</v>
      </c>
      <c r="B459" s="268" t="s">
        <v>851</v>
      </c>
      <c r="C459" s="407"/>
      <c r="D459" s="407"/>
      <c r="E459" s="177"/>
    </row>
    <row r="460" spans="1:5" ht="12.75">
      <c r="A460" s="453" t="s">
        <v>484</v>
      </c>
      <c r="B460" s="889" t="s">
        <v>856</v>
      </c>
      <c r="C460" s="409"/>
      <c r="D460" s="180"/>
      <c r="E460" s="172"/>
    </row>
    <row r="461" spans="1:5" ht="12.75">
      <c r="A461" s="453" t="s">
        <v>485</v>
      </c>
      <c r="B461" s="889" t="s">
        <v>857</v>
      </c>
      <c r="C461" s="306"/>
      <c r="D461" s="181"/>
      <c r="E461" s="177"/>
    </row>
    <row r="462" spans="1:5" ht="12.75">
      <c r="A462" s="453" t="s">
        <v>486</v>
      </c>
      <c r="B462" s="889" t="s">
        <v>858</v>
      </c>
      <c r="C462" s="407"/>
      <c r="D462" s="177"/>
      <c r="E462" s="177"/>
    </row>
    <row r="463" spans="1:5" ht="12.75">
      <c r="A463" s="453" t="s">
        <v>487</v>
      </c>
      <c r="B463" s="1136" t="s">
        <v>859</v>
      </c>
      <c r="C463" s="407"/>
      <c r="D463" s="177"/>
      <c r="E463" s="177"/>
    </row>
    <row r="464" spans="1:5" ht="12.75">
      <c r="A464" s="453" t="s">
        <v>488</v>
      </c>
      <c r="B464" s="1137" t="s">
        <v>860</v>
      </c>
      <c r="C464" s="295"/>
      <c r="D464" s="177"/>
      <c r="E464" s="177"/>
    </row>
    <row r="465" spans="1:5" ht="12.75">
      <c r="A465" s="453" t="s">
        <v>489</v>
      </c>
      <c r="B465" s="1138" t="s">
        <v>861</v>
      </c>
      <c r="C465" s="297"/>
      <c r="D465" s="409"/>
      <c r="E465" s="180"/>
    </row>
    <row r="466" spans="1:5" ht="13.5" thickBot="1">
      <c r="A466" s="453" t="s">
        <v>490</v>
      </c>
      <c r="B466" s="1147" t="s">
        <v>862</v>
      </c>
      <c r="C466" s="316"/>
      <c r="D466" s="316"/>
      <c r="E466" s="323"/>
    </row>
    <row r="467" spans="1:5" ht="13.5" thickBot="1">
      <c r="A467" s="477" t="s">
        <v>491</v>
      </c>
      <c r="B467" s="382" t="s">
        <v>853</v>
      </c>
      <c r="C467" s="1191">
        <f>SUM(C459:C466)</f>
        <v>0</v>
      </c>
      <c r="D467" s="1191">
        <f>SUM(D459:D466)</f>
        <v>0</v>
      </c>
      <c r="E467" s="884">
        <f>SUM(E459:E466)</f>
        <v>0</v>
      </c>
    </row>
    <row r="468" spans="1:5" ht="12.75">
      <c r="A468" s="786"/>
      <c r="B468" s="45"/>
      <c r="C468" s="1156"/>
      <c r="D468" s="1094"/>
      <c r="E468" s="1094"/>
    </row>
    <row r="469" spans="1:5" ht="13.5" thickBot="1">
      <c r="A469" s="814" t="s">
        <v>492</v>
      </c>
      <c r="B469" s="1148" t="s">
        <v>854</v>
      </c>
      <c r="C469" s="1168">
        <f>C456+C467</f>
        <v>26998</v>
      </c>
      <c r="D469" s="1168">
        <f>D456+D467</f>
        <v>110</v>
      </c>
      <c r="E469" s="413">
        <f>E456+E467</f>
        <v>246617</v>
      </c>
    </row>
    <row r="470" spans="1:5" ht="13.5" thickTop="1">
      <c r="A470" s="475"/>
      <c r="B470" s="1112"/>
      <c r="C470" s="31"/>
      <c r="D470" s="31"/>
      <c r="E470" s="31"/>
    </row>
    <row r="471" spans="1:5" ht="12.75">
      <c r="A471" s="475"/>
      <c r="B471" s="1112"/>
      <c r="C471" s="31"/>
      <c r="D471" s="31"/>
      <c r="E471" s="31"/>
    </row>
    <row r="472" spans="1:5" ht="12.75">
      <c r="A472" s="475"/>
      <c r="B472" s="1112"/>
      <c r="C472" s="31"/>
      <c r="D472" s="31"/>
      <c r="E472" s="31"/>
    </row>
    <row r="473" spans="1:5" ht="12.75">
      <c r="A473" s="475"/>
      <c r="B473" s="1112"/>
      <c r="C473" s="31"/>
      <c r="D473" s="31"/>
      <c r="E473" s="31"/>
    </row>
    <row r="474" spans="1:5" ht="12.75">
      <c r="A474" s="475"/>
      <c r="B474" s="1112"/>
      <c r="C474" s="31"/>
      <c r="D474" s="31"/>
      <c r="E474" s="31"/>
    </row>
    <row r="475" spans="1:5" ht="12.75">
      <c r="A475" s="475"/>
      <c r="B475" s="1112"/>
      <c r="C475" s="31"/>
      <c r="D475" s="31"/>
      <c r="E475" s="31"/>
    </row>
    <row r="476" spans="1:5" ht="12.75">
      <c r="A476" s="475"/>
      <c r="B476" s="1112"/>
      <c r="C476" s="31"/>
      <c r="D476" s="31"/>
      <c r="E476" s="31"/>
    </row>
    <row r="477" spans="1:5" ht="12.75">
      <c r="A477" s="475"/>
      <c r="B477" s="1112"/>
      <c r="C477" s="31"/>
      <c r="D477" s="31"/>
      <c r="E477" s="31"/>
    </row>
    <row r="478" spans="1:5" ht="12.75">
      <c r="A478" s="1441">
        <v>9</v>
      </c>
      <c r="B478" s="1440"/>
      <c r="C478" s="1440"/>
      <c r="D478" s="1440"/>
      <c r="E478" s="1440"/>
    </row>
    <row r="479" spans="1:5" ht="12.75">
      <c r="A479" s="1133"/>
      <c r="B479" s="14"/>
      <c r="C479" s="14"/>
      <c r="D479" s="14"/>
      <c r="E479" s="14"/>
    </row>
    <row r="480" spans="1:5" ht="12.75">
      <c r="A480" s="1419" t="s">
        <v>689</v>
      </c>
      <c r="B480" s="1419"/>
      <c r="C480" s="1419"/>
      <c r="D480" s="1419"/>
      <c r="E480" s="1419"/>
    </row>
    <row r="481" spans="1:5" ht="12.75">
      <c r="A481" s="466"/>
      <c r="B481" s="466"/>
      <c r="C481" s="466"/>
      <c r="D481" s="466"/>
      <c r="E481" s="466"/>
    </row>
    <row r="482" spans="2:5" ht="15.75">
      <c r="B482" s="1439" t="s">
        <v>680</v>
      </c>
      <c r="C482" s="1439"/>
      <c r="D482" s="1439"/>
      <c r="E482" s="1439"/>
    </row>
    <row r="483" spans="2:5" ht="13.5" thickBot="1">
      <c r="B483" s="1"/>
      <c r="C483" s="1"/>
      <c r="D483" s="1"/>
      <c r="E483" s="23" t="s">
        <v>11</v>
      </c>
    </row>
    <row r="484" spans="1:5" ht="27" thickBot="1">
      <c r="A484" s="481" t="s">
        <v>448</v>
      </c>
      <c r="B484" s="792" t="s">
        <v>16</v>
      </c>
      <c r="C484" s="449" t="s">
        <v>816</v>
      </c>
      <c r="D484" s="450" t="s">
        <v>655</v>
      </c>
      <c r="E484" s="473" t="s">
        <v>817</v>
      </c>
    </row>
    <row r="485" spans="1:5" ht="12.75">
      <c r="A485" s="793" t="s">
        <v>449</v>
      </c>
      <c r="B485" s="794" t="s">
        <v>450</v>
      </c>
      <c r="C485" s="819" t="s">
        <v>451</v>
      </c>
      <c r="D485" s="819" t="s">
        <v>452</v>
      </c>
      <c r="E485" s="824" t="s">
        <v>472</v>
      </c>
    </row>
    <row r="486" spans="1:5" ht="12.75">
      <c r="A486" s="454" t="s">
        <v>453</v>
      </c>
      <c r="B486" s="461" t="s">
        <v>322</v>
      </c>
      <c r="C486" s="407"/>
      <c r="D486" s="407"/>
      <c r="E486" s="177"/>
    </row>
    <row r="487" spans="1:5" ht="12.75">
      <c r="A487" s="453" t="s">
        <v>454</v>
      </c>
      <c r="B487" s="232" t="s">
        <v>6</v>
      </c>
      <c r="C487" s="407"/>
      <c r="D487" s="407"/>
      <c r="E487" s="177"/>
    </row>
    <row r="488" spans="1:5" ht="12.75">
      <c r="A488" s="453" t="s">
        <v>455</v>
      </c>
      <c r="B488" s="267" t="s">
        <v>7</v>
      </c>
      <c r="C488" s="407"/>
      <c r="D488" s="407"/>
      <c r="E488" s="177">
        <v>98</v>
      </c>
    </row>
    <row r="489" spans="1:5" ht="12.75">
      <c r="A489" s="453" t="s">
        <v>456</v>
      </c>
      <c r="B489" s="267" t="s">
        <v>8</v>
      </c>
      <c r="C489" s="407">
        <v>2388</v>
      </c>
      <c r="D489" s="407"/>
      <c r="E489" s="177">
        <f>83820+3856</f>
        <v>87676</v>
      </c>
    </row>
    <row r="490" spans="1:5" ht="12.75">
      <c r="A490" s="453" t="s">
        <v>457</v>
      </c>
      <c r="B490" s="267" t="s">
        <v>561</v>
      </c>
      <c r="C490" s="407"/>
      <c r="D490" s="407"/>
      <c r="E490" s="177"/>
    </row>
    <row r="491" spans="1:5" ht="12.75">
      <c r="A491" s="453" t="s">
        <v>458</v>
      </c>
      <c r="B491" s="267" t="s">
        <v>560</v>
      </c>
      <c r="C491" s="407"/>
      <c r="D491" s="407"/>
      <c r="E491" s="177">
        <v>26000</v>
      </c>
    </row>
    <row r="492" spans="1:5" ht="12.75">
      <c r="A492" s="453" t="s">
        <v>459</v>
      </c>
      <c r="B492" s="267" t="s">
        <v>836</v>
      </c>
      <c r="C492" s="407">
        <f>C493+C494+C495+C496+C497+C498</f>
        <v>28311</v>
      </c>
      <c r="D492" s="407">
        <f>D493+D494+D495+D496+D497+D498</f>
        <v>0</v>
      </c>
      <c r="E492" s="177">
        <f>E493+E494+E495+E496+E497+E498</f>
        <v>0</v>
      </c>
    </row>
    <row r="493" spans="1:5" ht="12.75">
      <c r="A493" s="453" t="s">
        <v>460</v>
      </c>
      <c r="B493" s="267" t="s">
        <v>837</v>
      </c>
      <c r="C493" s="407"/>
      <c r="D493" s="407"/>
      <c r="E493" s="177"/>
    </row>
    <row r="494" spans="1:5" ht="12.75">
      <c r="A494" s="453" t="s">
        <v>461</v>
      </c>
      <c r="B494" s="267" t="s">
        <v>838</v>
      </c>
      <c r="C494" s="407"/>
      <c r="D494" s="407"/>
      <c r="E494" s="177"/>
    </row>
    <row r="495" spans="1:5" ht="12.75">
      <c r="A495" s="453" t="s">
        <v>462</v>
      </c>
      <c r="B495" s="267" t="s">
        <v>839</v>
      </c>
      <c r="C495" s="407"/>
      <c r="D495" s="407"/>
      <c r="E495" s="177"/>
    </row>
    <row r="496" spans="1:5" ht="12.75">
      <c r="A496" s="453" t="s">
        <v>463</v>
      </c>
      <c r="B496" s="462" t="s">
        <v>840</v>
      </c>
      <c r="C496" s="407">
        <f>'6 7_sz_melléklet'!E25</f>
        <v>28311</v>
      </c>
      <c r="D496" s="407"/>
      <c r="E496" s="177"/>
    </row>
    <row r="497" spans="1:5" ht="12.75">
      <c r="A497" s="453" t="s">
        <v>464</v>
      </c>
      <c r="B497" s="1134" t="s">
        <v>855</v>
      </c>
      <c r="C497" s="410"/>
      <c r="D497" s="410"/>
      <c r="E497" s="177"/>
    </row>
    <row r="498" spans="1:5" ht="12.75">
      <c r="A498" s="453" t="s">
        <v>465</v>
      </c>
      <c r="B498" s="1135" t="s">
        <v>848</v>
      </c>
      <c r="C498" s="410"/>
      <c r="D498" s="410"/>
      <c r="E498" s="177"/>
    </row>
    <row r="499" spans="1:5" ht="13.5" thickBot="1">
      <c r="A499" s="453" t="s">
        <v>466</v>
      </c>
      <c r="B499" s="269" t="s">
        <v>318</v>
      </c>
      <c r="C499" s="408"/>
      <c r="D499" s="408"/>
      <c r="E499" s="177"/>
    </row>
    <row r="500" spans="1:5" ht="13.5" thickBot="1">
      <c r="A500" s="797" t="s">
        <v>467</v>
      </c>
      <c r="B500" s="798" t="s">
        <v>9</v>
      </c>
      <c r="C500" s="1189">
        <f>C487+C488+C489+C490+C492+C499</f>
        <v>30699</v>
      </c>
      <c r="D500" s="1189">
        <f>D487+D488+D489+D490+D492+D499</f>
        <v>0</v>
      </c>
      <c r="E500" s="932">
        <f>E487+E488+E489+E490+E492+E499</f>
        <v>87774</v>
      </c>
    </row>
    <row r="501" spans="1:5" ht="13.5" thickTop="1">
      <c r="A501" s="786"/>
      <c r="B501" s="461"/>
      <c r="C501" s="1163"/>
      <c r="D501" s="1163"/>
      <c r="E501" s="1164"/>
    </row>
    <row r="502" spans="1:5" ht="12.75">
      <c r="A502" s="454" t="s">
        <v>468</v>
      </c>
      <c r="B502" s="463" t="s">
        <v>323</v>
      </c>
      <c r="C502" s="409"/>
      <c r="D502" s="180"/>
      <c r="E502" s="180"/>
    </row>
    <row r="503" spans="1:5" ht="12.75">
      <c r="A503" s="453" t="s">
        <v>469</v>
      </c>
      <c r="B503" s="267" t="s">
        <v>562</v>
      </c>
      <c r="C503" s="407">
        <f>'33_sz_ melléklet'!C82</f>
        <v>2000</v>
      </c>
      <c r="D503" s="177"/>
      <c r="E503" s="177"/>
    </row>
    <row r="504" spans="1:5" ht="12.75">
      <c r="A504" s="453" t="s">
        <v>468</v>
      </c>
      <c r="B504" s="267" t="s">
        <v>563</v>
      </c>
      <c r="C504" s="306"/>
      <c r="D504" s="306"/>
      <c r="E504" s="181"/>
    </row>
    <row r="505" spans="1:5" ht="12.75">
      <c r="A505" s="453" t="s">
        <v>469</v>
      </c>
      <c r="B505" s="267" t="s">
        <v>319</v>
      </c>
      <c r="C505" s="407">
        <f>C506+C507+C509+C510+C511+C512</f>
        <v>0</v>
      </c>
      <c r="D505" s="407">
        <f>D506+D507+D509+D510+D511+D512</f>
        <v>0</v>
      </c>
      <c r="E505" s="177">
        <f>E506+E507+E509+E510+E511+E512</f>
        <v>0</v>
      </c>
    </row>
    <row r="506" spans="1:5" ht="12.75">
      <c r="A506" s="453" t="s">
        <v>470</v>
      </c>
      <c r="B506" s="462" t="s">
        <v>841</v>
      </c>
      <c r="C506" s="407"/>
      <c r="D506" s="177"/>
      <c r="E506" s="177"/>
    </row>
    <row r="507" spans="1:5" ht="12.75">
      <c r="A507" s="453" t="s">
        <v>471</v>
      </c>
      <c r="B507" s="462" t="s">
        <v>843</v>
      </c>
      <c r="C507" s="407"/>
      <c r="D507" s="177"/>
      <c r="E507" s="177"/>
    </row>
    <row r="508" spans="1:5" ht="12.75">
      <c r="A508" s="453" t="s">
        <v>473</v>
      </c>
      <c r="B508" s="462" t="s">
        <v>842</v>
      </c>
      <c r="C508" s="407"/>
      <c r="D508" s="177"/>
      <c r="E508" s="177"/>
    </row>
    <row r="509" spans="1:5" ht="12.75">
      <c r="A509" s="453" t="s">
        <v>474</v>
      </c>
      <c r="B509" s="462" t="s">
        <v>844</v>
      </c>
      <c r="C509" s="407"/>
      <c r="D509" s="177"/>
      <c r="E509" s="177"/>
    </row>
    <row r="510" spans="1:5" ht="12.75">
      <c r="A510" s="453" t="s">
        <v>475</v>
      </c>
      <c r="B510" s="1134" t="s">
        <v>845</v>
      </c>
      <c r="C510" s="407"/>
      <c r="D510" s="177"/>
      <c r="E510" s="177"/>
    </row>
    <row r="511" spans="1:5" ht="12.75">
      <c r="A511" s="453" t="s">
        <v>476</v>
      </c>
      <c r="B511" s="372" t="s">
        <v>846</v>
      </c>
      <c r="C511" s="407"/>
      <c r="D511" s="177"/>
      <c r="E511" s="177"/>
    </row>
    <row r="512" spans="1:5" ht="12.75">
      <c r="A512" s="453" t="s">
        <v>477</v>
      </c>
      <c r="B512" s="1135" t="s">
        <v>863</v>
      </c>
      <c r="C512" s="407"/>
      <c r="D512" s="177"/>
      <c r="E512" s="177"/>
    </row>
    <row r="513" spans="1:5" ht="12.75">
      <c r="A513" s="453" t="s">
        <v>478</v>
      </c>
      <c r="B513" s="267" t="s">
        <v>849</v>
      </c>
      <c r="C513" s="410"/>
      <c r="D513" s="410"/>
      <c r="E513" s="178"/>
    </row>
    <row r="514" spans="1:5" ht="13.5" thickBot="1">
      <c r="A514" s="453" t="s">
        <v>479</v>
      </c>
      <c r="B514" s="37" t="s">
        <v>321</v>
      </c>
      <c r="C514" s="405">
        <f>-C490</f>
        <v>0</v>
      </c>
      <c r="D514" s="405">
        <f>-D490</f>
        <v>0</v>
      </c>
      <c r="E514" s="405">
        <f>-E490</f>
        <v>0</v>
      </c>
    </row>
    <row r="515" spans="1:5" ht="13.5" thickBot="1">
      <c r="A515" s="797" t="s">
        <v>480</v>
      </c>
      <c r="B515" s="1159" t="s">
        <v>10</v>
      </c>
      <c r="C515" s="813">
        <f>C503+C504+C505+C513+C514</f>
        <v>2000</v>
      </c>
      <c r="D515" s="813">
        <f>D503+D504+D505+D513+D514</f>
        <v>0</v>
      </c>
      <c r="E515" s="813">
        <f>E503+E504+E505+E513+E514</f>
        <v>0</v>
      </c>
    </row>
    <row r="516" spans="1:5" ht="27" thickBot="1" thickTop="1">
      <c r="A516" s="797" t="s">
        <v>481</v>
      </c>
      <c r="B516" s="802" t="s">
        <v>850</v>
      </c>
      <c r="C516" s="316">
        <f>C515+C500</f>
        <v>32699</v>
      </c>
      <c r="D516" s="316">
        <f>D515+D500</f>
        <v>0</v>
      </c>
      <c r="E516" s="323">
        <f>E515+E500</f>
        <v>87774</v>
      </c>
    </row>
    <row r="517" spans="1:5" ht="13.5" thickTop="1">
      <c r="A517" s="786"/>
      <c r="B517" s="1150"/>
      <c r="C517" s="1161"/>
      <c r="D517" s="1161"/>
      <c r="E517" s="1166"/>
    </row>
    <row r="518" spans="1:5" ht="12.75">
      <c r="A518" s="454" t="s">
        <v>557</v>
      </c>
      <c r="B518" s="584" t="s">
        <v>852</v>
      </c>
      <c r="C518" s="180"/>
      <c r="D518" s="180"/>
      <c r="E518" s="180"/>
    </row>
    <row r="519" spans="1:5" ht="12.75">
      <c r="A519" s="453" t="s">
        <v>483</v>
      </c>
      <c r="B519" s="268" t="s">
        <v>851</v>
      </c>
      <c r="C519" s="407"/>
      <c r="D519" s="407"/>
      <c r="E519" s="177"/>
    </row>
    <row r="520" spans="1:5" ht="12.75">
      <c r="A520" s="453" t="s">
        <v>484</v>
      </c>
      <c r="B520" s="889" t="s">
        <v>856</v>
      </c>
      <c r="C520" s="409"/>
      <c r="D520" s="180"/>
      <c r="E520" s="172"/>
    </row>
    <row r="521" spans="1:5" ht="12.75">
      <c r="A521" s="453" t="s">
        <v>485</v>
      </c>
      <c r="B521" s="889" t="s">
        <v>857</v>
      </c>
      <c r="C521" s="306"/>
      <c r="D521" s="181">
        <f>1107930+4730+3634+2083+4614+4131</f>
        <v>1127122</v>
      </c>
      <c r="E521" s="177"/>
    </row>
    <row r="522" spans="1:5" ht="12.75">
      <c r="A522" s="453" t="s">
        <v>486</v>
      </c>
      <c r="B522" s="889" t="s">
        <v>858</v>
      </c>
      <c r="C522" s="407"/>
      <c r="D522" s="177"/>
      <c r="E522" s="177"/>
    </row>
    <row r="523" spans="1:5" ht="12.75">
      <c r="A523" s="453" t="s">
        <v>487</v>
      </c>
      <c r="B523" s="1136" t="s">
        <v>859</v>
      </c>
      <c r="C523" s="407"/>
      <c r="D523" s="177"/>
      <c r="E523" s="177"/>
    </row>
    <row r="524" spans="1:5" ht="12.75">
      <c r="A524" s="453" t="s">
        <v>488</v>
      </c>
      <c r="B524" s="1137" t="s">
        <v>860</v>
      </c>
      <c r="C524" s="295"/>
      <c r="D524" s="177"/>
      <c r="E524" s="177"/>
    </row>
    <row r="525" spans="1:5" ht="12.75">
      <c r="A525" s="453" t="s">
        <v>489</v>
      </c>
      <c r="B525" s="1138" t="s">
        <v>861</v>
      </c>
      <c r="C525" s="295"/>
      <c r="D525" s="407"/>
      <c r="E525" s="177"/>
    </row>
    <row r="526" spans="1:5" ht="13.5" thickBot="1">
      <c r="A526" s="453" t="s">
        <v>490</v>
      </c>
      <c r="B526" s="1147" t="s">
        <v>862</v>
      </c>
      <c r="C526" s="316"/>
      <c r="D526" s="316"/>
      <c r="E526" s="323"/>
    </row>
    <row r="527" spans="1:5" ht="13.5" thickBot="1">
      <c r="A527" s="477" t="s">
        <v>491</v>
      </c>
      <c r="B527" s="382" t="s">
        <v>853</v>
      </c>
      <c r="C527" s="1191">
        <f>SUM(C519:C526)</f>
        <v>0</v>
      </c>
      <c r="D527" s="1191">
        <f>SUM(D519:D526)</f>
        <v>1127122</v>
      </c>
      <c r="E527" s="884">
        <f>SUM(E519:E526)</f>
        <v>0</v>
      </c>
    </row>
    <row r="528" spans="1:5" ht="12.75">
      <c r="A528" s="786"/>
      <c r="B528" s="45"/>
      <c r="C528" s="1194"/>
      <c r="D528" s="932"/>
      <c r="E528" s="932"/>
    </row>
    <row r="529" spans="1:5" ht="13.5" thickBot="1">
      <c r="A529" s="814" t="s">
        <v>492</v>
      </c>
      <c r="B529" s="1148" t="s">
        <v>854</v>
      </c>
      <c r="C529" s="1168">
        <f>C516+C527</f>
        <v>32699</v>
      </c>
      <c r="D529" s="1168">
        <f>D516+D527</f>
        <v>1127122</v>
      </c>
      <c r="E529" s="413">
        <f>E516+E527</f>
        <v>87774</v>
      </c>
    </row>
    <row r="530" spans="1:5" ht="13.5" thickTop="1">
      <c r="A530" s="475"/>
      <c r="B530" s="1112"/>
      <c r="C530" s="31"/>
      <c r="D530" s="31"/>
      <c r="E530" s="31"/>
    </row>
    <row r="531" spans="1:5" ht="12.75">
      <c r="A531" s="475"/>
      <c r="B531" s="1112"/>
      <c r="C531" s="31"/>
      <c r="D531" s="31"/>
      <c r="E531" s="31"/>
    </row>
    <row r="532" spans="1:5" ht="12.75">
      <c r="A532" s="475"/>
      <c r="B532" s="1112"/>
      <c r="C532" s="31"/>
      <c r="D532" s="31"/>
      <c r="E532" s="31"/>
    </row>
    <row r="533" spans="1:5" ht="12.75">
      <c r="A533" s="475"/>
      <c r="B533" s="1112"/>
      <c r="C533" s="31"/>
      <c r="D533" s="31"/>
      <c r="E533" s="31"/>
    </row>
    <row r="534" spans="1:5" ht="12.75">
      <c r="A534" s="475"/>
      <c r="B534" s="1112"/>
      <c r="C534" s="31"/>
      <c r="D534" s="31"/>
      <c r="E534" s="31"/>
    </row>
    <row r="535" spans="1:5" ht="12.75">
      <c r="A535" s="475"/>
      <c r="B535" s="1112"/>
      <c r="C535" s="31"/>
      <c r="D535" s="31"/>
      <c r="E535" s="31"/>
    </row>
    <row r="536" spans="1:5" ht="12.75">
      <c r="A536" s="475"/>
      <c r="B536" s="1112"/>
      <c r="C536" s="31"/>
      <c r="D536" s="31"/>
      <c r="E536" s="31"/>
    </row>
    <row r="537" spans="1:5" ht="12.75">
      <c r="A537" s="475"/>
      <c r="B537" s="995"/>
      <c r="C537" s="31"/>
      <c r="D537" s="31"/>
      <c r="E537" s="31"/>
    </row>
    <row r="538" spans="1:5" ht="12.75">
      <c r="A538" s="1441">
        <v>10</v>
      </c>
      <c r="B538" s="1440"/>
      <c r="C538" s="1440"/>
      <c r="D538" s="1440"/>
      <c r="E538" s="1440"/>
    </row>
    <row r="539" spans="1:5" ht="12.75">
      <c r="A539" s="1133"/>
      <c r="B539" s="14"/>
      <c r="C539" s="14"/>
      <c r="D539" s="14"/>
      <c r="E539" s="14"/>
    </row>
    <row r="540" spans="1:5" ht="12.75">
      <c r="A540" s="1419" t="s">
        <v>690</v>
      </c>
      <c r="B540" s="1419"/>
      <c r="C540" s="1419"/>
      <c r="D540" s="1419"/>
      <c r="E540" s="1419"/>
    </row>
    <row r="541" spans="1:5" ht="12.75">
      <c r="A541" s="466"/>
      <c r="B541" s="466"/>
      <c r="C541" s="466"/>
      <c r="D541" s="466"/>
      <c r="E541" s="466"/>
    </row>
    <row r="542" spans="2:5" ht="15.75">
      <c r="B542" s="1439" t="s">
        <v>680</v>
      </c>
      <c r="C542" s="1439"/>
      <c r="D542" s="1439"/>
      <c r="E542" s="1439"/>
    </row>
    <row r="543" spans="2:5" ht="13.5" thickBot="1">
      <c r="B543" s="1"/>
      <c r="C543" s="1"/>
      <c r="D543" s="1"/>
      <c r="E543" s="23" t="s">
        <v>11</v>
      </c>
    </row>
    <row r="544" spans="1:5" ht="27" thickBot="1">
      <c r="A544" s="481" t="s">
        <v>448</v>
      </c>
      <c r="B544" s="792" t="s">
        <v>16</v>
      </c>
      <c r="C544" s="473" t="s">
        <v>27</v>
      </c>
      <c r="D544" s="191" t="s">
        <v>888</v>
      </c>
      <c r="E544" s="39" t="s">
        <v>30</v>
      </c>
    </row>
    <row r="545" spans="1:5" ht="12.75">
      <c r="A545" s="793" t="s">
        <v>449</v>
      </c>
      <c r="B545" s="794" t="s">
        <v>450</v>
      </c>
      <c r="C545" s="803" t="s">
        <v>451</v>
      </c>
      <c r="D545" s="804" t="s">
        <v>452</v>
      </c>
      <c r="E545" s="1316" t="s">
        <v>472</v>
      </c>
    </row>
    <row r="546" spans="1:5" ht="12.75">
      <c r="A546" s="454" t="s">
        <v>453</v>
      </c>
      <c r="B546" s="461" t="s">
        <v>322</v>
      </c>
      <c r="C546" s="407"/>
      <c r="D546" s="177"/>
      <c r="E546" s="1317"/>
    </row>
    <row r="547" spans="1:5" ht="12.75">
      <c r="A547" s="453" t="s">
        <v>454</v>
      </c>
      <c r="B547" s="232" t="s">
        <v>6</v>
      </c>
      <c r="C547" s="407">
        <f>E487+D487+C487+E427+D427+C427+E368+D368+C368+E308+D308+C308+E248+D248+C248+E189+D189+C189+E131+D131+C131+E70+D70+C70+E9+D9+C9</f>
        <v>59306</v>
      </c>
      <c r="D547" s="177"/>
      <c r="E547" s="1317">
        <f>SUM(C547:D547)</f>
        <v>59306</v>
      </c>
    </row>
    <row r="548" spans="1:5" ht="12.75">
      <c r="A548" s="453" t="s">
        <v>455</v>
      </c>
      <c r="B548" s="267" t="s">
        <v>7</v>
      </c>
      <c r="C548" s="407">
        <f>E488+D488+C488+E428+D428+C428+E369+D369+C369+E309+D309+C309+E249+D249+C249+E190+D190+C190+E132+D132+C132+E71+D71+C71+E10+D10+C10</f>
        <v>14699</v>
      </c>
      <c r="D548" s="177"/>
      <c r="E548" s="1317">
        <f>SUM(C548:D548)</f>
        <v>14699</v>
      </c>
    </row>
    <row r="549" spans="1:5" ht="12.75">
      <c r="A549" s="453" t="s">
        <v>456</v>
      </c>
      <c r="B549" s="267" t="s">
        <v>8</v>
      </c>
      <c r="C549" s="407">
        <f>E489+D489+C489+E429+D429+C429+E370+D370+C370+E310+D310+C310+E250+D250+C250+E191+D191+C191+E133+D133+C133+E72+D72+C72+E11+D11+C11</f>
        <v>446392</v>
      </c>
      <c r="D549" s="177"/>
      <c r="E549" s="1317">
        <f>SUM(C549:D549)</f>
        <v>446392</v>
      </c>
    </row>
    <row r="550" spans="1:5" ht="12.75">
      <c r="A550" s="453" t="s">
        <v>457</v>
      </c>
      <c r="B550" s="267" t="s">
        <v>561</v>
      </c>
      <c r="C550" s="407">
        <f>E490+D490+C490+E430+D430+C430+E371+D371+C371+E311+D311+C311+E251+D251+C251+E192+D192+C192+E134+D134+C134+E73+D73+C73+E12+D12+C12</f>
        <v>-67719</v>
      </c>
      <c r="D550" s="177"/>
      <c r="E550" s="1317">
        <f>SUM(C550:D550)</f>
        <v>-67719</v>
      </c>
    </row>
    <row r="551" spans="1:5" ht="12.75">
      <c r="A551" s="453" t="s">
        <v>458</v>
      </c>
      <c r="B551" s="267" t="s">
        <v>560</v>
      </c>
      <c r="C551" s="407">
        <f>E491+D491+C491+E431+D431+C431+E372+D372+C372+E312+D312+C312+E252+D252+C252+E193+D193+C193+E135+D135+C135+E74+D74+C74+E13+D13+C13</f>
        <v>26000</v>
      </c>
      <c r="D551" s="177"/>
      <c r="E551" s="1317">
        <f>SUM(C551:D551)</f>
        <v>26000</v>
      </c>
    </row>
    <row r="552" spans="1:5" ht="12.75">
      <c r="A552" s="453" t="s">
        <v>459</v>
      </c>
      <c r="B552" s="267" t="s">
        <v>836</v>
      </c>
      <c r="C552" s="407">
        <f>C553+C554+C555+C556+C557+C558</f>
        <v>292534</v>
      </c>
      <c r="D552" s="407">
        <f>D553+D554+D555+D556+D557+D558</f>
        <v>73857</v>
      </c>
      <c r="E552" s="1318">
        <f>E553+E554+E555+E556+E557+E558</f>
        <v>366391</v>
      </c>
    </row>
    <row r="553" spans="1:5" ht="12.75">
      <c r="A553" s="453" t="s">
        <v>460</v>
      </c>
      <c r="B553" s="267" t="s">
        <v>837</v>
      </c>
      <c r="C553" s="407">
        <f>E493+D493+C493+E433+D433+C433+E374+D374+C374+E314+D314+C314+E254+D254+C254+E195+D195+C195+E137+D137+C137+E76+D76+C76+E15+D15+C15</f>
        <v>39224</v>
      </c>
      <c r="D553" s="177"/>
      <c r="E553" s="1317">
        <f aca="true" t="shared" si="0" ref="E553:E559">SUM(C553:D553)</f>
        <v>39224</v>
      </c>
    </row>
    <row r="554" spans="1:5" ht="12.75">
      <c r="A554" s="453" t="s">
        <v>461</v>
      </c>
      <c r="B554" s="267" t="s">
        <v>838</v>
      </c>
      <c r="C554" s="407">
        <f aca="true" t="shared" si="1" ref="C554:C559">E494+D494+C494+E434+D434+C434+E375+D375+C375+E315+D315+C315+E255+D255+C255+E196+D196+C196+E138+D138+C138+E77+D77+C77+E16+D16+C16</f>
        <v>0</v>
      </c>
      <c r="D554" s="177"/>
      <c r="E554" s="1317">
        <f t="shared" si="0"/>
        <v>0</v>
      </c>
    </row>
    <row r="555" spans="1:5" ht="12.75">
      <c r="A555" s="453" t="s">
        <v>462</v>
      </c>
      <c r="B555" s="267" t="s">
        <v>839</v>
      </c>
      <c r="C555" s="407">
        <f t="shared" si="1"/>
        <v>0</v>
      </c>
      <c r="D555" s="177"/>
      <c r="E555" s="1317">
        <f t="shared" si="0"/>
        <v>0</v>
      </c>
    </row>
    <row r="556" spans="1:5" ht="12.75">
      <c r="A556" s="453" t="s">
        <v>463</v>
      </c>
      <c r="B556" s="462" t="s">
        <v>840</v>
      </c>
      <c r="C556" s="407">
        <f t="shared" si="1"/>
        <v>253310</v>
      </c>
      <c r="D556" s="177"/>
      <c r="E556" s="1317">
        <f t="shared" si="0"/>
        <v>253310</v>
      </c>
    </row>
    <row r="557" spans="1:5" ht="12.75">
      <c r="A557" s="453" t="s">
        <v>464</v>
      </c>
      <c r="B557" s="1134" t="s">
        <v>855</v>
      </c>
      <c r="C557" s="407">
        <f t="shared" si="1"/>
        <v>0</v>
      </c>
      <c r="D557" s="177"/>
      <c r="E557" s="1317">
        <f t="shared" si="0"/>
        <v>0</v>
      </c>
    </row>
    <row r="558" spans="1:5" ht="12.75">
      <c r="A558" s="453" t="s">
        <v>465</v>
      </c>
      <c r="B558" s="1135" t="s">
        <v>848</v>
      </c>
      <c r="C558" s="407">
        <f t="shared" si="1"/>
        <v>0</v>
      </c>
      <c r="D558" s="177">
        <f>'34 sz melléklet'!C19</f>
        <v>73857</v>
      </c>
      <c r="E558" s="1317">
        <f t="shared" si="0"/>
        <v>73857</v>
      </c>
    </row>
    <row r="559" spans="1:5" ht="13.5" thickBot="1">
      <c r="A559" s="453" t="s">
        <v>466</v>
      </c>
      <c r="B559" s="269" t="s">
        <v>318</v>
      </c>
      <c r="C559" s="407">
        <f t="shared" si="1"/>
        <v>82194</v>
      </c>
      <c r="D559" s="177"/>
      <c r="E559" s="1317">
        <f t="shared" si="0"/>
        <v>82194</v>
      </c>
    </row>
    <row r="560" spans="1:5" ht="13.5" thickBot="1">
      <c r="A560" s="797" t="s">
        <v>467</v>
      </c>
      <c r="B560" s="798" t="s">
        <v>9</v>
      </c>
      <c r="C560" s="812">
        <f>C547+C548+C549+C550+C552+C559</f>
        <v>827406</v>
      </c>
      <c r="D560" s="813">
        <f>D547+D548+D549+D550+D552+D559</f>
        <v>73857</v>
      </c>
      <c r="E560" s="1319">
        <f>E547+E548+E549+E550+E552+E559</f>
        <v>901263</v>
      </c>
    </row>
    <row r="561" spans="1:5" ht="13.5" thickTop="1">
      <c r="A561" s="786"/>
      <c r="B561" s="461"/>
      <c r="C561" s="1196"/>
      <c r="D561" s="1166"/>
      <c r="E561" s="1320"/>
    </row>
    <row r="562" spans="1:5" ht="12.75">
      <c r="A562" s="454" t="s">
        <v>468</v>
      </c>
      <c r="B562" s="463" t="s">
        <v>323</v>
      </c>
      <c r="C562" s="409"/>
      <c r="D562" s="180"/>
      <c r="E562" s="1321"/>
    </row>
    <row r="563" spans="1:5" ht="12.75">
      <c r="A563" s="453" t="s">
        <v>469</v>
      </c>
      <c r="B563" s="267" t="s">
        <v>562</v>
      </c>
      <c r="C563" s="407">
        <f>E503+D503+C503+E443+D443+C443+E384+D384+C384+E324+D324+C324+E264+D264+C264+E205+D205+C205+E147+D147+C147+E86+D86+C86+E25+D25+C25</f>
        <v>3547835</v>
      </c>
      <c r="D563" s="177"/>
      <c r="E563" s="1317">
        <f>SUM(C563:D563)</f>
        <v>3547835</v>
      </c>
    </row>
    <row r="564" spans="1:5" ht="12.75">
      <c r="A564" s="453" t="s">
        <v>468</v>
      </c>
      <c r="B564" s="267" t="s">
        <v>563</v>
      </c>
      <c r="C564" s="407">
        <f>E504+D504+C504+E444+D444+C444+E385+D385+C385+E325+D325+C325+E265+D265+C265+E206+D206+C206+E148+D148+C148+E87+D87+C87+E26+D26+C26</f>
        <v>40000</v>
      </c>
      <c r="D564" s="177"/>
      <c r="E564" s="1317">
        <f>SUM(C564:D564)</f>
        <v>40000</v>
      </c>
    </row>
    <row r="565" spans="1:5" ht="12.75">
      <c r="A565" s="453" t="s">
        <v>469</v>
      </c>
      <c r="B565" s="267" t="s">
        <v>319</v>
      </c>
      <c r="C565" s="407">
        <f>C566+C567+C568+C569+C570+C571+C572</f>
        <v>320776</v>
      </c>
      <c r="D565" s="177">
        <f>D566+D567+D568+D569+D570+D571+D572</f>
        <v>527700</v>
      </c>
      <c r="E565" s="1317">
        <f>E566+E567+E568+E569+E570+E571+E572</f>
        <v>848476</v>
      </c>
    </row>
    <row r="566" spans="1:5" ht="12.75">
      <c r="A566" s="453" t="s">
        <v>470</v>
      </c>
      <c r="B566" s="462" t="s">
        <v>841</v>
      </c>
      <c r="C566" s="407">
        <f>E506+D506+C506+E446+D446+C446+E387+D387+C387+E327+D327+C327+E267+D267+C267+E208+D208+C208+E150+D150+C150+E89+D89+C89+E28+D28+C28</f>
        <v>0</v>
      </c>
      <c r="D566" s="177"/>
      <c r="E566" s="1317">
        <f>SUM(C566:D566)</f>
        <v>0</v>
      </c>
    </row>
    <row r="567" spans="1:5" ht="12.75">
      <c r="A567" s="453" t="s">
        <v>471</v>
      </c>
      <c r="B567" s="462" t="s">
        <v>843</v>
      </c>
      <c r="C567" s="407">
        <f aca="true" t="shared" si="2" ref="C567:C572">E507+D507+C507+E447+D447+C447+E388+D388+C388+E328+D328+C328+E268+D268+C268+E209+D209+C209+E151+D151+C151+E90+D90+C90+E29+D29+C29</f>
        <v>0</v>
      </c>
      <c r="D567" s="177"/>
      <c r="E567" s="1317">
        <f aca="true" t="shared" si="3" ref="E567:E574">SUM(C567:D567)</f>
        <v>0</v>
      </c>
    </row>
    <row r="568" spans="1:5" ht="12.75">
      <c r="A568" s="453" t="s">
        <v>473</v>
      </c>
      <c r="B568" s="462" t="s">
        <v>842</v>
      </c>
      <c r="C568" s="407">
        <f t="shared" si="2"/>
        <v>0</v>
      </c>
      <c r="D568" s="177"/>
      <c r="E568" s="1317">
        <f t="shared" si="3"/>
        <v>0</v>
      </c>
    </row>
    <row r="569" spans="1:5" ht="12.75">
      <c r="A569" s="453" t="s">
        <v>474</v>
      </c>
      <c r="B569" s="462" t="s">
        <v>844</v>
      </c>
      <c r="C569" s="407">
        <f t="shared" si="2"/>
        <v>315776</v>
      </c>
      <c r="D569" s="177"/>
      <c r="E569" s="1317">
        <f t="shared" si="3"/>
        <v>315776</v>
      </c>
    </row>
    <row r="570" spans="1:5" ht="12.75">
      <c r="A570" s="453" t="s">
        <v>475</v>
      </c>
      <c r="B570" s="1134" t="s">
        <v>845</v>
      </c>
      <c r="C570" s="407">
        <f t="shared" si="2"/>
        <v>5000</v>
      </c>
      <c r="D570" s="177"/>
      <c r="E570" s="1317">
        <f t="shared" si="3"/>
        <v>5000</v>
      </c>
    </row>
    <row r="571" spans="1:5" ht="12.75">
      <c r="A571" s="453" t="s">
        <v>476</v>
      </c>
      <c r="B571" s="372" t="s">
        <v>846</v>
      </c>
      <c r="C571" s="407">
        <f t="shared" si="2"/>
        <v>0</v>
      </c>
      <c r="D571" s="177"/>
      <c r="E571" s="1317">
        <f t="shared" si="3"/>
        <v>0</v>
      </c>
    </row>
    <row r="572" spans="1:5" ht="11.25" customHeight="1">
      <c r="A572" s="453" t="s">
        <v>477</v>
      </c>
      <c r="B572" s="1135" t="s">
        <v>863</v>
      </c>
      <c r="C572" s="407">
        <f t="shared" si="2"/>
        <v>0</v>
      </c>
      <c r="D572" s="177">
        <f>'34 sz melléklet'!C38</f>
        <v>527700</v>
      </c>
      <c r="E572" s="1317">
        <f t="shared" si="3"/>
        <v>527700</v>
      </c>
    </row>
    <row r="573" spans="1:5" ht="12.75">
      <c r="A573" s="453" t="s">
        <v>478</v>
      </c>
      <c r="B573" s="267" t="s">
        <v>849</v>
      </c>
      <c r="C573" s="407">
        <f>E513+D513+C513+E453+D453+C453+E394+D394+C394+E334+D334+C334+E274+D274+C274+E215+D215+C215+E157+D157+C157+E96+D96+C96+E35+D35+C35</f>
        <v>1550</v>
      </c>
      <c r="D573" s="177"/>
      <c r="E573" s="1317">
        <f t="shared" si="3"/>
        <v>1550</v>
      </c>
    </row>
    <row r="574" spans="1:5" ht="13.5" thickBot="1">
      <c r="A574" s="453" t="s">
        <v>479</v>
      </c>
      <c r="B574" s="37" t="s">
        <v>321</v>
      </c>
      <c r="C574" s="407">
        <f>E514+D514+C514+E454+D454+C454+E395+D395+C395+E335+D335+C335+E275+D275+C275+E216+D216+C216+E158+D158+C158+E97+D97+C97+E36+D36+C36</f>
        <v>67719</v>
      </c>
      <c r="D574" s="583"/>
      <c r="E574" s="1317">
        <f t="shared" si="3"/>
        <v>67719</v>
      </c>
    </row>
    <row r="575" spans="1:6" ht="13.5" thickBot="1">
      <c r="A575" s="797" t="s">
        <v>480</v>
      </c>
      <c r="B575" s="1159" t="s">
        <v>10</v>
      </c>
      <c r="C575" s="1189">
        <f>C563+C564+C565+C573+C574</f>
        <v>3977880</v>
      </c>
      <c r="D575" s="1189">
        <f>D563+D564+D565+D573+D574</f>
        <v>527700</v>
      </c>
      <c r="E575" s="1322">
        <f>E563+E564+E565+E573+E574</f>
        <v>4505580</v>
      </c>
      <c r="F575" s="92"/>
    </row>
    <row r="576" spans="1:5" ht="27" thickBot="1" thickTop="1">
      <c r="A576" s="797" t="s">
        <v>481</v>
      </c>
      <c r="B576" s="802" t="s">
        <v>850</v>
      </c>
      <c r="C576" s="1173">
        <f>C560+C575</f>
        <v>4805286</v>
      </c>
      <c r="D576" s="1173">
        <f>D560+D575</f>
        <v>601557</v>
      </c>
      <c r="E576" s="1173">
        <f>E560+E575</f>
        <v>5406843</v>
      </c>
    </row>
    <row r="577" spans="1:5" ht="13.5" thickTop="1">
      <c r="A577" s="786"/>
      <c r="B577" s="1150"/>
      <c r="C577" s="1172"/>
      <c r="D577" s="1172"/>
      <c r="E577" s="1323"/>
    </row>
    <row r="578" spans="1:5" ht="12.75">
      <c r="A578" s="454" t="s">
        <v>557</v>
      </c>
      <c r="B578" s="584" t="s">
        <v>852</v>
      </c>
      <c r="C578" s="409"/>
      <c r="D578" s="180"/>
      <c r="E578" s="1321"/>
    </row>
    <row r="579" spans="1:5" ht="12.75">
      <c r="A579" s="453" t="s">
        <v>483</v>
      </c>
      <c r="B579" s="268" t="s">
        <v>851</v>
      </c>
      <c r="C579" s="407">
        <f>E519+D519+C519+E459+D459+C459+E400+D400+C400+E340+D340+C340+E280+D280+C280+E221+D221+C221+E163+D163+C163+E102+D102+C102+E41+D41+C41</f>
        <v>0</v>
      </c>
      <c r="D579" s="407"/>
      <c r="E579" s="1318">
        <f>SUM(C579:D579)</f>
        <v>0</v>
      </c>
    </row>
    <row r="580" spans="1:5" ht="12.75">
      <c r="A580" s="453" t="s">
        <v>484</v>
      </c>
      <c r="B580" s="889" t="s">
        <v>856</v>
      </c>
      <c r="C580" s="407">
        <f aca="true" t="shared" si="4" ref="C580:C586">E520+D520+C520+E460+D460+C460+E401+D401+C401+E341+D341+C341+E281+D281+C281+E222+D222+C222+E164+D164+C164+E103+D103+C103+E42+D42+C42</f>
        <v>0</v>
      </c>
      <c r="D580" s="180"/>
      <c r="E580" s="1318">
        <f aca="true" t="shared" si="5" ref="E580:E586">SUM(C580:D580)</f>
        <v>0</v>
      </c>
    </row>
    <row r="581" spans="1:5" ht="12.75">
      <c r="A581" s="453" t="s">
        <v>485</v>
      </c>
      <c r="B581" s="889" t="s">
        <v>857</v>
      </c>
      <c r="C581" s="407">
        <f t="shared" si="4"/>
        <v>1127122</v>
      </c>
      <c r="D581" s="177"/>
      <c r="E581" s="1318">
        <f t="shared" si="5"/>
        <v>1127122</v>
      </c>
    </row>
    <row r="582" spans="1:5" ht="12.75">
      <c r="A582" s="453" t="s">
        <v>486</v>
      </c>
      <c r="B582" s="889" t="s">
        <v>858</v>
      </c>
      <c r="C582" s="407">
        <f t="shared" si="4"/>
        <v>0</v>
      </c>
      <c r="D582" s="177"/>
      <c r="E582" s="1318">
        <f t="shared" si="5"/>
        <v>0</v>
      </c>
    </row>
    <row r="583" spans="1:5" ht="12.75">
      <c r="A583" s="453" t="s">
        <v>487</v>
      </c>
      <c r="B583" s="1136" t="s">
        <v>859</v>
      </c>
      <c r="C583" s="407">
        <f t="shared" si="4"/>
        <v>0</v>
      </c>
      <c r="D583" s="177"/>
      <c r="E583" s="1318">
        <f t="shared" si="5"/>
        <v>0</v>
      </c>
    </row>
    <row r="584" spans="1:5" ht="12.75">
      <c r="A584" s="453" t="s">
        <v>488</v>
      </c>
      <c r="B584" s="1137" t="s">
        <v>860</v>
      </c>
      <c r="C584" s="407">
        <f t="shared" si="4"/>
        <v>0</v>
      </c>
      <c r="D584" s="177"/>
      <c r="E584" s="1318">
        <f t="shared" si="5"/>
        <v>0</v>
      </c>
    </row>
    <row r="585" spans="1:5" ht="12.75">
      <c r="A585" s="453" t="s">
        <v>489</v>
      </c>
      <c r="B585" s="1138" t="s">
        <v>861</v>
      </c>
      <c r="C585" s="407">
        <f t="shared" si="4"/>
        <v>115771.20000000001</v>
      </c>
      <c r="D585" s="407"/>
      <c r="E585" s="1318">
        <f t="shared" si="5"/>
        <v>115771.20000000001</v>
      </c>
    </row>
    <row r="586" spans="1:5" ht="13.5" thickBot="1">
      <c r="A586" s="453" t="s">
        <v>490</v>
      </c>
      <c r="B586" s="1147" t="s">
        <v>862</v>
      </c>
      <c r="C586" s="407">
        <f t="shared" si="4"/>
        <v>38095</v>
      </c>
      <c r="D586" s="316"/>
      <c r="E586" s="1318">
        <f t="shared" si="5"/>
        <v>38095</v>
      </c>
    </row>
    <row r="587" spans="1:5" ht="13.5" thickBot="1">
      <c r="A587" s="477" t="s">
        <v>491</v>
      </c>
      <c r="B587" s="382" t="s">
        <v>853</v>
      </c>
      <c r="C587" s="1191">
        <f>SUM(C579:C586)</f>
        <v>1280988.2</v>
      </c>
      <c r="D587" s="1191">
        <f>SUM(D579:D586)</f>
        <v>0</v>
      </c>
      <c r="E587" s="1324">
        <f>SUM(E579:E586)</f>
        <v>1280988.2</v>
      </c>
    </row>
    <row r="588" spans="1:5" ht="12.75">
      <c r="A588" s="786"/>
      <c r="B588" s="45"/>
      <c r="C588" s="1094"/>
      <c r="D588" s="1094"/>
      <c r="E588" s="1325"/>
    </row>
    <row r="589" spans="1:5" ht="13.5" thickBot="1">
      <c r="A589" s="814" t="s">
        <v>492</v>
      </c>
      <c r="B589" s="1148" t="s">
        <v>854</v>
      </c>
      <c r="C589" s="1168">
        <f>C587+C576</f>
        <v>6086274.2</v>
      </c>
      <c r="D589" s="1168">
        <f>D587+D576</f>
        <v>601557</v>
      </c>
      <c r="E589" s="1326">
        <f>E587+E576</f>
        <v>6687831.2</v>
      </c>
    </row>
    <row r="590" ht="13.5" thickTop="1"/>
  </sheetData>
  <sheetProtection/>
  <mergeCells count="29">
    <mergeCell ref="A359:E359"/>
    <mergeCell ref="A123:E123"/>
    <mergeCell ref="B125:E125"/>
    <mergeCell ref="A180:E180"/>
    <mergeCell ref="A62:E62"/>
    <mergeCell ref="B64:E64"/>
    <mergeCell ref="A239:E239"/>
    <mergeCell ref="A1:E1"/>
    <mergeCell ref="B3:E3"/>
    <mergeCell ref="A61:E61"/>
    <mergeCell ref="A122:E122"/>
    <mergeCell ref="A181:E181"/>
    <mergeCell ref="B183:E183"/>
    <mergeCell ref="A540:E540"/>
    <mergeCell ref="B542:E542"/>
    <mergeCell ref="A240:E240"/>
    <mergeCell ref="B242:E242"/>
    <mergeCell ref="A299:E299"/>
    <mergeCell ref="A301:E301"/>
    <mergeCell ref="B303:E303"/>
    <mergeCell ref="A480:E480"/>
    <mergeCell ref="B482:E482"/>
    <mergeCell ref="A538:E538"/>
    <mergeCell ref="A478:E478"/>
    <mergeCell ref="A361:E361"/>
    <mergeCell ref="A418:E418"/>
    <mergeCell ref="A420:E420"/>
    <mergeCell ref="B422:E422"/>
    <mergeCell ref="B363:E36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25">
      <selection activeCell="A30" sqref="A1:E30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466" t="s">
        <v>1016</v>
      </c>
      <c r="B2" s="192"/>
      <c r="C2" s="192"/>
      <c r="D2" s="192"/>
      <c r="E2" s="192"/>
      <c r="F2" s="192"/>
    </row>
    <row r="3" spans="1:5" ht="12.75">
      <c r="A3" s="1"/>
      <c r="B3" s="1"/>
      <c r="C3" s="1"/>
      <c r="D3" s="73"/>
      <c r="E3" s="73"/>
    </row>
    <row r="4" spans="1:5" ht="15.75">
      <c r="A4" s="1439" t="s">
        <v>297</v>
      </c>
      <c r="B4" s="1439"/>
      <c r="C4" s="1439"/>
      <c r="D4" s="1439"/>
      <c r="E4" s="1439"/>
    </row>
    <row r="5" spans="1:5" ht="12.75">
      <c r="A5" s="1565" t="s">
        <v>298</v>
      </c>
      <c r="B5" s="1565"/>
      <c r="C5" s="1565"/>
      <c r="D5" s="1565"/>
      <c r="E5" s="1565"/>
    </row>
    <row r="6" spans="1:5" ht="22.5" customHeight="1">
      <c r="A6" s="1565"/>
      <c r="B6" s="1565"/>
      <c r="C6" s="1565"/>
      <c r="D6" s="1565"/>
      <c r="E6" s="1565"/>
    </row>
    <row r="7" spans="1:5" ht="15.75">
      <c r="A7" s="21"/>
      <c r="B7" s="21"/>
      <c r="C7" s="21"/>
      <c r="D7" s="21"/>
      <c r="E7" s="21"/>
    </row>
    <row r="8" spans="1:5" ht="15.75">
      <c r="A8" s="127" t="s">
        <v>147</v>
      </c>
      <c r="B8" s="21"/>
      <c r="C8" s="21"/>
      <c r="D8" s="21"/>
      <c r="E8" s="21"/>
    </row>
    <row r="9" spans="1:5" ht="15.75">
      <c r="A9" s="21"/>
      <c r="B9" s="21"/>
      <c r="C9" s="21"/>
      <c r="D9" s="1566" t="s">
        <v>299</v>
      </c>
      <c r="E9" s="1566"/>
    </row>
    <row r="10" spans="1:5" ht="31.5">
      <c r="A10" s="128" t="s">
        <v>3</v>
      </c>
      <c r="B10" s="129" t="s">
        <v>300</v>
      </c>
      <c r="C10" s="129" t="s">
        <v>301</v>
      </c>
      <c r="D10" s="129" t="s">
        <v>302</v>
      </c>
      <c r="E10" s="129" t="s">
        <v>303</v>
      </c>
    </row>
    <row r="11" spans="1:5" ht="30">
      <c r="A11" s="104" t="s">
        <v>304</v>
      </c>
      <c r="B11" s="126">
        <v>4000</v>
      </c>
      <c r="C11" s="126">
        <v>0</v>
      </c>
      <c r="D11" s="126">
        <v>0</v>
      </c>
      <c r="E11" s="130">
        <v>0</v>
      </c>
    </row>
    <row r="12" spans="1:5" ht="30">
      <c r="A12" s="104" t="s">
        <v>305</v>
      </c>
      <c r="B12" s="126"/>
      <c r="C12" s="126"/>
      <c r="D12" s="126"/>
      <c r="E12" s="130">
        <v>0</v>
      </c>
    </row>
    <row r="13" spans="1:5" ht="45">
      <c r="A13" s="104" t="s">
        <v>306</v>
      </c>
      <c r="B13" s="126"/>
      <c r="C13" s="126"/>
      <c r="D13" s="126"/>
      <c r="E13" s="130">
        <v>0</v>
      </c>
    </row>
    <row r="14" spans="1:5" ht="15.75">
      <c r="A14" s="131" t="s">
        <v>307</v>
      </c>
      <c r="B14" s="126"/>
      <c r="C14" s="126"/>
      <c r="D14" s="126"/>
      <c r="E14" s="130">
        <v>0</v>
      </c>
    </row>
    <row r="15" spans="1:5" ht="20.25" customHeight="1">
      <c r="A15" s="104" t="s">
        <v>308</v>
      </c>
      <c r="B15" s="126"/>
      <c r="C15" s="126"/>
      <c r="D15" s="126"/>
      <c r="E15" s="130">
        <v>0</v>
      </c>
    </row>
    <row r="16" spans="1:5" ht="15.75">
      <c r="A16" s="125" t="s">
        <v>287</v>
      </c>
      <c r="B16" s="126">
        <f>SUM(B11:B15)</f>
        <v>4000</v>
      </c>
      <c r="C16" s="126">
        <f>SUM(C11:C15)</f>
        <v>0</v>
      </c>
      <c r="D16" s="126">
        <f>SUM(D11:D15)</f>
        <v>0</v>
      </c>
      <c r="E16" s="130">
        <v>0</v>
      </c>
    </row>
    <row r="17" spans="1:5" ht="15.75">
      <c r="A17" s="21"/>
      <c r="B17" s="21"/>
      <c r="C17" s="21"/>
      <c r="D17" s="21"/>
      <c r="E17" s="21"/>
    </row>
    <row r="18" spans="1:5" ht="15.75">
      <c r="A18" s="21"/>
      <c r="B18" s="21"/>
      <c r="C18" s="21"/>
      <c r="D18" s="21"/>
      <c r="E18" s="21"/>
    </row>
    <row r="19" spans="1:5" ht="15.75">
      <c r="A19" s="127" t="s">
        <v>148</v>
      </c>
      <c r="B19" s="21"/>
      <c r="C19" s="21"/>
      <c r="D19" s="21"/>
      <c r="E19" s="21"/>
    </row>
    <row r="20" spans="1:5" ht="15.75">
      <c r="A20" s="21"/>
      <c r="B20" s="21"/>
      <c r="C20" s="21"/>
      <c r="D20" s="1566" t="s">
        <v>299</v>
      </c>
      <c r="E20" s="1566"/>
    </row>
    <row r="21" spans="1:5" ht="31.5">
      <c r="A21" s="128" t="s">
        <v>3</v>
      </c>
      <c r="B21" s="129" t="s">
        <v>300</v>
      </c>
      <c r="C21" s="129" t="s">
        <v>301</v>
      </c>
      <c r="D21" s="129" t="s">
        <v>302</v>
      </c>
      <c r="E21" s="129" t="s">
        <v>303</v>
      </c>
    </row>
    <row r="22" spans="1:5" ht="30">
      <c r="A22" s="104" t="s">
        <v>309</v>
      </c>
      <c r="B22" s="126"/>
      <c r="C22" s="126">
        <v>0</v>
      </c>
      <c r="D22" s="126">
        <v>0</v>
      </c>
      <c r="E22" s="130">
        <v>0</v>
      </c>
    </row>
    <row r="23" spans="1:5" ht="15.75">
      <c r="A23" s="131" t="s">
        <v>310</v>
      </c>
      <c r="B23" s="126"/>
      <c r="C23" s="126"/>
      <c r="D23" s="126"/>
      <c r="E23" s="130">
        <v>0</v>
      </c>
    </row>
    <row r="24" spans="1:5" ht="49.5" customHeight="1">
      <c r="A24" s="104" t="s">
        <v>311</v>
      </c>
      <c r="B24" s="126"/>
      <c r="C24" s="126"/>
      <c r="D24" s="126"/>
      <c r="E24" s="130">
        <v>0</v>
      </c>
    </row>
    <row r="25" spans="1:5" ht="60">
      <c r="A25" s="104" t="s">
        <v>312</v>
      </c>
      <c r="B25" s="126">
        <v>4000</v>
      </c>
      <c r="C25" s="126"/>
      <c r="D25" s="126"/>
      <c r="E25" s="130">
        <v>0</v>
      </c>
    </row>
    <row r="26" spans="1:5" ht="15.75">
      <c r="A26" s="131" t="s">
        <v>313</v>
      </c>
      <c r="B26" s="126"/>
      <c r="C26" s="126"/>
      <c r="D26" s="126"/>
      <c r="E26" s="130">
        <v>0</v>
      </c>
    </row>
    <row r="27" spans="1:5" ht="15.75">
      <c r="A27" s="132" t="s">
        <v>314</v>
      </c>
      <c r="B27" s="126"/>
      <c r="C27" s="126"/>
      <c r="D27" s="126"/>
      <c r="E27" s="130">
        <v>0</v>
      </c>
    </row>
    <row r="28" spans="1:5" ht="75">
      <c r="A28" s="132" t="s">
        <v>315</v>
      </c>
      <c r="B28" s="133"/>
      <c r="C28" s="126"/>
      <c r="D28" s="126"/>
      <c r="E28" s="130">
        <v>0</v>
      </c>
    </row>
    <row r="29" spans="1:5" ht="45">
      <c r="A29" s="104" t="s">
        <v>316</v>
      </c>
      <c r="B29" s="126"/>
      <c r="C29" s="126"/>
      <c r="D29" s="126"/>
      <c r="E29" s="130">
        <v>0</v>
      </c>
    </row>
    <row r="30" spans="1:5" ht="15.75">
      <c r="A30" s="125" t="s">
        <v>317</v>
      </c>
      <c r="B30" s="126">
        <f>SUM(B22:B29)</f>
        <v>4000</v>
      </c>
      <c r="C30" s="126">
        <f>SUM(C22:C29)</f>
        <v>0</v>
      </c>
      <c r="D30" s="126">
        <f>SUM(D22:D29)</f>
        <v>0</v>
      </c>
      <c r="E30" s="130">
        <v>0</v>
      </c>
    </row>
    <row r="31" spans="1:5" ht="15.75">
      <c r="A31" s="21"/>
      <c r="B31" s="21"/>
      <c r="C31" s="21"/>
      <c r="D31" s="21"/>
      <c r="E31" s="2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1">
      <selection activeCell="A170" sqref="A1:E170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419" t="s">
        <v>691</v>
      </c>
      <c r="B1" s="1419"/>
      <c r="C1" s="1419"/>
      <c r="D1" s="1419"/>
      <c r="E1" s="1419"/>
      <c r="F1" s="192"/>
      <c r="G1" s="192"/>
    </row>
    <row r="2" spans="1:7" ht="12.75">
      <c r="A2" s="1442" t="s">
        <v>692</v>
      </c>
      <c r="B2" s="1440"/>
      <c r="C2" s="1440"/>
      <c r="D2" s="1440"/>
      <c r="E2" s="1440"/>
      <c r="F2" s="38"/>
      <c r="G2" s="38"/>
    </row>
    <row r="3" spans="1:7" ht="12.75">
      <c r="A3" s="1442" t="s">
        <v>15</v>
      </c>
      <c r="B3" s="1443"/>
      <c r="C3" s="1443"/>
      <c r="D3" s="1443"/>
      <c r="E3" s="1443"/>
      <c r="F3" s="38"/>
      <c r="G3" s="38"/>
    </row>
    <row r="4" spans="1:7" ht="13.5" thickBot="1">
      <c r="A4" s="192"/>
      <c r="B4" s="587"/>
      <c r="C4" s="587"/>
      <c r="D4" s="587"/>
      <c r="E4" s="23" t="s">
        <v>11</v>
      </c>
      <c r="F4" s="23"/>
      <c r="G4" s="587"/>
    </row>
    <row r="5" spans="1:5" ht="36.75" customHeight="1" thickBot="1">
      <c r="A5" s="481" t="s">
        <v>448</v>
      </c>
      <c r="B5" s="792" t="s">
        <v>16</v>
      </c>
      <c r="C5" s="473" t="s">
        <v>818</v>
      </c>
      <c r="D5" s="189" t="s">
        <v>17</v>
      </c>
      <c r="E5" s="189" t="s">
        <v>505</v>
      </c>
    </row>
    <row r="6" spans="1:5" ht="12" customHeight="1">
      <c r="A6" s="793" t="s">
        <v>449</v>
      </c>
      <c r="B6" s="794" t="s">
        <v>450</v>
      </c>
      <c r="C6" s="803" t="s">
        <v>451</v>
      </c>
      <c r="D6" s="804" t="s">
        <v>452</v>
      </c>
      <c r="E6" s="824" t="s">
        <v>472</v>
      </c>
    </row>
    <row r="7" spans="1:5" ht="12.75">
      <c r="A7" s="454" t="s">
        <v>453</v>
      </c>
      <c r="B7" s="461" t="s">
        <v>322</v>
      </c>
      <c r="C7" s="407"/>
      <c r="D7" s="177"/>
      <c r="E7" s="177"/>
    </row>
    <row r="8" spans="1:5" ht="12.75">
      <c r="A8" s="453" t="s">
        <v>454</v>
      </c>
      <c r="B8" s="232" t="s">
        <v>6</v>
      </c>
      <c r="C8" s="1089">
        <v>12610</v>
      </c>
      <c r="D8" s="1091">
        <f>150608+1640</f>
        <v>152248</v>
      </c>
      <c r="E8" s="1091">
        <v>12926</v>
      </c>
    </row>
    <row r="9" spans="1:5" ht="12.75">
      <c r="A9" s="453" t="s">
        <v>455</v>
      </c>
      <c r="B9" s="267" t="s">
        <v>7</v>
      </c>
      <c r="C9" s="1089">
        <v>3647</v>
      </c>
      <c r="D9" s="1091">
        <f>41314+443</f>
        <v>41757</v>
      </c>
      <c r="E9" s="1091">
        <v>3613</v>
      </c>
    </row>
    <row r="10" spans="1:5" ht="12.75">
      <c r="A10" s="453" t="s">
        <v>456</v>
      </c>
      <c r="B10" s="267" t="s">
        <v>8</v>
      </c>
      <c r="C10" s="407">
        <v>2684</v>
      </c>
      <c r="D10" s="177">
        <v>60174</v>
      </c>
      <c r="E10" s="177">
        <v>902</v>
      </c>
    </row>
    <row r="11" spans="1:5" ht="12.75">
      <c r="A11" s="453" t="s">
        <v>457</v>
      </c>
      <c r="B11" s="267" t="s">
        <v>561</v>
      </c>
      <c r="C11" s="407"/>
      <c r="D11" s="177"/>
      <c r="E11" s="177"/>
    </row>
    <row r="12" spans="1:5" ht="12.75">
      <c r="A12" s="453" t="s">
        <v>458</v>
      </c>
      <c r="B12" s="267" t="s">
        <v>560</v>
      </c>
      <c r="C12" s="407"/>
      <c r="D12" s="177"/>
      <c r="E12" s="177"/>
    </row>
    <row r="13" spans="1:5" ht="12.75">
      <c r="A13" s="453" t="s">
        <v>459</v>
      </c>
      <c r="B13" s="267" t="s">
        <v>836</v>
      </c>
      <c r="C13" s="407">
        <f>C14+C15+C16+C17+C18+C19</f>
        <v>0</v>
      </c>
      <c r="D13" s="407">
        <f>D14+D15+D16+D17+D18+D19</f>
        <v>0</v>
      </c>
      <c r="E13" s="177">
        <f>E14+E15+E16+E17+E18+E19</f>
        <v>0</v>
      </c>
    </row>
    <row r="14" spans="1:5" ht="12.75">
      <c r="A14" s="453" t="s">
        <v>460</v>
      </c>
      <c r="B14" s="267" t="s">
        <v>837</v>
      </c>
      <c r="C14" s="407"/>
      <c r="D14" s="177"/>
      <c r="E14" s="177"/>
    </row>
    <row r="15" spans="1:5" s="18" customFormat="1" ht="12.75">
      <c r="A15" s="453" t="s">
        <v>461</v>
      </c>
      <c r="B15" s="267" t="s">
        <v>838</v>
      </c>
      <c r="C15" s="407"/>
      <c r="D15" s="177"/>
      <c r="E15" s="177"/>
    </row>
    <row r="16" spans="1:5" ht="12" customHeight="1">
      <c r="A16" s="453" t="s">
        <v>462</v>
      </c>
      <c r="B16" s="267" t="s">
        <v>839</v>
      </c>
      <c r="C16" s="407"/>
      <c r="D16" s="177"/>
      <c r="E16" s="177"/>
    </row>
    <row r="17" spans="1:5" ht="12.75">
      <c r="A17" s="453" t="s">
        <v>463</v>
      </c>
      <c r="B17" s="462" t="s">
        <v>840</v>
      </c>
      <c r="C17" s="306"/>
      <c r="D17" s="181"/>
      <c r="E17" s="177"/>
    </row>
    <row r="18" spans="1:5" ht="12.75">
      <c r="A18" s="453" t="s">
        <v>464</v>
      </c>
      <c r="B18" s="1134" t="s">
        <v>855</v>
      </c>
      <c r="C18" s="410"/>
      <c r="D18" s="178"/>
      <c r="E18" s="177"/>
    </row>
    <row r="19" spans="1:5" ht="12.75">
      <c r="A19" s="453" t="s">
        <v>465</v>
      </c>
      <c r="B19" s="1135" t="s">
        <v>848</v>
      </c>
      <c r="C19" s="410"/>
      <c r="D19" s="178"/>
      <c r="E19" s="177"/>
    </row>
    <row r="20" spans="1:5" ht="13.5" thickBot="1">
      <c r="A20" s="453" t="s">
        <v>466</v>
      </c>
      <c r="B20" s="269" t="s">
        <v>318</v>
      </c>
      <c r="C20" s="408"/>
      <c r="D20" s="182"/>
      <c r="E20" s="177"/>
    </row>
    <row r="21" spans="1:5" ht="15" customHeight="1" thickBot="1">
      <c r="A21" s="797" t="s">
        <v>467</v>
      </c>
      <c r="B21" s="798" t="s">
        <v>9</v>
      </c>
      <c r="C21" s="812">
        <f>C8+C9+C10+C11+C13+C20</f>
        <v>18941</v>
      </c>
      <c r="D21" s="812">
        <f>D8+D9+D10+D11+D13+D20</f>
        <v>254179</v>
      </c>
      <c r="E21" s="813">
        <f>E8+E9+E10+E11+E13+E20</f>
        <v>17441</v>
      </c>
    </row>
    <row r="22" spans="1:5" ht="13.5" thickTop="1">
      <c r="A22" s="786"/>
      <c r="B22" s="461"/>
      <c r="C22" s="1170"/>
      <c r="D22" s="1170"/>
      <c r="E22" s="1171"/>
    </row>
    <row r="23" spans="1:5" s="18" customFormat="1" ht="12.75">
      <c r="A23" s="454" t="s">
        <v>468</v>
      </c>
      <c r="B23" s="463" t="s">
        <v>323</v>
      </c>
      <c r="C23" s="409"/>
      <c r="D23" s="180"/>
      <c r="E23" s="180"/>
    </row>
    <row r="24" spans="1:5" ht="12.75">
      <c r="A24" s="453" t="s">
        <v>469</v>
      </c>
      <c r="B24" s="267" t="s">
        <v>562</v>
      </c>
      <c r="C24" s="407"/>
      <c r="D24" s="177"/>
      <c r="E24" s="177"/>
    </row>
    <row r="25" spans="1:5" ht="12.75">
      <c r="A25" s="453" t="s">
        <v>468</v>
      </c>
      <c r="B25" s="267" t="s">
        <v>563</v>
      </c>
      <c r="C25" s="306"/>
      <c r="D25" s="306"/>
      <c r="E25" s="181"/>
    </row>
    <row r="26" spans="1:5" ht="12.75">
      <c r="A26" s="453" t="s">
        <v>469</v>
      </c>
      <c r="B26" s="267" t="s">
        <v>319</v>
      </c>
      <c r="C26" s="407">
        <f>C27+C28+C29+C30+C31+C32+C33</f>
        <v>0</v>
      </c>
      <c r="D26" s="407">
        <f>D27+D28+D29+D30+D31+D32+D33</f>
        <v>0</v>
      </c>
      <c r="E26" s="177">
        <f>E27+E28+E29+E30+E31+E32+E33</f>
        <v>0</v>
      </c>
    </row>
    <row r="27" spans="1:5" ht="12.75">
      <c r="A27" s="453" t="s">
        <v>470</v>
      </c>
      <c r="B27" s="462" t="s">
        <v>841</v>
      </c>
      <c r="C27" s="407"/>
      <c r="D27" s="177"/>
      <c r="E27" s="177"/>
    </row>
    <row r="28" spans="1:5" ht="12.75">
      <c r="A28" s="453" t="s">
        <v>471</v>
      </c>
      <c r="B28" s="462" t="s">
        <v>843</v>
      </c>
      <c r="C28" s="407"/>
      <c r="D28" s="177"/>
      <c r="E28" s="177"/>
    </row>
    <row r="29" spans="1:5" ht="12.75">
      <c r="A29" s="453" t="s">
        <v>473</v>
      </c>
      <c r="B29" s="462" t="s">
        <v>842</v>
      </c>
      <c r="C29" s="407"/>
      <c r="D29" s="177"/>
      <c r="E29" s="177"/>
    </row>
    <row r="30" spans="1:5" ht="12.75">
      <c r="A30" s="453" t="s">
        <v>474</v>
      </c>
      <c r="B30" s="462" t="s">
        <v>844</v>
      </c>
      <c r="C30" s="407"/>
      <c r="D30" s="177"/>
      <c r="E30" s="177"/>
    </row>
    <row r="31" spans="1:5" ht="12.75">
      <c r="A31" s="453" t="s">
        <v>475</v>
      </c>
      <c r="B31" s="1134" t="s">
        <v>845</v>
      </c>
      <c r="C31" s="407"/>
      <c r="D31" s="177"/>
      <c r="E31" s="177"/>
    </row>
    <row r="32" spans="1:5" ht="12.75">
      <c r="A32" s="453" t="s">
        <v>476</v>
      </c>
      <c r="B32" s="372" t="s">
        <v>846</v>
      </c>
      <c r="C32" s="407"/>
      <c r="D32" s="177"/>
      <c r="E32" s="177"/>
    </row>
    <row r="33" spans="1:5" ht="12.75">
      <c r="A33" s="453" t="s">
        <v>477</v>
      </c>
      <c r="B33" s="1135" t="s">
        <v>863</v>
      </c>
      <c r="C33" s="407"/>
      <c r="D33" s="177"/>
      <c r="E33" s="177"/>
    </row>
    <row r="34" spans="1:5" ht="12.75">
      <c r="A34" s="453" t="s">
        <v>478</v>
      </c>
      <c r="B34" s="267" t="s">
        <v>849</v>
      </c>
      <c r="C34" s="294"/>
      <c r="D34" s="181"/>
      <c r="E34" s="181"/>
    </row>
    <row r="35" spans="1:5" ht="13.5" thickBot="1">
      <c r="A35" s="453" t="s">
        <v>479</v>
      </c>
      <c r="B35" s="269" t="s">
        <v>321</v>
      </c>
      <c r="C35" s="305"/>
      <c r="D35" s="305"/>
      <c r="E35" s="185"/>
    </row>
    <row r="36" spans="1:5" ht="16.5" customHeight="1" thickBot="1">
      <c r="A36" s="797" t="s">
        <v>480</v>
      </c>
      <c r="B36" s="798" t="s">
        <v>10</v>
      </c>
      <c r="C36" s="1165">
        <f>C24+C25+C26+C34+C35</f>
        <v>0</v>
      </c>
      <c r="D36" s="1165">
        <f>D24+D25+D26+D34+D35</f>
        <v>0</v>
      </c>
      <c r="E36" s="1199">
        <f>E24+E25+E26+E34+E35</f>
        <v>0</v>
      </c>
    </row>
    <row r="37" spans="1:5" ht="27" thickBot="1" thickTop="1">
      <c r="A37" s="797" t="s">
        <v>481</v>
      </c>
      <c r="B37" s="802" t="s">
        <v>850</v>
      </c>
      <c r="C37" s="316">
        <f>C36+C21</f>
        <v>18941</v>
      </c>
      <c r="D37" s="316">
        <f>D36+D21</f>
        <v>254179</v>
      </c>
      <c r="E37" s="323">
        <f>E36+E21</f>
        <v>17441</v>
      </c>
    </row>
    <row r="38" spans="1:5" ht="15" customHeight="1" thickTop="1">
      <c r="A38" s="786"/>
      <c r="B38" s="1150"/>
      <c r="C38" s="1161"/>
      <c r="D38" s="1161"/>
      <c r="E38" s="1166"/>
    </row>
    <row r="39" spans="1:5" ht="12.75">
      <c r="A39" s="454" t="s">
        <v>557</v>
      </c>
      <c r="B39" s="584" t="s">
        <v>852</v>
      </c>
      <c r="C39" s="409"/>
      <c r="D39" s="180"/>
      <c r="E39" s="180"/>
    </row>
    <row r="40" spans="1:5" ht="16.5" customHeight="1">
      <c r="A40" s="453" t="s">
        <v>483</v>
      </c>
      <c r="B40" s="268" t="s">
        <v>851</v>
      </c>
      <c r="C40" s="409"/>
      <c r="D40" s="409"/>
      <c r="E40" s="180"/>
    </row>
    <row r="41" spans="1:5" ht="15" customHeight="1">
      <c r="A41" s="453" t="s">
        <v>484</v>
      </c>
      <c r="B41" s="889" t="s">
        <v>856</v>
      </c>
      <c r="C41" s="409"/>
      <c r="D41" s="180"/>
      <c r="E41" s="180"/>
    </row>
    <row r="42" spans="1:5" ht="15" customHeight="1">
      <c r="A42" s="453" t="s">
        <v>485</v>
      </c>
      <c r="B42" s="889" t="s">
        <v>857</v>
      </c>
      <c r="C42" s="306"/>
      <c r="D42" s="181"/>
      <c r="E42" s="181"/>
    </row>
    <row r="43" spans="1:5" ht="12.75">
      <c r="A43" s="453" t="s">
        <v>486</v>
      </c>
      <c r="B43" s="889" t="s">
        <v>858</v>
      </c>
      <c r="C43" s="407"/>
      <c r="D43" s="177"/>
      <c r="E43" s="181"/>
    </row>
    <row r="44" spans="1:5" ht="12.75">
      <c r="A44" s="453" t="s">
        <v>487</v>
      </c>
      <c r="B44" s="1136" t="s">
        <v>859</v>
      </c>
      <c r="C44" s="407"/>
      <c r="D44" s="177"/>
      <c r="E44" s="181"/>
    </row>
    <row r="45" spans="1:5" ht="12.75">
      <c r="A45" s="453" t="s">
        <v>488</v>
      </c>
      <c r="B45" s="1137" t="s">
        <v>860</v>
      </c>
      <c r="C45" s="295"/>
      <c r="D45" s="177"/>
      <c r="E45" s="181"/>
    </row>
    <row r="46" spans="1:5" ht="12.75">
      <c r="A46" s="453" t="s">
        <v>489</v>
      </c>
      <c r="B46" s="1138" t="s">
        <v>861</v>
      </c>
      <c r="C46" s="295"/>
      <c r="D46" s="407"/>
      <c r="E46" s="177"/>
    </row>
    <row r="47" spans="1:5" ht="13.5" thickBot="1">
      <c r="A47" s="453" t="s">
        <v>490</v>
      </c>
      <c r="B47" s="464" t="s">
        <v>862</v>
      </c>
      <c r="C47" s="316"/>
      <c r="D47" s="316"/>
      <c r="E47" s="323"/>
    </row>
    <row r="48" spans="1:5" s="18" customFormat="1" ht="13.5" thickBot="1">
      <c r="A48" s="477" t="s">
        <v>491</v>
      </c>
      <c r="B48" s="382" t="s">
        <v>853</v>
      </c>
      <c r="C48" s="1191">
        <f>SUM(C40:C47)</f>
        <v>0</v>
      </c>
      <c r="D48" s="1191">
        <f>SUM(D40:D47)</f>
        <v>0</v>
      </c>
      <c r="E48" s="884">
        <f>SUM(E40:E47)</f>
        <v>0</v>
      </c>
    </row>
    <row r="49" spans="1:5" ht="13.5" customHeight="1">
      <c r="A49" s="786"/>
      <c r="B49" s="45"/>
      <c r="C49" s="1156"/>
      <c r="D49" s="1094"/>
      <c r="E49" s="1094"/>
    </row>
    <row r="50" spans="1:5" ht="13.5" thickBot="1">
      <c r="A50" s="814" t="s">
        <v>492</v>
      </c>
      <c r="B50" s="1148" t="s">
        <v>854</v>
      </c>
      <c r="C50" s="1168">
        <f>C37+C48</f>
        <v>18941</v>
      </c>
      <c r="D50" s="1168">
        <f>D37+D48</f>
        <v>254179</v>
      </c>
      <c r="E50" s="1168">
        <f>E37+E48</f>
        <v>17441</v>
      </c>
    </row>
    <row r="51" spans="1:5" ht="13.5" thickTop="1">
      <c r="A51" s="475"/>
      <c r="B51" s="1112"/>
      <c r="C51" s="31"/>
      <c r="D51" s="31"/>
      <c r="E51" s="31"/>
    </row>
    <row r="52" spans="1:5" ht="12.75">
      <c r="A52" s="475"/>
      <c r="B52" s="1112"/>
      <c r="C52" s="31"/>
      <c r="D52" s="31"/>
      <c r="E52" s="31"/>
    </row>
    <row r="53" spans="1:5" ht="12.75">
      <c r="A53" s="475"/>
      <c r="B53" s="1112"/>
      <c r="C53" s="31"/>
      <c r="D53" s="31"/>
      <c r="E53" s="31"/>
    </row>
    <row r="54" spans="1:5" ht="12.75">
      <c r="A54" s="475"/>
      <c r="B54" s="1112"/>
      <c r="C54" s="31"/>
      <c r="D54" s="31"/>
      <c r="E54" s="31"/>
    </row>
    <row r="55" spans="1:5" ht="12.75">
      <c r="A55" s="475"/>
      <c r="B55" s="1112"/>
      <c r="C55" s="31"/>
      <c r="D55" s="31"/>
      <c r="E55" s="31"/>
    </row>
    <row r="56" spans="1:5" ht="12.75">
      <c r="A56" s="475"/>
      <c r="B56" s="1112"/>
      <c r="C56" s="31"/>
      <c r="D56" s="31"/>
      <c r="E56" s="31"/>
    </row>
    <row r="57" spans="1:5" ht="12.75">
      <c r="A57" s="475"/>
      <c r="B57" s="1112"/>
      <c r="C57" s="31"/>
      <c r="D57" s="31"/>
      <c r="E57" s="31"/>
    </row>
    <row r="58" spans="1:5" ht="12.75" customHeight="1">
      <c r="A58" s="475"/>
      <c r="B58" s="1112"/>
      <c r="C58" s="1113"/>
      <c r="D58" s="1113"/>
      <c r="E58" s="1113"/>
    </row>
    <row r="59" spans="1:5" ht="12.75" customHeight="1">
      <c r="A59" s="475"/>
      <c r="B59" s="1112"/>
      <c r="C59" s="1113"/>
      <c r="D59" s="1113"/>
      <c r="E59" s="1113"/>
    </row>
    <row r="60" spans="1:5" ht="12.75">
      <c r="A60" s="1444">
        <v>2</v>
      </c>
      <c r="B60" s="1444"/>
      <c r="C60" s="1444"/>
      <c r="D60" s="1444"/>
      <c r="E60" s="1444"/>
    </row>
    <row r="61" spans="1:5" ht="12.75">
      <c r="A61" s="1419" t="s">
        <v>691</v>
      </c>
      <c r="B61" s="1419"/>
      <c r="C61" s="1419"/>
      <c r="D61" s="1419"/>
      <c r="E61" s="1419"/>
    </row>
    <row r="62" spans="1:5" ht="12.75">
      <c r="A62" s="466"/>
      <c r="B62" s="466"/>
      <c r="C62" s="466"/>
      <c r="D62" s="466"/>
      <c r="E62" s="466"/>
    </row>
    <row r="63" spans="1:5" ht="12.75">
      <c r="A63" s="1442" t="s">
        <v>692</v>
      </c>
      <c r="B63" s="1442"/>
      <c r="C63" s="1442"/>
      <c r="D63" s="1442"/>
      <c r="E63" s="1442"/>
    </row>
    <row r="64" spans="1:5" ht="12.75">
      <c r="A64" s="1442" t="s">
        <v>15</v>
      </c>
      <c r="B64" s="1442"/>
      <c r="C64" s="1442"/>
      <c r="D64" s="1442"/>
      <c r="E64" s="1442"/>
    </row>
    <row r="65" spans="1:5" ht="27" customHeight="1" thickBot="1">
      <c r="A65" s="192"/>
      <c r="B65" s="587"/>
      <c r="C65" s="587"/>
      <c r="D65" s="587"/>
      <c r="E65" s="23" t="s">
        <v>11</v>
      </c>
    </row>
    <row r="66" spans="1:5" ht="27" thickBot="1">
      <c r="A66" s="481" t="s">
        <v>448</v>
      </c>
      <c r="B66" s="792" t="s">
        <v>16</v>
      </c>
      <c r="C66" s="826" t="s">
        <v>18</v>
      </c>
      <c r="D66" s="473" t="s">
        <v>864</v>
      </c>
      <c r="E66" s="554" t="s">
        <v>865</v>
      </c>
    </row>
    <row r="67" spans="1:5" ht="12.75">
      <c r="A67" s="793" t="s">
        <v>449</v>
      </c>
      <c r="B67" s="794" t="s">
        <v>450</v>
      </c>
      <c r="C67" s="803" t="s">
        <v>451</v>
      </c>
      <c r="D67" s="820" t="s">
        <v>452</v>
      </c>
      <c r="E67" s="824" t="s">
        <v>472</v>
      </c>
    </row>
    <row r="68" spans="1:5" ht="15.75" customHeight="1">
      <c r="A68" s="454" t="s">
        <v>453</v>
      </c>
      <c r="B68" s="461" t="s">
        <v>322</v>
      </c>
      <c r="C68" s="407"/>
      <c r="D68" s="177"/>
      <c r="E68" s="177"/>
    </row>
    <row r="69" spans="1:5" ht="18" customHeight="1">
      <c r="A69" s="453" t="s">
        <v>454</v>
      </c>
      <c r="B69" s="232" t="s">
        <v>6</v>
      </c>
      <c r="C69" s="407">
        <v>19833</v>
      </c>
      <c r="D69" s="177">
        <f>C69+E8+D8+C8</f>
        <v>197617</v>
      </c>
      <c r="E69" s="177"/>
    </row>
    <row r="70" spans="1:5" ht="12" customHeight="1">
      <c r="A70" s="453" t="s">
        <v>455</v>
      </c>
      <c r="B70" s="267" t="s">
        <v>7</v>
      </c>
      <c r="C70" s="407">
        <v>6427</v>
      </c>
      <c r="D70" s="177">
        <f>C70+E9+D9+C9</f>
        <v>55444</v>
      </c>
      <c r="E70" s="177"/>
    </row>
    <row r="71" spans="1:5" ht="11.25" customHeight="1">
      <c r="A71" s="453" t="s">
        <v>456</v>
      </c>
      <c r="B71" s="267" t="s">
        <v>8</v>
      </c>
      <c r="C71" s="407">
        <v>1547</v>
      </c>
      <c r="D71" s="177">
        <f>C71+E10+D10+C10</f>
        <v>65307</v>
      </c>
      <c r="E71" s="177"/>
    </row>
    <row r="72" spans="1:5" ht="12.75">
      <c r="A72" s="453" t="s">
        <v>457</v>
      </c>
      <c r="B72" s="267" t="s">
        <v>561</v>
      </c>
      <c r="C72" s="407"/>
      <c r="D72" s="177">
        <f>C72+E11+D11+C11</f>
        <v>0</v>
      </c>
      <c r="E72" s="177"/>
    </row>
    <row r="73" spans="1:5" ht="12.75">
      <c r="A73" s="453" t="s">
        <v>458</v>
      </c>
      <c r="B73" s="267" t="s">
        <v>560</v>
      </c>
      <c r="C73" s="407"/>
      <c r="D73" s="177">
        <f>C73+E12+D12+C12</f>
        <v>0</v>
      </c>
      <c r="E73" s="177"/>
    </row>
    <row r="74" spans="1:5" ht="12.75">
      <c r="A74" s="453" t="s">
        <v>459</v>
      </c>
      <c r="B74" s="267" t="s">
        <v>836</v>
      </c>
      <c r="C74" s="407">
        <f>C75+C76+C77+C78+C79+C80</f>
        <v>0</v>
      </c>
      <c r="D74" s="407">
        <f>D75+D76+D77+D78+D79+D80</f>
        <v>0</v>
      </c>
      <c r="E74" s="177">
        <f>E75+E76+E77+E78+E79+E80</f>
        <v>0</v>
      </c>
    </row>
    <row r="75" spans="1:5" ht="12.75">
      <c r="A75" s="453" t="s">
        <v>460</v>
      </c>
      <c r="B75" s="267" t="s">
        <v>837</v>
      </c>
      <c r="C75" s="407"/>
      <c r="D75" s="177">
        <f aca="true" t="shared" si="0" ref="D75:D81">C75+E14+D14+C14</f>
        <v>0</v>
      </c>
      <c r="E75" s="177"/>
    </row>
    <row r="76" spans="1:5" ht="12.75">
      <c r="A76" s="453" t="s">
        <v>461</v>
      </c>
      <c r="B76" s="267" t="s">
        <v>838</v>
      </c>
      <c r="C76" s="407"/>
      <c r="D76" s="177">
        <f t="shared" si="0"/>
        <v>0</v>
      </c>
      <c r="E76" s="177"/>
    </row>
    <row r="77" spans="1:5" ht="12.75">
      <c r="A77" s="453" t="s">
        <v>462</v>
      </c>
      <c r="B77" s="267" t="s">
        <v>839</v>
      </c>
      <c r="C77" s="407"/>
      <c r="D77" s="177">
        <f t="shared" si="0"/>
        <v>0</v>
      </c>
      <c r="E77" s="177"/>
    </row>
    <row r="78" spans="1:5" ht="14.25" customHeight="1">
      <c r="A78" s="453" t="s">
        <v>463</v>
      </c>
      <c r="B78" s="462" t="s">
        <v>840</v>
      </c>
      <c r="C78" s="306"/>
      <c r="D78" s="177">
        <f t="shared" si="0"/>
        <v>0</v>
      </c>
      <c r="E78" s="177"/>
    </row>
    <row r="79" spans="1:5" ht="14.25" customHeight="1">
      <c r="A79" s="453" t="s">
        <v>464</v>
      </c>
      <c r="B79" s="1134" t="s">
        <v>855</v>
      </c>
      <c r="C79" s="410"/>
      <c r="D79" s="177">
        <f t="shared" si="0"/>
        <v>0</v>
      </c>
      <c r="E79" s="177"/>
    </row>
    <row r="80" spans="1:5" ht="14.25" customHeight="1">
      <c r="A80" s="453" t="s">
        <v>465</v>
      </c>
      <c r="B80" s="1135" t="s">
        <v>848</v>
      </c>
      <c r="C80" s="410"/>
      <c r="D80" s="177">
        <f t="shared" si="0"/>
        <v>0</v>
      </c>
      <c r="E80" s="177"/>
    </row>
    <row r="81" spans="1:5" ht="12" customHeight="1" thickBot="1">
      <c r="A81" s="453" t="s">
        <v>466</v>
      </c>
      <c r="B81" s="269" t="s">
        <v>318</v>
      </c>
      <c r="C81" s="408"/>
      <c r="D81" s="177">
        <f t="shared" si="0"/>
        <v>0</v>
      </c>
      <c r="E81" s="177">
        <f>' 8 10 sz. melléklet'!D32</f>
        <v>191693</v>
      </c>
    </row>
    <row r="82" spans="1:5" ht="13.5" thickBot="1">
      <c r="A82" s="797" t="s">
        <v>467</v>
      </c>
      <c r="B82" s="798" t="s">
        <v>9</v>
      </c>
      <c r="C82" s="812">
        <f>C69+C70+C71+C72+C81</f>
        <v>27807</v>
      </c>
      <c r="D82" s="812">
        <f>D69+D70+D71+D72+D81</f>
        <v>318368</v>
      </c>
      <c r="E82" s="813">
        <f>E69+E70+E71+E72+E74+E81</f>
        <v>191693</v>
      </c>
    </row>
    <row r="83" spans="1:5" ht="13.5" thickTop="1">
      <c r="A83" s="786"/>
      <c r="B83" s="461"/>
      <c r="C83" s="1170"/>
      <c r="D83" s="1170"/>
      <c r="E83" s="1171"/>
    </row>
    <row r="84" spans="1:5" ht="12.75">
      <c r="A84" s="454" t="s">
        <v>468</v>
      </c>
      <c r="B84" s="463" t="s">
        <v>323</v>
      </c>
      <c r="C84" s="409"/>
      <c r="D84" s="180"/>
      <c r="E84" s="180"/>
    </row>
    <row r="85" spans="1:5" ht="12.75">
      <c r="A85" s="453" t="s">
        <v>469</v>
      </c>
      <c r="B85" s="267" t="s">
        <v>562</v>
      </c>
      <c r="C85" s="407"/>
      <c r="D85" s="177">
        <f>C85+E24+D24+C24</f>
        <v>0</v>
      </c>
      <c r="E85" s="177"/>
    </row>
    <row r="86" spans="1:5" ht="12.75">
      <c r="A86" s="453" t="s">
        <v>468</v>
      </c>
      <c r="B86" s="267" t="s">
        <v>563</v>
      </c>
      <c r="C86" s="306"/>
      <c r="D86" s="177">
        <f>C86+E25+D25+C25</f>
        <v>0</v>
      </c>
      <c r="E86" s="181"/>
    </row>
    <row r="87" spans="1:5" ht="12.75">
      <c r="A87" s="453" t="s">
        <v>469</v>
      </c>
      <c r="B87" s="267" t="s">
        <v>319</v>
      </c>
      <c r="C87" s="407">
        <f>C88+C89+C90+C91+C92+C93+C94</f>
        <v>0</v>
      </c>
      <c r="D87" s="407">
        <f>D88+D89+D90+D91+D92+D93+D94</f>
        <v>0</v>
      </c>
      <c r="E87" s="177">
        <f>E88+E89+E90+E91+E92+E93+E94</f>
        <v>0</v>
      </c>
    </row>
    <row r="88" spans="1:5" ht="12.75">
      <c r="A88" s="453" t="s">
        <v>470</v>
      </c>
      <c r="B88" s="462" t="s">
        <v>841</v>
      </c>
      <c r="C88" s="407"/>
      <c r="D88" s="177">
        <f aca="true" t="shared" si="1" ref="D88:D96">C88+E27+D27+C27</f>
        <v>0</v>
      </c>
      <c r="E88" s="177"/>
    </row>
    <row r="89" spans="1:5" ht="12.75">
      <c r="A89" s="453" t="s">
        <v>471</v>
      </c>
      <c r="B89" s="462" t="s">
        <v>843</v>
      </c>
      <c r="C89" s="407"/>
      <c r="D89" s="177">
        <f t="shared" si="1"/>
        <v>0</v>
      </c>
      <c r="E89" s="177"/>
    </row>
    <row r="90" spans="1:5" ht="12.75">
      <c r="A90" s="453" t="s">
        <v>473</v>
      </c>
      <c r="B90" s="462" t="s">
        <v>842</v>
      </c>
      <c r="C90" s="407"/>
      <c r="D90" s="177">
        <f t="shared" si="1"/>
        <v>0</v>
      </c>
      <c r="E90" s="177"/>
    </row>
    <row r="91" spans="1:5" ht="12.75">
      <c r="A91" s="453" t="s">
        <v>474</v>
      </c>
      <c r="B91" s="462" t="s">
        <v>844</v>
      </c>
      <c r="C91" s="407"/>
      <c r="D91" s="177">
        <f t="shared" si="1"/>
        <v>0</v>
      </c>
      <c r="E91" s="177"/>
    </row>
    <row r="92" spans="1:5" ht="12.75">
      <c r="A92" s="453" t="s">
        <v>475</v>
      </c>
      <c r="B92" s="1134" t="s">
        <v>845</v>
      </c>
      <c r="C92" s="407"/>
      <c r="D92" s="177">
        <f t="shared" si="1"/>
        <v>0</v>
      </c>
      <c r="E92" s="177"/>
    </row>
    <row r="93" spans="1:5" ht="12.75">
      <c r="A93" s="453" t="s">
        <v>476</v>
      </c>
      <c r="B93" s="372" t="s">
        <v>846</v>
      </c>
      <c r="C93" s="407"/>
      <c r="D93" s="177">
        <f t="shared" si="1"/>
        <v>0</v>
      </c>
      <c r="E93" s="177"/>
    </row>
    <row r="94" spans="1:5" s="18" customFormat="1" ht="12.75">
      <c r="A94" s="453" t="s">
        <v>477</v>
      </c>
      <c r="B94" s="1135" t="s">
        <v>863</v>
      </c>
      <c r="C94" s="295"/>
      <c r="D94" s="177">
        <f t="shared" si="1"/>
        <v>0</v>
      </c>
      <c r="E94" s="177"/>
    </row>
    <row r="95" spans="1:5" ht="12.75">
      <c r="A95" s="453" t="s">
        <v>478</v>
      </c>
      <c r="B95" s="267" t="s">
        <v>849</v>
      </c>
      <c r="C95" s="294"/>
      <c r="D95" s="177">
        <f t="shared" si="1"/>
        <v>0</v>
      </c>
      <c r="E95" s="181"/>
    </row>
    <row r="96" spans="1:5" ht="13.5" thickBot="1">
      <c r="A96" s="453" t="s">
        <v>479</v>
      </c>
      <c r="B96" s="269" t="s">
        <v>321</v>
      </c>
      <c r="C96" s="888"/>
      <c r="D96" s="177">
        <f t="shared" si="1"/>
        <v>0</v>
      </c>
      <c r="E96" s="182"/>
    </row>
    <row r="97" spans="1:5" ht="13.5" thickBot="1">
      <c r="A97" s="797" t="s">
        <v>480</v>
      </c>
      <c r="B97" s="798" t="s">
        <v>10</v>
      </c>
      <c r="C97" s="1165">
        <f>C85+C86+C87+C95+C96</f>
        <v>0</v>
      </c>
      <c r="D97" s="1165">
        <f>D85+D86+D87+D95+D96</f>
        <v>0</v>
      </c>
      <c r="E97" s="1199">
        <f>E85+E86+E87+E95+E96</f>
        <v>0</v>
      </c>
    </row>
    <row r="98" spans="1:5" ht="28.5" customHeight="1" thickBot="1" thickTop="1">
      <c r="A98" s="797" t="s">
        <v>481</v>
      </c>
      <c r="B98" s="802" t="s">
        <v>850</v>
      </c>
      <c r="C98" s="316">
        <f>C97+C82</f>
        <v>27807</v>
      </c>
      <c r="D98" s="316">
        <f>D97+D82</f>
        <v>318368</v>
      </c>
      <c r="E98" s="323">
        <f>E97+E82</f>
        <v>191693</v>
      </c>
    </row>
    <row r="99" spans="1:5" ht="13.5" thickTop="1">
      <c r="A99" s="786"/>
      <c r="B99" s="1150"/>
      <c r="C99" s="1161"/>
      <c r="D99" s="1161"/>
      <c r="E99" s="1166"/>
    </row>
    <row r="100" spans="1:5" ht="12.75">
      <c r="A100" s="454" t="s">
        <v>557</v>
      </c>
      <c r="B100" s="584" t="s">
        <v>852</v>
      </c>
      <c r="C100" s="409"/>
      <c r="D100" s="180"/>
      <c r="E100" s="180"/>
    </row>
    <row r="101" spans="1:5" ht="12.75">
      <c r="A101" s="453" t="s">
        <v>483</v>
      </c>
      <c r="B101" s="268" t="s">
        <v>851</v>
      </c>
      <c r="C101" s="407"/>
      <c r="D101" s="177">
        <f aca="true" t="shared" si="2" ref="D101:D108">C101+E40+D40+C40</f>
        <v>0</v>
      </c>
      <c r="E101" s="177"/>
    </row>
    <row r="102" spans="1:5" s="18" customFormat="1" ht="12.75">
      <c r="A102" s="453" t="s">
        <v>484</v>
      </c>
      <c r="B102" s="889" t="s">
        <v>856</v>
      </c>
      <c r="C102" s="409"/>
      <c r="D102" s="177">
        <f t="shared" si="2"/>
        <v>0</v>
      </c>
      <c r="E102" s="180"/>
    </row>
    <row r="103" spans="1:5" ht="11.25" customHeight="1">
      <c r="A103" s="453" t="s">
        <v>485</v>
      </c>
      <c r="B103" s="889" t="s">
        <v>857</v>
      </c>
      <c r="C103" s="306"/>
      <c r="D103" s="177">
        <f t="shared" si="2"/>
        <v>0</v>
      </c>
      <c r="E103" s="177"/>
    </row>
    <row r="104" spans="1:5" ht="12.75">
      <c r="A104" s="453" t="s">
        <v>486</v>
      </c>
      <c r="B104" s="889" t="s">
        <v>858</v>
      </c>
      <c r="C104" s="407"/>
      <c r="D104" s="177">
        <f t="shared" si="2"/>
        <v>0</v>
      </c>
      <c r="E104" s="177"/>
    </row>
    <row r="105" spans="1:5" ht="12.75">
      <c r="A105" s="453" t="s">
        <v>487</v>
      </c>
      <c r="B105" s="1136" t="s">
        <v>859</v>
      </c>
      <c r="C105" s="407"/>
      <c r="D105" s="177">
        <f t="shared" si="2"/>
        <v>0</v>
      </c>
      <c r="E105" s="177"/>
    </row>
    <row r="106" spans="1:5" ht="12.75">
      <c r="A106" s="453" t="s">
        <v>488</v>
      </c>
      <c r="B106" s="1137" t="s">
        <v>860</v>
      </c>
      <c r="C106" s="295"/>
      <c r="D106" s="177">
        <f t="shared" si="2"/>
        <v>0</v>
      </c>
      <c r="E106" s="177"/>
    </row>
    <row r="107" spans="1:5" s="18" customFormat="1" ht="12.75">
      <c r="A107" s="453" t="s">
        <v>489</v>
      </c>
      <c r="B107" s="1138" t="s">
        <v>861</v>
      </c>
      <c r="C107" s="295"/>
      <c r="D107" s="177">
        <f t="shared" si="2"/>
        <v>0</v>
      </c>
      <c r="E107" s="177"/>
    </row>
    <row r="108" spans="1:5" ht="13.5" thickBot="1">
      <c r="A108" s="453" t="s">
        <v>490</v>
      </c>
      <c r="B108" s="464" t="s">
        <v>862</v>
      </c>
      <c r="C108" s="316"/>
      <c r="D108" s="177">
        <f t="shared" si="2"/>
        <v>0</v>
      </c>
      <c r="E108" s="323"/>
    </row>
    <row r="109" spans="1:5" ht="13.5" customHeight="1" thickBot="1">
      <c r="A109" s="477" t="s">
        <v>491</v>
      </c>
      <c r="B109" s="382" t="s">
        <v>853</v>
      </c>
      <c r="C109" s="1191">
        <f>SUM(C101:C108)</f>
        <v>0</v>
      </c>
      <c r="D109" s="1191">
        <f>SUM(D101:D108)</f>
        <v>0</v>
      </c>
      <c r="E109" s="884">
        <f>SUM(E101:E108)</f>
        <v>0</v>
      </c>
    </row>
    <row r="110" spans="1:5" ht="12.75">
      <c r="A110" s="786"/>
      <c r="B110" s="45"/>
      <c r="C110" s="1194"/>
      <c r="D110" s="932"/>
      <c r="E110" s="932"/>
    </row>
    <row r="111" spans="1:5" ht="24.75" customHeight="1" thickBot="1">
      <c r="A111" s="814" t="s">
        <v>492</v>
      </c>
      <c r="B111" s="1148" t="s">
        <v>854</v>
      </c>
      <c r="C111" s="1168">
        <f>C98+C109</f>
        <v>27807</v>
      </c>
      <c r="D111" s="1168">
        <f>D98+D109</f>
        <v>318368</v>
      </c>
      <c r="E111" s="1168">
        <f>E98+E109</f>
        <v>191693</v>
      </c>
    </row>
    <row r="112" spans="1:5" ht="24.75" customHeight="1" thickTop="1">
      <c r="A112" s="475"/>
      <c r="B112" s="1112"/>
      <c r="C112" s="31"/>
      <c r="D112" s="31"/>
      <c r="E112" s="31"/>
    </row>
    <row r="113" spans="1:5" ht="24.75" customHeight="1">
      <c r="A113" s="475"/>
      <c r="B113" s="1112"/>
      <c r="C113" s="31"/>
      <c r="D113" s="31"/>
      <c r="E113" s="31"/>
    </row>
    <row r="114" spans="1:5" ht="24.75" customHeight="1">
      <c r="A114" s="475"/>
      <c r="B114" s="1112"/>
      <c r="C114" s="31"/>
      <c r="D114" s="31"/>
      <c r="E114" s="31"/>
    </row>
    <row r="115" spans="1:5" s="18" customFormat="1" ht="12.75">
      <c r="A115" s="475"/>
      <c r="B115" s="1112"/>
      <c r="C115" s="1113"/>
      <c r="D115" s="1113"/>
      <c r="E115" s="1113"/>
    </row>
    <row r="116" spans="1:5" ht="13.5" customHeight="1">
      <c r="A116" s="1440">
        <v>3</v>
      </c>
      <c r="B116" s="1440"/>
      <c r="C116" s="1440"/>
      <c r="D116" s="1440"/>
      <c r="E116" s="1440"/>
    </row>
    <row r="117" spans="1:5" ht="15" customHeight="1">
      <c r="A117" s="1419" t="s">
        <v>691</v>
      </c>
      <c r="B117" s="1419"/>
      <c r="C117" s="1419"/>
      <c r="D117" s="1419"/>
      <c r="E117" s="1419"/>
    </row>
    <row r="118" spans="1:5" ht="15" customHeight="1">
      <c r="A118" s="466"/>
      <c r="B118" s="466"/>
      <c r="C118" s="466"/>
      <c r="D118" s="466"/>
      <c r="E118" s="466"/>
    </row>
    <row r="119" spans="1:5" ht="15" customHeight="1">
      <c r="A119" s="1442" t="s">
        <v>692</v>
      </c>
      <c r="B119" s="1442"/>
      <c r="C119" s="1442"/>
      <c r="D119" s="1442"/>
      <c r="E119" s="1442"/>
    </row>
    <row r="120" spans="1:5" s="18" customFormat="1" ht="12.75">
      <c r="A120" s="1442" t="s">
        <v>15</v>
      </c>
      <c r="B120" s="1442"/>
      <c r="C120" s="1442"/>
      <c r="D120" s="1442"/>
      <c r="E120" s="1442"/>
    </row>
    <row r="121" spans="1:5" ht="17.25" customHeight="1" thickBot="1">
      <c r="A121" s="192"/>
      <c r="B121" s="587"/>
      <c r="C121" s="587"/>
      <c r="D121" s="587"/>
      <c r="E121" s="23" t="s">
        <v>11</v>
      </c>
    </row>
    <row r="122" spans="1:5" ht="39" thickBot="1">
      <c r="A122" s="481" t="s">
        <v>448</v>
      </c>
      <c r="B122" s="792" t="s">
        <v>16</v>
      </c>
      <c r="C122" s="554" t="s">
        <v>866</v>
      </c>
      <c r="D122" s="473"/>
      <c r="E122" s="554"/>
    </row>
    <row r="123" spans="1:5" ht="12.75">
      <c r="A123" s="793" t="s">
        <v>449</v>
      </c>
      <c r="B123" s="794" t="s">
        <v>450</v>
      </c>
      <c r="C123" s="803" t="s">
        <v>451</v>
      </c>
      <c r="D123" s="820" t="s">
        <v>452</v>
      </c>
      <c r="E123" s="824" t="s">
        <v>472</v>
      </c>
    </row>
    <row r="124" spans="1:5" s="18" customFormat="1" ht="12.75">
      <c r="A124" s="454" t="s">
        <v>453</v>
      </c>
      <c r="B124" s="461" t="s">
        <v>322</v>
      </c>
      <c r="C124" s="407"/>
      <c r="D124" s="177"/>
      <c r="E124" s="177"/>
    </row>
    <row r="125" spans="1:5" ht="12.75">
      <c r="A125" s="453" t="s">
        <v>454</v>
      </c>
      <c r="B125" s="232" t="s">
        <v>6</v>
      </c>
      <c r="C125" s="407">
        <f>D69+E69</f>
        <v>197617</v>
      </c>
      <c r="D125" s="177"/>
      <c r="E125" s="177"/>
    </row>
    <row r="126" spans="1:5" ht="14.25" customHeight="1">
      <c r="A126" s="453" t="s">
        <v>455</v>
      </c>
      <c r="B126" s="267" t="s">
        <v>7</v>
      </c>
      <c r="C126" s="407">
        <f aca="true" t="shared" si="3" ref="C126:C137">D70+E70</f>
        <v>55444</v>
      </c>
      <c r="D126" s="177"/>
      <c r="E126" s="177"/>
    </row>
    <row r="127" spans="1:5" s="18" customFormat="1" ht="12.75">
      <c r="A127" s="453" t="s">
        <v>456</v>
      </c>
      <c r="B127" s="267" t="s">
        <v>8</v>
      </c>
      <c r="C127" s="407">
        <f t="shared" si="3"/>
        <v>65307</v>
      </c>
      <c r="D127" s="177"/>
      <c r="E127" s="177"/>
    </row>
    <row r="128" spans="1:5" ht="12" customHeight="1">
      <c r="A128" s="453" t="s">
        <v>457</v>
      </c>
      <c r="B128" s="267" t="s">
        <v>561</v>
      </c>
      <c r="C128" s="407">
        <f t="shared" si="3"/>
        <v>0</v>
      </c>
      <c r="D128" s="177"/>
      <c r="E128" s="177"/>
    </row>
    <row r="129" spans="1:5" ht="12.75">
      <c r="A129" s="453" t="s">
        <v>458</v>
      </c>
      <c r="B129" s="267" t="s">
        <v>560</v>
      </c>
      <c r="C129" s="407">
        <f t="shared" si="3"/>
        <v>0</v>
      </c>
      <c r="D129" s="177"/>
      <c r="E129" s="177"/>
    </row>
    <row r="130" spans="1:5" ht="12.75">
      <c r="A130" s="453" t="s">
        <v>459</v>
      </c>
      <c r="B130" s="267" t="s">
        <v>836</v>
      </c>
      <c r="C130" s="407">
        <f t="shared" si="3"/>
        <v>0</v>
      </c>
      <c r="D130" s="177"/>
      <c r="E130" s="177"/>
    </row>
    <row r="131" spans="1:5" ht="12.75">
      <c r="A131" s="453" t="s">
        <v>460</v>
      </c>
      <c r="B131" s="267" t="s">
        <v>837</v>
      </c>
      <c r="C131" s="407">
        <f t="shared" si="3"/>
        <v>0</v>
      </c>
      <c r="D131" s="177"/>
      <c r="E131" s="177"/>
    </row>
    <row r="132" spans="1:5" ht="12.75">
      <c r="A132" s="453" t="s">
        <v>461</v>
      </c>
      <c r="B132" s="267" t="s">
        <v>838</v>
      </c>
      <c r="C132" s="407">
        <f t="shared" si="3"/>
        <v>0</v>
      </c>
      <c r="D132" s="177"/>
      <c r="E132" s="177"/>
    </row>
    <row r="133" spans="1:5" ht="15" customHeight="1">
      <c r="A133" s="453" t="s">
        <v>462</v>
      </c>
      <c r="B133" s="267" t="s">
        <v>839</v>
      </c>
      <c r="C133" s="407">
        <f t="shared" si="3"/>
        <v>0</v>
      </c>
      <c r="D133" s="177"/>
      <c r="E133" s="177"/>
    </row>
    <row r="134" spans="1:5" ht="12.75">
      <c r="A134" s="453" t="s">
        <v>463</v>
      </c>
      <c r="B134" s="462" t="s">
        <v>840</v>
      </c>
      <c r="C134" s="407">
        <f t="shared" si="3"/>
        <v>0</v>
      </c>
      <c r="D134" s="181"/>
      <c r="E134" s="177"/>
    </row>
    <row r="135" spans="1:5" ht="14.25" customHeight="1">
      <c r="A135" s="453" t="s">
        <v>464</v>
      </c>
      <c r="B135" s="1134" t="s">
        <v>855</v>
      </c>
      <c r="C135" s="407">
        <f t="shared" si="3"/>
        <v>0</v>
      </c>
      <c r="D135" s="178"/>
      <c r="E135" s="177"/>
    </row>
    <row r="136" spans="1:5" ht="12.75" customHeight="1">
      <c r="A136" s="453" t="s">
        <v>465</v>
      </c>
      <c r="B136" s="1135" t="s">
        <v>848</v>
      </c>
      <c r="C136" s="407">
        <f t="shared" si="3"/>
        <v>0</v>
      </c>
      <c r="D136" s="178"/>
      <c r="E136" s="177"/>
    </row>
    <row r="137" spans="1:5" ht="13.5" thickBot="1">
      <c r="A137" s="453" t="s">
        <v>466</v>
      </c>
      <c r="B137" s="269" t="s">
        <v>318</v>
      </c>
      <c r="C137" s="407">
        <f t="shared" si="3"/>
        <v>191693</v>
      </c>
      <c r="D137" s="405"/>
      <c r="E137" s="177"/>
    </row>
    <row r="138" spans="1:5" ht="13.5" thickBot="1">
      <c r="A138" s="797" t="s">
        <v>467</v>
      </c>
      <c r="B138" s="798" t="s">
        <v>9</v>
      </c>
      <c r="C138" s="1189">
        <f>C125+C126+C127+C128+C130+C137</f>
        <v>510061</v>
      </c>
      <c r="D138" s="1189">
        <f>D125+D126+D127+D128+D137</f>
        <v>0</v>
      </c>
      <c r="E138" s="932">
        <f>E125+E126+E127+E128+E137</f>
        <v>0</v>
      </c>
    </row>
    <row r="139" spans="1:5" ht="12" customHeight="1" thickTop="1">
      <c r="A139" s="786"/>
      <c r="B139" s="461"/>
      <c r="C139" s="1163"/>
      <c r="D139" s="1163"/>
      <c r="E139" s="1164"/>
    </row>
    <row r="140" spans="1:5" ht="13.5" customHeight="1">
      <c r="A140" s="454" t="s">
        <v>468</v>
      </c>
      <c r="B140" s="463" t="s">
        <v>323</v>
      </c>
      <c r="C140" s="409"/>
      <c r="D140" s="180"/>
      <c r="E140" s="180"/>
    </row>
    <row r="141" spans="1:5" ht="12" customHeight="1">
      <c r="A141" s="453" t="s">
        <v>469</v>
      </c>
      <c r="B141" s="267" t="s">
        <v>562</v>
      </c>
      <c r="C141" s="407">
        <f>E85+D85</f>
        <v>0</v>
      </c>
      <c r="D141" s="177"/>
      <c r="E141" s="177"/>
    </row>
    <row r="142" spans="1:5" ht="12.75">
      <c r="A142" s="453" t="s">
        <v>468</v>
      </c>
      <c r="B142" s="267" t="s">
        <v>563</v>
      </c>
      <c r="C142" s="407">
        <f aca="true" t="shared" si="4" ref="C142:C152">E86+D86</f>
        <v>0</v>
      </c>
      <c r="D142" s="306"/>
      <c r="E142" s="181"/>
    </row>
    <row r="143" spans="1:5" ht="12.75">
      <c r="A143" s="453" t="s">
        <v>469</v>
      </c>
      <c r="B143" s="267" t="s">
        <v>319</v>
      </c>
      <c r="C143" s="407">
        <f t="shared" si="4"/>
        <v>0</v>
      </c>
      <c r="D143" s="177"/>
      <c r="E143" s="177"/>
    </row>
    <row r="144" spans="1:5" ht="12.75">
      <c r="A144" s="453" t="s">
        <v>470</v>
      </c>
      <c r="B144" s="462" t="s">
        <v>841</v>
      </c>
      <c r="C144" s="407">
        <f t="shared" si="4"/>
        <v>0</v>
      </c>
      <c r="D144" s="177"/>
      <c r="E144" s="177"/>
    </row>
    <row r="145" spans="1:5" ht="12.75">
      <c r="A145" s="453" t="s">
        <v>471</v>
      </c>
      <c r="B145" s="462" t="s">
        <v>843</v>
      </c>
      <c r="C145" s="407">
        <f t="shared" si="4"/>
        <v>0</v>
      </c>
      <c r="D145" s="177"/>
      <c r="E145" s="177"/>
    </row>
    <row r="146" spans="1:5" ht="12" customHeight="1">
      <c r="A146" s="453" t="s">
        <v>473</v>
      </c>
      <c r="B146" s="462" t="s">
        <v>842</v>
      </c>
      <c r="C146" s="407">
        <f t="shared" si="4"/>
        <v>0</v>
      </c>
      <c r="D146" s="177"/>
      <c r="E146" s="177"/>
    </row>
    <row r="147" spans="1:5" ht="12" customHeight="1">
      <c r="A147" s="453" t="s">
        <v>474</v>
      </c>
      <c r="B147" s="462" t="s">
        <v>844</v>
      </c>
      <c r="C147" s="407">
        <f t="shared" si="4"/>
        <v>0</v>
      </c>
      <c r="D147" s="177"/>
      <c r="E147" s="177"/>
    </row>
    <row r="148" spans="1:5" ht="12.75">
      <c r="A148" s="453" t="s">
        <v>475</v>
      </c>
      <c r="B148" s="1134" t="s">
        <v>845</v>
      </c>
      <c r="C148" s="407">
        <f t="shared" si="4"/>
        <v>0</v>
      </c>
      <c r="D148" s="177"/>
      <c r="E148" s="177"/>
    </row>
    <row r="149" spans="1:5" ht="12.75">
      <c r="A149" s="453" t="s">
        <v>476</v>
      </c>
      <c r="B149" s="372" t="s">
        <v>846</v>
      </c>
      <c r="C149" s="407">
        <f t="shared" si="4"/>
        <v>0</v>
      </c>
      <c r="D149" s="177"/>
      <c r="E149" s="177"/>
    </row>
    <row r="150" spans="1:5" ht="12.75">
      <c r="A150" s="453" t="s">
        <v>477</v>
      </c>
      <c r="B150" s="1135" t="s">
        <v>863</v>
      </c>
      <c r="C150" s="407">
        <f t="shared" si="4"/>
        <v>0</v>
      </c>
      <c r="D150" s="306"/>
      <c r="E150" s="181"/>
    </row>
    <row r="151" spans="1:5" ht="12.75">
      <c r="A151" s="453" t="s">
        <v>478</v>
      </c>
      <c r="B151" s="267" t="s">
        <v>849</v>
      </c>
      <c r="C151" s="407">
        <f t="shared" si="4"/>
        <v>0</v>
      </c>
      <c r="D151" s="407"/>
      <c r="E151" s="177"/>
    </row>
    <row r="152" spans="1:5" ht="13.5" thickBot="1">
      <c r="A152" s="453" t="s">
        <v>479</v>
      </c>
      <c r="B152" s="269" t="s">
        <v>321</v>
      </c>
      <c r="C152" s="407">
        <f t="shared" si="4"/>
        <v>0</v>
      </c>
      <c r="D152" s="305"/>
      <c r="E152" s="185"/>
    </row>
    <row r="153" spans="1:5" ht="13.5" thickBot="1">
      <c r="A153" s="797" t="s">
        <v>480</v>
      </c>
      <c r="B153" s="1159" t="s">
        <v>10</v>
      </c>
      <c r="C153" s="747">
        <f>C141+C142+C143+C151+C152</f>
        <v>0</v>
      </c>
      <c r="D153" s="747">
        <f>D141+D142+D143+D151+D152</f>
        <v>0</v>
      </c>
      <c r="E153" s="1094">
        <f>E141+E142+E143+E151+E152</f>
        <v>0</v>
      </c>
    </row>
    <row r="154" spans="1:5" ht="27" thickBot="1" thickTop="1">
      <c r="A154" s="797" t="s">
        <v>481</v>
      </c>
      <c r="B154" s="802" t="s">
        <v>850</v>
      </c>
      <c r="C154" s="1173">
        <f>C153+C138</f>
        <v>510061</v>
      </c>
      <c r="D154" s="1173"/>
      <c r="E154" s="1195"/>
    </row>
    <row r="155" spans="1:5" ht="13.5" thickTop="1">
      <c r="A155" s="786"/>
      <c r="B155" s="1150"/>
      <c r="C155" s="1172"/>
      <c r="D155" s="1172"/>
      <c r="E155" s="1172"/>
    </row>
    <row r="156" spans="1:5" ht="12.75">
      <c r="A156" s="454" t="s">
        <v>557</v>
      </c>
      <c r="B156" s="584" t="s">
        <v>852</v>
      </c>
      <c r="C156" s="409"/>
      <c r="D156" s="180"/>
      <c r="E156" s="180"/>
    </row>
    <row r="157" spans="1:5" ht="12.75">
      <c r="A157" s="453" t="s">
        <v>483</v>
      </c>
      <c r="B157" s="268" t="s">
        <v>851</v>
      </c>
      <c r="C157" s="407">
        <f>E101+D101</f>
        <v>0</v>
      </c>
      <c r="D157" s="177"/>
      <c r="E157" s="177"/>
    </row>
    <row r="158" spans="1:5" s="18" customFormat="1" ht="12.75">
      <c r="A158" s="453" t="s">
        <v>484</v>
      </c>
      <c r="B158" s="889" t="s">
        <v>856</v>
      </c>
      <c r="C158" s="407">
        <f aca="true" t="shared" si="5" ref="C158:C164">E102+D102</f>
        <v>0</v>
      </c>
      <c r="D158" s="407"/>
      <c r="E158" s="177"/>
    </row>
    <row r="159" spans="1:5" ht="12.75">
      <c r="A159" s="453" t="s">
        <v>485</v>
      </c>
      <c r="B159" s="889" t="s">
        <v>857</v>
      </c>
      <c r="C159" s="407">
        <f t="shared" si="5"/>
        <v>0</v>
      </c>
      <c r="D159" s="411"/>
      <c r="E159" s="183"/>
    </row>
    <row r="160" spans="1:5" ht="12.75">
      <c r="A160" s="453" t="s">
        <v>486</v>
      </c>
      <c r="B160" s="889" t="s">
        <v>858</v>
      </c>
      <c r="C160" s="407">
        <f t="shared" si="5"/>
        <v>0</v>
      </c>
      <c r="D160" s="180"/>
      <c r="E160" s="180"/>
    </row>
    <row r="161" spans="1:5" ht="12.75">
      <c r="A161" s="453" t="s">
        <v>487</v>
      </c>
      <c r="B161" s="1136" t="s">
        <v>859</v>
      </c>
      <c r="C161" s="407">
        <f t="shared" si="5"/>
        <v>0</v>
      </c>
      <c r="D161" s="177"/>
      <c r="E161" s="177"/>
    </row>
    <row r="162" spans="1:5" ht="12" customHeight="1">
      <c r="A162" s="453" t="s">
        <v>488</v>
      </c>
      <c r="B162" s="1137" t="s">
        <v>860</v>
      </c>
      <c r="C162" s="407">
        <f t="shared" si="5"/>
        <v>0</v>
      </c>
      <c r="D162" s="177"/>
      <c r="E162" s="177"/>
    </row>
    <row r="163" spans="1:5" ht="12.75">
      <c r="A163" s="453" t="s">
        <v>489</v>
      </c>
      <c r="B163" s="1138" t="s">
        <v>861</v>
      </c>
      <c r="C163" s="407">
        <f t="shared" si="5"/>
        <v>0</v>
      </c>
      <c r="D163" s="409"/>
      <c r="E163" s="180"/>
    </row>
    <row r="164" spans="1:5" ht="13.5" thickBot="1">
      <c r="A164" s="453" t="s">
        <v>490</v>
      </c>
      <c r="B164" s="464" t="s">
        <v>862</v>
      </c>
      <c r="C164" s="407">
        <f t="shared" si="5"/>
        <v>0</v>
      </c>
      <c r="D164" s="323"/>
      <c r="E164" s="323"/>
    </row>
    <row r="165" spans="1:5" ht="13.5" thickBot="1">
      <c r="A165" s="477" t="s">
        <v>491</v>
      </c>
      <c r="B165" s="382" t="s">
        <v>853</v>
      </c>
      <c r="C165" s="314">
        <f>SUM(C157:C164)</f>
        <v>0</v>
      </c>
      <c r="D165" s="184"/>
      <c r="E165" s="179"/>
    </row>
    <row r="166" spans="1:5" ht="12.75">
      <c r="A166" s="786"/>
      <c r="B166" s="45"/>
      <c r="C166" s="1094"/>
      <c r="D166" s="1094"/>
      <c r="E166" s="1094"/>
    </row>
    <row r="167" spans="1:5" ht="13.5" thickBot="1">
      <c r="A167" s="814" t="s">
        <v>492</v>
      </c>
      <c r="B167" s="1148" t="s">
        <v>854</v>
      </c>
      <c r="C167" s="1167">
        <f>C165+C154</f>
        <v>510061</v>
      </c>
      <c r="D167" s="1167"/>
      <c r="E167" s="1168"/>
    </row>
    <row r="168" ht="13.5" thickTop="1"/>
    <row r="169" s="18" customFormat="1" ht="12.75"/>
    <row r="172" ht="24.75" customHeight="1"/>
    <row r="173" spans="1:5" ht="12.75">
      <c r="A173" s="18"/>
      <c r="B173" s="18"/>
      <c r="C173" s="18"/>
      <c r="D173" s="18"/>
      <c r="E173" s="18"/>
    </row>
    <row r="175" spans="1:5" s="18" customFormat="1" ht="12.75">
      <c r="A175"/>
      <c r="B175"/>
      <c r="C175"/>
      <c r="D175"/>
      <c r="E175"/>
    </row>
    <row r="176" ht="12.75" customHeight="1"/>
    <row r="178" ht="18" customHeight="1"/>
    <row r="179" spans="1:5" s="18" customFormat="1" ht="12.75">
      <c r="A179"/>
      <c r="B179"/>
      <c r="C179"/>
      <c r="D179"/>
      <c r="E179"/>
    </row>
    <row r="180" ht="12" customHeight="1"/>
    <row r="186" spans="1:5" s="18" customFormat="1" ht="12.75">
      <c r="A186"/>
      <c r="B186"/>
      <c r="C186"/>
      <c r="D186"/>
      <c r="E186"/>
    </row>
    <row r="187" ht="16.5" customHeight="1"/>
    <row r="190" spans="1:5" s="18" customFormat="1" ht="12.75">
      <c r="A190"/>
      <c r="B190"/>
      <c r="C190"/>
      <c r="D190"/>
      <c r="E190"/>
    </row>
    <row r="192" spans="1:5" s="18" customFormat="1" ht="20.25" customHeight="1">
      <c r="A192"/>
      <c r="B192"/>
      <c r="C192"/>
      <c r="D192"/>
      <c r="E192"/>
    </row>
    <row r="193" spans="1:5" s="18" customFormat="1" ht="12.75">
      <c r="A193"/>
      <c r="B193"/>
      <c r="C193"/>
      <c r="D193"/>
      <c r="E193"/>
    </row>
    <row r="195" spans="1:5" ht="12.75">
      <c r="A195" s="18"/>
      <c r="B195" s="18"/>
      <c r="C195" s="18"/>
      <c r="D195" s="18"/>
      <c r="E195" s="18"/>
    </row>
    <row r="197" ht="6.75" customHeight="1"/>
    <row r="198" ht="18" customHeight="1"/>
    <row r="199" ht="10.5" customHeight="1"/>
    <row r="204" ht="51" customHeight="1"/>
    <row r="205" ht="10.5" customHeight="1"/>
    <row r="206" ht="15.75" customHeight="1"/>
    <row r="207" ht="12" customHeight="1"/>
    <row r="215" spans="1:5" s="18" customFormat="1" ht="12.75">
      <c r="A215"/>
      <c r="B215"/>
      <c r="C215"/>
      <c r="D215"/>
      <c r="E215"/>
    </row>
    <row r="216" ht="15" customHeight="1"/>
    <row r="218" ht="4.5" customHeight="1"/>
    <row r="220" ht="11.25" customHeight="1"/>
    <row r="222" ht="14.25" customHeight="1"/>
    <row r="224" spans="1:5" ht="11.25" customHeight="1">
      <c r="A224" s="18"/>
      <c r="B224" s="18"/>
      <c r="C224" s="18"/>
      <c r="D224" s="18"/>
      <c r="E224" s="18"/>
    </row>
    <row r="229" ht="3.75" customHeight="1"/>
    <row r="231" spans="1:5" ht="12.75">
      <c r="A231" s="18"/>
      <c r="B231" s="18"/>
      <c r="C231" s="18"/>
      <c r="D231" s="18"/>
      <c r="E231" s="18"/>
    </row>
    <row r="232" spans="1:5" ht="12.75">
      <c r="A232" s="18"/>
      <c r="B232" s="18"/>
      <c r="C232" s="18"/>
      <c r="D232" s="18"/>
      <c r="E232" s="18"/>
    </row>
    <row r="234" ht="24.75" customHeight="1"/>
    <row r="235" ht="6" customHeight="1"/>
    <row r="237" spans="1:2" ht="10.5" customHeight="1">
      <c r="A237" s="18"/>
      <c r="B237" s="18"/>
    </row>
    <row r="238" spans="1:2" ht="12.75" customHeight="1">
      <c r="A238" s="18"/>
      <c r="B238" s="18"/>
    </row>
    <row r="239" spans="1:2" ht="12.75">
      <c r="A239" s="18"/>
      <c r="B239" s="18"/>
    </row>
    <row r="240" spans="1:2" ht="12.75">
      <c r="A240" s="18"/>
      <c r="B240" s="18"/>
    </row>
    <row r="242" ht="4.5" customHeight="1"/>
    <row r="244" spans="1:5" s="18" customFormat="1" ht="6.75" customHeight="1">
      <c r="A244"/>
      <c r="B244"/>
      <c r="C244"/>
      <c r="D244"/>
      <c r="E244"/>
    </row>
    <row r="249" ht="7.5" customHeight="1"/>
    <row r="251" spans="1:5" s="18" customFormat="1" ht="12.75">
      <c r="A251"/>
      <c r="B251"/>
      <c r="C251"/>
      <c r="D251"/>
      <c r="E251"/>
    </row>
    <row r="252" spans="1:5" s="18" customFormat="1" ht="12.75">
      <c r="A252"/>
      <c r="B252"/>
      <c r="C252"/>
      <c r="D252"/>
      <c r="E252"/>
    </row>
    <row r="254" ht="9" customHeight="1"/>
    <row r="255" ht="19.5" customHeight="1"/>
    <row r="256" ht="19.5" customHeight="1"/>
    <row r="257" ht="12" customHeight="1"/>
    <row r="258" spans="3:5" ht="12.75">
      <c r="C258" s="18"/>
      <c r="D258" s="18"/>
      <c r="E258" s="18"/>
    </row>
    <row r="261" ht="42" customHeight="1"/>
    <row r="262" ht="9.75" customHeight="1"/>
    <row r="266" spans="3:5" ht="12" customHeight="1">
      <c r="C266" s="18"/>
      <c r="D266" s="18"/>
      <c r="E266" s="18"/>
    </row>
    <row r="271" spans="3:5" ht="12.75">
      <c r="C271" s="18"/>
      <c r="D271" s="18"/>
      <c r="E271" s="18"/>
    </row>
    <row r="275" ht="8.25" customHeight="1"/>
    <row r="276" spans="3:5" ht="12.75">
      <c r="C276" s="18"/>
      <c r="D276" s="18"/>
      <c r="E276" s="18"/>
    </row>
    <row r="278" spans="1:5" s="18" customFormat="1" ht="12.75">
      <c r="A278"/>
      <c r="B278"/>
      <c r="C278"/>
      <c r="D278"/>
      <c r="E278"/>
    </row>
    <row r="279" ht="12" customHeight="1"/>
    <row r="280" spans="3:5" ht="12.75">
      <c r="C280" s="18"/>
      <c r="D280" s="18"/>
      <c r="E280" s="18"/>
    </row>
    <row r="284" spans="3:5" ht="12.75">
      <c r="C284" s="18"/>
      <c r="D284" s="18"/>
      <c r="E284" s="18"/>
    </row>
    <row r="285" ht="12.75" customHeight="1"/>
    <row r="286" spans="1:2" s="18" customFormat="1" ht="6" customHeight="1">
      <c r="A286"/>
      <c r="B286"/>
    </row>
    <row r="287" ht="26.25" customHeight="1"/>
    <row r="288" ht="10.5" customHeight="1"/>
    <row r="291" spans="1:2" s="18" customFormat="1" ht="12.75">
      <c r="A291"/>
      <c r="B291"/>
    </row>
    <row r="292" ht="6" customHeight="1"/>
    <row r="294" spans="3:5" ht="12.75">
      <c r="C294" s="18"/>
      <c r="D294" s="18"/>
      <c r="E294" s="18"/>
    </row>
    <row r="295" spans="3:5" ht="12.75">
      <c r="C295" s="18"/>
      <c r="D295" s="18"/>
      <c r="E295" s="18"/>
    </row>
    <row r="296" spans="1:2" s="18" customFormat="1" ht="12.75">
      <c r="A296"/>
      <c r="B296"/>
    </row>
    <row r="297" spans="3:5" ht="12.75" customHeight="1">
      <c r="C297" s="18"/>
      <c r="D297" s="18"/>
      <c r="E297" s="18"/>
    </row>
    <row r="298" spans="3:5" ht="12.75">
      <c r="C298" s="18"/>
      <c r="D298" s="18"/>
      <c r="E298" s="18"/>
    </row>
    <row r="299" spans="3:5" ht="8.25" customHeight="1">
      <c r="C299" s="18"/>
      <c r="D299" s="18"/>
      <c r="E299" s="18"/>
    </row>
    <row r="300" spans="1:2" s="18" customFormat="1" ht="12.75">
      <c r="A300"/>
      <c r="B300"/>
    </row>
    <row r="301" spans="3:5" ht="8.25" customHeight="1">
      <c r="C301" s="18"/>
      <c r="D301" s="18"/>
      <c r="E301" s="18"/>
    </row>
    <row r="302" spans="3:5" ht="12.75">
      <c r="C302" s="18"/>
      <c r="D302" s="18"/>
      <c r="E302" s="18"/>
    </row>
    <row r="303" spans="3:5" ht="12.75">
      <c r="C303" s="18"/>
      <c r="D303" s="18"/>
      <c r="E303" s="18"/>
    </row>
    <row r="304" spans="1:2" s="18" customFormat="1" ht="12.75">
      <c r="A304"/>
      <c r="B304"/>
    </row>
    <row r="305" spans="3:5" ht="12.75">
      <c r="C305" s="18"/>
      <c r="D305" s="18"/>
      <c r="E305" s="18"/>
    </row>
    <row r="306" spans="1:2" s="18" customFormat="1" ht="4.5" customHeight="1">
      <c r="A306"/>
      <c r="B306"/>
    </row>
    <row r="307" spans="3:5" ht="12.75">
      <c r="C307" s="18"/>
      <c r="D307" s="18"/>
      <c r="E307" s="18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3:5" ht="12.75">
      <c r="C310" s="18"/>
      <c r="D310" s="18"/>
      <c r="E310" s="18"/>
    </row>
    <row r="311" spans="1:2" s="18" customFormat="1" ht="6" customHeight="1">
      <c r="A311"/>
      <c r="B311"/>
    </row>
    <row r="312" spans="3:5" ht="18" customHeight="1">
      <c r="C312" s="18"/>
      <c r="D312" s="18"/>
      <c r="E312" s="18"/>
    </row>
    <row r="313" spans="3:5" ht="14.25" customHeight="1">
      <c r="C313" s="18"/>
      <c r="D313" s="18"/>
      <c r="E313" s="18"/>
    </row>
    <row r="314" spans="1:2" s="18" customFormat="1" ht="12.75">
      <c r="A314"/>
      <c r="B314"/>
    </row>
    <row r="315" spans="1:2" s="18" customFormat="1" ht="12.75">
      <c r="A315"/>
      <c r="B315"/>
    </row>
    <row r="316" spans="1:2" s="18" customFormat="1" ht="12.75">
      <c r="A316"/>
      <c r="B316"/>
    </row>
    <row r="317" spans="1:2" s="18" customFormat="1" ht="12.75">
      <c r="A317"/>
      <c r="B317"/>
    </row>
    <row r="318" spans="1:2" s="18" customFormat="1" ht="39" customHeight="1">
      <c r="A318"/>
      <c r="B318"/>
    </row>
    <row r="319" spans="1:2" s="18" customFormat="1" ht="12.75">
      <c r="A319"/>
      <c r="B319"/>
    </row>
    <row r="320" spans="1:2" s="18" customFormat="1" ht="12.75">
      <c r="A320"/>
      <c r="B320"/>
    </row>
    <row r="321" spans="1:2" s="18" customFormat="1" ht="12.75">
      <c r="A321"/>
      <c r="B321"/>
    </row>
    <row r="322" spans="1:2" s="18" customFormat="1" ht="12.75">
      <c r="A322"/>
      <c r="B322"/>
    </row>
    <row r="323" spans="1:2" s="18" customFormat="1" ht="12.75">
      <c r="A323"/>
      <c r="B323"/>
    </row>
    <row r="324" spans="1:2" s="18" customFormat="1" ht="12.75">
      <c r="A324"/>
      <c r="B324"/>
    </row>
    <row r="325" spans="1:2" s="18" customFormat="1" ht="12.75">
      <c r="A325"/>
      <c r="B325"/>
    </row>
    <row r="326" spans="1:2" s="18" customFormat="1" ht="12.75">
      <c r="A326"/>
      <c r="B326"/>
    </row>
    <row r="327" spans="1:2" s="18" customFormat="1" ht="12.75">
      <c r="A327"/>
      <c r="B327"/>
    </row>
    <row r="328" spans="1:2" s="18" customFormat="1" ht="12.75">
      <c r="A328"/>
      <c r="B328"/>
    </row>
    <row r="329" spans="1:2" s="18" customFormat="1" ht="12.75">
      <c r="A329"/>
      <c r="B329"/>
    </row>
    <row r="330" spans="1:2" s="18" customFormat="1" ht="12.75">
      <c r="A330"/>
      <c r="B330"/>
    </row>
    <row r="331" spans="1:2" s="18" customFormat="1" ht="15.75" customHeight="1">
      <c r="A331"/>
      <c r="B331"/>
    </row>
    <row r="332" spans="1:2" s="18" customFormat="1" ht="6" customHeight="1">
      <c r="A332"/>
      <c r="B332"/>
    </row>
    <row r="333" spans="1:2" s="18" customFormat="1" ht="12.75">
      <c r="A333"/>
      <c r="B333"/>
    </row>
    <row r="334" spans="1:2" s="18" customFormat="1" ht="12.75">
      <c r="A334"/>
      <c r="B334"/>
    </row>
    <row r="335" spans="1:2" s="18" customFormat="1" ht="12.75">
      <c r="A335"/>
      <c r="B335"/>
    </row>
    <row r="336" spans="1:2" s="18" customFormat="1" ht="12.75">
      <c r="A336"/>
      <c r="B336"/>
    </row>
    <row r="337" spans="1:2" s="18" customFormat="1" ht="12.75">
      <c r="A337"/>
      <c r="B337"/>
    </row>
    <row r="338" spans="1:2" s="18" customFormat="1" ht="12.75">
      <c r="A338"/>
      <c r="B338"/>
    </row>
    <row r="339" spans="1:2" s="18" customFormat="1" ht="12.75">
      <c r="A339"/>
      <c r="B339"/>
    </row>
    <row r="340" spans="1:2" s="18" customFormat="1" ht="12.75">
      <c r="A340"/>
      <c r="B340"/>
    </row>
    <row r="341" spans="1:5" s="18" customFormat="1" ht="12.75">
      <c r="A341"/>
      <c r="B341"/>
      <c r="C341"/>
      <c r="D341"/>
      <c r="E341"/>
    </row>
    <row r="342" spans="1:5" s="18" customFormat="1" ht="13.5" customHeight="1">
      <c r="A342"/>
      <c r="B342"/>
      <c r="C342"/>
      <c r="D342"/>
      <c r="E342"/>
    </row>
    <row r="343" spans="1:5" s="18" customFormat="1" ht="7.5" customHeight="1">
      <c r="A343"/>
      <c r="B343"/>
      <c r="C343"/>
      <c r="D343"/>
      <c r="E343"/>
    </row>
    <row r="344" spans="1:5" s="18" customFormat="1" ht="12.75">
      <c r="A344"/>
      <c r="B344"/>
      <c r="C344"/>
      <c r="D344"/>
      <c r="E344"/>
    </row>
    <row r="345" spans="1:5" s="18" customFormat="1" ht="12.75">
      <c r="A345"/>
      <c r="B345"/>
      <c r="C345"/>
      <c r="D345"/>
      <c r="E345"/>
    </row>
    <row r="346" spans="1:5" s="18" customFormat="1" ht="12.75">
      <c r="A346"/>
      <c r="B346"/>
      <c r="C346"/>
      <c r="D346"/>
      <c r="E346"/>
    </row>
    <row r="347" spans="1:5" s="18" customFormat="1" ht="12.75">
      <c r="A347"/>
      <c r="B347"/>
      <c r="C347"/>
      <c r="D347"/>
      <c r="E347"/>
    </row>
    <row r="348" spans="1:5" s="18" customFormat="1" ht="27.75" customHeight="1">
      <c r="A348"/>
      <c r="B348"/>
      <c r="C348"/>
      <c r="D348"/>
      <c r="E348"/>
    </row>
    <row r="349" spans="1:5" s="18" customFormat="1" ht="5.25" customHeight="1">
      <c r="A349"/>
      <c r="B349"/>
      <c r="C349"/>
      <c r="D349"/>
      <c r="E349"/>
    </row>
    <row r="350" spans="1:5" s="18" customFormat="1" ht="12.75">
      <c r="A350"/>
      <c r="B350"/>
      <c r="C350"/>
      <c r="D350"/>
      <c r="E350"/>
    </row>
    <row r="351" spans="1:5" s="18" customFormat="1" ht="12.75">
      <c r="A351"/>
      <c r="B351"/>
      <c r="C351"/>
      <c r="D351"/>
      <c r="E351"/>
    </row>
    <row r="352" spans="1:5" s="18" customFormat="1" ht="12.75">
      <c r="A352"/>
      <c r="B352"/>
      <c r="C352"/>
      <c r="D352"/>
      <c r="E352"/>
    </row>
    <row r="353" spans="1:5" s="18" customFormat="1" ht="12.75">
      <c r="A353"/>
      <c r="B353"/>
      <c r="C353"/>
      <c r="D353"/>
      <c r="E353"/>
    </row>
    <row r="354" spans="1:5" s="18" customFormat="1" ht="12.75">
      <c r="A354"/>
      <c r="B354"/>
      <c r="C354"/>
      <c r="D354"/>
      <c r="E354"/>
    </row>
    <row r="355" spans="1:5" s="18" customFormat="1" ht="17.25" customHeight="1">
      <c r="A355"/>
      <c r="B355"/>
      <c r="C355"/>
      <c r="D355"/>
      <c r="E355"/>
    </row>
    <row r="356" spans="1:5" s="18" customFormat="1" ht="6" customHeight="1">
      <c r="A356"/>
      <c r="B356"/>
      <c r="C356"/>
      <c r="D356"/>
      <c r="E356"/>
    </row>
    <row r="357" spans="1:5" s="18" customFormat="1" ht="25.5" customHeight="1">
      <c r="A357"/>
      <c r="B357"/>
      <c r="C357"/>
      <c r="D357"/>
      <c r="E357"/>
    </row>
    <row r="358" spans="1:5" s="18" customFormat="1" ht="4.5" customHeight="1">
      <c r="A358"/>
      <c r="B358"/>
      <c r="C358"/>
      <c r="D358"/>
      <c r="E358"/>
    </row>
    <row r="359" spans="1:5" s="18" customFormat="1" ht="12.75">
      <c r="A359"/>
      <c r="B359"/>
      <c r="C359"/>
      <c r="D359"/>
      <c r="E359"/>
    </row>
    <row r="360" spans="1:5" s="18" customFormat="1" ht="12.75">
      <c r="A360"/>
      <c r="B360"/>
      <c r="C360"/>
      <c r="D360"/>
      <c r="E360"/>
    </row>
    <row r="361" spans="1:7" s="18" customFormat="1" ht="12.75">
      <c r="A361"/>
      <c r="B361"/>
      <c r="C361"/>
      <c r="D361"/>
      <c r="E361"/>
      <c r="F361"/>
      <c r="G361"/>
    </row>
    <row r="362" spans="1:7" s="18" customFormat="1" ht="18" customHeight="1">
      <c r="A362"/>
      <c r="B362"/>
      <c r="C362"/>
      <c r="D362"/>
      <c r="E362"/>
      <c r="F362"/>
      <c r="G362"/>
    </row>
    <row r="363" spans="1:7" s="18" customFormat="1" ht="4.5" customHeight="1">
      <c r="A363"/>
      <c r="B363"/>
      <c r="C363"/>
      <c r="D363"/>
      <c r="E363"/>
      <c r="F363"/>
      <c r="G363"/>
    </row>
    <row r="364" spans="1:7" s="18" customFormat="1" ht="12.75">
      <c r="A364"/>
      <c r="B364"/>
      <c r="C364"/>
      <c r="D364"/>
      <c r="E364"/>
      <c r="F364"/>
      <c r="G364"/>
    </row>
    <row r="365" spans="1:7" s="18" customFormat="1" ht="12.75">
      <c r="A365"/>
      <c r="B365"/>
      <c r="C365"/>
      <c r="D365"/>
      <c r="E365"/>
      <c r="F365"/>
      <c r="G365"/>
    </row>
    <row r="366" spans="1:7" s="18" customFormat="1" ht="12.75">
      <c r="A366"/>
      <c r="B366" s="1"/>
      <c r="C366" s="1"/>
      <c r="D366" s="1"/>
      <c r="E366" s="1"/>
      <c r="F366"/>
      <c r="G366"/>
    </row>
    <row r="367" spans="1:7" s="18" customFormat="1" ht="12.75" customHeight="1">
      <c r="A367"/>
      <c r="B367" s="1"/>
      <c r="C367" s="1"/>
      <c r="D367" s="1"/>
      <c r="E367" s="1"/>
      <c r="F367"/>
      <c r="G367"/>
    </row>
    <row r="368" spans="1:7" s="18" customFormat="1" ht="7.5" customHeight="1">
      <c r="A368"/>
      <c r="B368" s="1"/>
      <c r="C368" s="1"/>
      <c r="D368" s="1"/>
      <c r="E368" s="1"/>
      <c r="F368"/>
      <c r="G368"/>
    </row>
    <row r="369" spans="1:7" s="18" customFormat="1" ht="14.25" customHeight="1">
      <c r="A369"/>
      <c r="B369" s="1"/>
      <c r="C369" s="1"/>
      <c r="D369" s="1"/>
      <c r="E369" s="1"/>
      <c r="F369"/>
      <c r="G369"/>
    </row>
    <row r="370" spans="1:7" s="18" customFormat="1" ht="12.75">
      <c r="A370"/>
      <c r="B370" s="1"/>
      <c r="C370" s="1"/>
      <c r="D370" s="1"/>
      <c r="E370" s="1"/>
      <c r="F370"/>
      <c r="G370"/>
    </row>
    <row r="371" spans="2:5" ht="12.75">
      <c r="B371" s="1"/>
      <c r="C371" s="1"/>
      <c r="D371" s="1"/>
      <c r="E371" s="1"/>
    </row>
    <row r="375" ht="24.75" customHeight="1"/>
    <row r="386" spans="6:7" ht="12.75">
      <c r="F386" s="1"/>
      <c r="G386" s="1"/>
    </row>
    <row r="387" spans="6:7" ht="12.75">
      <c r="F387" s="1"/>
      <c r="G387" s="1"/>
    </row>
    <row r="388" spans="6:7" ht="12.75" customHeight="1">
      <c r="F388" s="1"/>
      <c r="G388" s="1"/>
    </row>
    <row r="389" spans="6:7" ht="6" customHeight="1">
      <c r="F389" s="1"/>
      <c r="G389" s="1"/>
    </row>
    <row r="390" spans="6:7" ht="12.75">
      <c r="F390" s="1"/>
      <c r="G390" s="1"/>
    </row>
    <row r="391" spans="6:7" ht="12.75">
      <c r="F391" s="1"/>
      <c r="G391" s="1"/>
    </row>
    <row r="399" ht="14.25" customHeight="1"/>
    <row r="400" ht="5.25" customHeight="1"/>
    <row r="405" ht="24" customHeight="1"/>
    <row r="406" ht="5.25" customHeight="1"/>
    <row r="412" ht="12" customHeight="1"/>
    <row r="413" ht="4.5" customHeight="1"/>
    <row r="414" ht="30" customHeight="1"/>
    <row r="415" ht="8.25" customHeight="1"/>
    <row r="419" ht="15" customHeight="1"/>
    <row r="420" ht="7.5" customHeight="1"/>
    <row r="424" ht="12" customHeight="1"/>
    <row r="425" ht="8.25" customHeight="1"/>
  </sheetData>
  <sheetProtection/>
  <mergeCells count="11">
    <mergeCell ref="A1:E1"/>
    <mergeCell ref="A2:E2"/>
    <mergeCell ref="A3:E3"/>
    <mergeCell ref="A61:E61"/>
    <mergeCell ref="A60:E60"/>
    <mergeCell ref="A120:E120"/>
    <mergeCell ref="A119:E119"/>
    <mergeCell ref="A117:E117"/>
    <mergeCell ref="A116:E116"/>
    <mergeCell ref="A63:E63"/>
    <mergeCell ref="A64:E64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42"/>
  <sheetViews>
    <sheetView zoomScalePageLayoutView="0" workbookViewId="0" topLeftCell="A1">
      <selection activeCell="A43" sqref="A1:F43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419" t="s">
        <v>683</v>
      </c>
      <c r="B1" s="1419"/>
      <c r="C1" s="1419"/>
      <c r="D1" s="1419"/>
      <c r="E1" s="1419"/>
      <c r="F1" s="1419"/>
    </row>
    <row r="2" spans="2:6" ht="12.75">
      <c r="B2" s="23"/>
      <c r="C2" s="23"/>
      <c r="D2" s="23"/>
      <c r="E2" s="23"/>
      <c r="F2" s="23"/>
    </row>
    <row r="3" spans="1:6" ht="15" customHeight="1">
      <c r="A3" s="1439" t="s">
        <v>868</v>
      </c>
      <c r="B3" s="1440"/>
      <c r="C3" s="1440"/>
      <c r="D3" s="1440"/>
      <c r="E3" s="1440"/>
      <c r="F3" s="1440"/>
    </row>
    <row r="4" spans="2:6" ht="13.5" thickBot="1">
      <c r="B4" s="1445" t="s">
        <v>4</v>
      </c>
      <c r="C4" s="1445"/>
      <c r="D4" s="1445"/>
      <c r="E4" s="1445"/>
      <c r="F4" s="1445"/>
    </row>
    <row r="5" spans="1:6" ht="39" customHeight="1" thickBot="1">
      <c r="A5" s="481" t="s">
        <v>448</v>
      </c>
      <c r="B5" s="205" t="s">
        <v>28</v>
      </c>
      <c r="C5" s="494" t="s">
        <v>29</v>
      </c>
      <c r="D5" s="495" t="s">
        <v>694</v>
      </c>
      <c r="E5" s="473" t="s">
        <v>46</v>
      </c>
      <c r="F5" s="471" t="s">
        <v>559</v>
      </c>
    </row>
    <row r="6" spans="1:6" ht="14.25" customHeight="1" thickBot="1">
      <c r="A6" s="467" t="s">
        <v>449</v>
      </c>
      <c r="B6" s="486" t="s">
        <v>450</v>
      </c>
      <c r="C6" s="487" t="s">
        <v>451</v>
      </c>
      <c r="D6" s="488" t="s">
        <v>452</v>
      </c>
      <c r="E6" s="842" t="s">
        <v>472</v>
      </c>
      <c r="F6" s="841" t="s">
        <v>497</v>
      </c>
    </row>
    <row r="7" spans="1:66" s="41" customFormat="1" ht="26.25" thickBot="1">
      <c r="A7" s="514" t="s">
        <v>453</v>
      </c>
      <c r="B7" s="200" t="s">
        <v>623</v>
      </c>
      <c r="C7" s="515"/>
      <c r="D7" s="839"/>
      <c r="E7" s="843">
        <f>25000+5087+7797</f>
        <v>37884</v>
      </c>
      <c r="F7" s="774">
        <f aca="true" t="shared" si="0" ref="F7:F12">SUM(C7:E7)</f>
        <v>37884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ht="25.5">
      <c r="A8" s="498" t="s">
        <v>454</v>
      </c>
      <c r="B8" s="200" t="s">
        <v>624</v>
      </c>
      <c r="C8" s="197"/>
      <c r="D8" s="198"/>
      <c r="E8" s="844">
        <v>1181</v>
      </c>
      <c r="F8" s="774">
        <f t="shared" si="0"/>
        <v>1181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2.75">
      <c r="A9" s="498" t="s">
        <v>455</v>
      </c>
      <c r="B9" s="200" t="s">
        <v>810</v>
      </c>
      <c r="C9" s="6"/>
      <c r="D9" s="199"/>
      <c r="E9" s="844">
        <v>159</v>
      </c>
      <c r="F9" s="774">
        <f t="shared" si="0"/>
        <v>159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2.75">
      <c r="A10" s="498" t="s">
        <v>456</v>
      </c>
      <c r="B10" s="838"/>
      <c r="C10" s="6"/>
      <c r="D10" s="199"/>
      <c r="E10" s="844"/>
      <c r="F10" s="774">
        <f t="shared" si="0"/>
        <v>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ht="13.5" thickBot="1">
      <c r="A11" s="498" t="s">
        <v>457</v>
      </c>
      <c r="B11" s="838"/>
      <c r="C11" s="6"/>
      <c r="D11" s="199"/>
      <c r="E11" s="844"/>
      <c r="F11" s="774">
        <f t="shared" si="0"/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" s="18" customFormat="1" ht="13.5" thickBot="1">
      <c r="A12" s="490" t="s">
        <v>458</v>
      </c>
      <c r="B12" s="491" t="s">
        <v>31</v>
      </c>
      <c r="C12" s="492">
        <f>SUM(C7:C11)</f>
        <v>0</v>
      </c>
      <c r="D12" s="493">
        <f>SUM(D7:D11)</f>
        <v>0</v>
      </c>
      <c r="E12" s="385">
        <f>SUM(E7:E11)</f>
        <v>39224</v>
      </c>
      <c r="F12" s="385">
        <f t="shared" si="0"/>
        <v>39224</v>
      </c>
    </row>
    <row r="13" spans="1:6" s="18" customFormat="1" ht="12.75">
      <c r="A13" s="475"/>
      <c r="B13" s="45"/>
      <c r="C13" s="497"/>
      <c r="D13" s="497"/>
      <c r="E13" s="497"/>
      <c r="F13" s="497"/>
    </row>
    <row r="14" spans="2:6" ht="12.75">
      <c r="B14" s="1"/>
      <c r="C14" s="1"/>
      <c r="D14" s="1"/>
      <c r="E14" s="1"/>
      <c r="F14" s="1"/>
    </row>
    <row r="15" spans="1:6" ht="12.75">
      <c r="A15" s="1419" t="s">
        <v>682</v>
      </c>
      <c r="B15" s="1419"/>
      <c r="C15" s="1419"/>
      <c r="D15" s="1419"/>
      <c r="E15" s="1419"/>
      <c r="F15" s="1419"/>
    </row>
    <row r="16" spans="2:6" ht="12.75">
      <c r="B16" s="23"/>
      <c r="C16" s="23"/>
      <c r="D16" s="23"/>
      <c r="E16" s="23"/>
      <c r="F16" s="23"/>
    </row>
    <row r="17" spans="2:6" ht="15.75">
      <c r="B17" s="1439" t="s">
        <v>867</v>
      </c>
      <c r="C17" s="1439"/>
      <c r="D17" s="1439"/>
      <c r="E17" s="1439"/>
      <c r="F17" s="1439"/>
    </row>
    <row r="18" spans="2:6" ht="12.75">
      <c r="B18" s="1"/>
      <c r="C18" s="1"/>
      <c r="D18" s="1"/>
      <c r="E18" s="1"/>
      <c r="F18" s="1"/>
    </row>
    <row r="19" spans="2:6" ht="13.5" thickBot="1">
      <c r="B19" s="1445" t="s">
        <v>4</v>
      </c>
      <c r="C19" s="1445"/>
      <c r="D19" s="1445"/>
      <c r="E19" s="1445"/>
      <c r="F19" s="1445"/>
    </row>
    <row r="20" spans="1:6" ht="38.25" customHeight="1" thickBot="1">
      <c r="A20" s="481" t="s">
        <v>448</v>
      </c>
      <c r="B20" s="499" t="s">
        <v>28</v>
      </c>
      <c r="C20" s="1046" t="s">
        <v>29</v>
      </c>
      <c r="D20" s="495" t="s">
        <v>694</v>
      </c>
      <c r="E20" s="473" t="s">
        <v>46</v>
      </c>
      <c r="F20" s="471" t="s">
        <v>559</v>
      </c>
    </row>
    <row r="21" spans="1:6" ht="13.5" customHeight="1">
      <c r="A21" s="467" t="s">
        <v>449</v>
      </c>
      <c r="B21" s="854" t="s">
        <v>450</v>
      </c>
      <c r="C21" s="842" t="s">
        <v>451</v>
      </c>
      <c r="D21" s="458" t="s">
        <v>452</v>
      </c>
      <c r="E21" s="847" t="s">
        <v>472</v>
      </c>
      <c r="F21" s="845" t="s">
        <v>497</v>
      </c>
    </row>
    <row r="22" spans="1:6" ht="25.5">
      <c r="A22" s="498" t="s">
        <v>453</v>
      </c>
      <c r="B22" s="976" t="s">
        <v>32</v>
      </c>
      <c r="C22" s="319"/>
      <c r="D22" s="30"/>
      <c r="E22" s="319">
        <f>9000+4787</f>
        <v>13787</v>
      </c>
      <c r="F22" s="302">
        <f>SUM(C22:E22)</f>
        <v>13787</v>
      </c>
    </row>
    <row r="23" spans="1:6" ht="15" customHeight="1">
      <c r="A23" s="498" t="s">
        <v>454</v>
      </c>
      <c r="B23" s="976" t="s">
        <v>33</v>
      </c>
      <c r="C23" s="319"/>
      <c r="D23" s="30"/>
      <c r="E23" s="319">
        <f>15000+500-4787</f>
        <v>10713</v>
      </c>
      <c r="F23" s="302">
        <f aca="true" t="shared" si="1" ref="F23:F40">SUM(C23:E23)</f>
        <v>10713</v>
      </c>
    </row>
    <row r="24" spans="1:6" ht="12.75">
      <c r="A24" s="498" t="s">
        <v>455</v>
      </c>
      <c r="B24" s="976" t="s">
        <v>34</v>
      </c>
      <c r="C24" s="319"/>
      <c r="D24" s="30"/>
      <c r="E24" s="319">
        <v>6545</v>
      </c>
      <c r="F24" s="302">
        <f t="shared" si="1"/>
        <v>6545</v>
      </c>
    </row>
    <row r="25" spans="1:6" ht="15.75" customHeight="1">
      <c r="A25" s="498" t="s">
        <v>456</v>
      </c>
      <c r="B25" s="976" t="s">
        <v>768</v>
      </c>
      <c r="C25" s="319"/>
      <c r="D25" s="30"/>
      <c r="E25" s="319">
        <v>28311</v>
      </c>
      <c r="F25" s="302">
        <f t="shared" si="1"/>
        <v>28311</v>
      </c>
    </row>
    <row r="26" spans="1:6" ht="15.75" customHeight="1">
      <c r="A26" s="498" t="s">
        <v>457</v>
      </c>
      <c r="B26" s="976" t="s">
        <v>769</v>
      </c>
      <c r="C26" s="319"/>
      <c r="D26" s="30"/>
      <c r="E26" s="319">
        <v>26998</v>
      </c>
      <c r="F26" s="302">
        <f t="shared" si="1"/>
        <v>26998</v>
      </c>
    </row>
    <row r="27" spans="1:6" ht="15.75" customHeight="1">
      <c r="A27" s="498" t="s">
        <v>458</v>
      </c>
      <c r="B27" s="976" t="s">
        <v>770</v>
      </c>
      <c r="C27" s="319"/>
      <c r="D27" s="30"/>
      <c r="E27" s="319">
        <v>36060</v>
      </c>
      <c r="F27" s="302">
        <f t="shared" si="1"/>
        <v>36060</v>
      </c>
    </row>
    <row r="28" spans="1:6" ht="12.75">
      <c r="A28" s="498" t="s">
        <v>459</v>
      </c>
      <c r="B28" s="976" t="s">
        <v>502</v>
      </c>
      <c r="C28" s="319"/>
      <c r="D28" s="30"/>
      <c r="E28" s="319">
        <v>23000</v>
      </c>
      <c r="F28" s="302">
        <f t="shared" si="1"/>
        <v>23000</v>
      </c>
    </row>
    <row r="29" spans="1:6" ht="12.75">
      <c r="A29" s="498" t="s">
        <v>460</v>
      </c>
      <c r="B29" s="976" t="s">
        <v>35</v>
      </c>
      <c r="C29" s="319"/>
      <c r="D29" s="30"/>
      <c r="E29" s="319">
        <v>3700</v>
      </c>
      <c r="F29" s="302">
        <f t="shared" si="1"/>
        <v>3700</v>
      </c>
    </row>
    <row r="30" spans="1:6" ht="15.75" customHeight="1">
      <c r="A30" s="498" t="s">
        <v>461</v>
      </c>
      <c r="B30" s="976" t="s">
        <v>36</v>
      </c>
      <c r="C30" s="319"/>
      <c r="D30" s="30"/>
      <c r="E30" s="319">
        <v>9000</v>
      </c>
      <c r="F30" s="302">
        <f t="shared" si="1"/>
        <v>9000</v>
      </c>
    </row>
    <row r="31" spans="1:6" ht="13.5" customHeight="1">
      <c r="A31" s="498" t="s">
        <v>462</v>
      </c>
      <c r="B31" s="976" t="s">
        <v>37</v>
      </c>
      <c r="C31" s="319"/>
      <c r="D31" s="30"/>
      <c r="E31" s="319">
        <v>4000</v>
      </c>
      <c r="F31" s="302">
        <f t="shared" si="1"/>
        <v>4000</v>
      </c>
    </row>
    <row r="32" spans="1:6" ht="12.75">
      <c r="A32" s="498" t="s">
        <v>463</v>
      </c>
      <c r="B32" s="977" t="s">
        <v>38</v>
      </c>
      <c r="C32" s="210"/>
      <c r="D32" s="32"/>
      <c r="E32" s="210">
        <f>20000+10000</f>
        <v>30000</v>
      </c>
      <c r="F32" s="302">
        <f t="shared" si="1"/>
        <v>30000</v>
      </c>
    </row>
    <row r="33" spans="1:6" ht="12.75">
      <c r="A33" s="498" t="s">
        <v>464</v>
      </c>
      <c r="B33" s="977" t="s">
        <v>39</v>
      </c>
      <c r="C33" s="210"/>
      <c r="D33" s="32"/>
      <c r="E33" s="210">
        <v>55000</v>
      </c>
      <c r="F33" s="302">
        <f t="shared" si="1"/>
        <v>55000</v>
      </c>
    </row>
    <row r="34" spans="1:6" ht="13.5" customHeight="1">
      <c r="A34" s="498" t="s">
        <v>465</v>
      </c>
      <c r="B34" s="976" t="s">
        <v>641</v>
      </c>
      <c r="C34" s="319"/>
      <c r="D34" s="30"/>
      <c r="E34" s="319">
        <v>2000</v>
      </c>
      <c r="F34" s="302">
        <f t="shared" si="1"/>
        <v>2000</v>
      </c>
    </row>
    <row r="35" spans="1:6" ht="15" customHeight="1">
      <c r="A35" s="498" t="s">
        <v>466</v>
      </c>
      <c r="B35" s="977" t="s">
        <v>503</v>
      </c>
      <c r="C35" s="210"/>
      <c r="D35" s="32"/>
      <c r="E35" s="210">
        <v>1229</v>
      </c>
      <c r="F35" s="302">
        <f t="shared" si="1"/>
        <v>1229</v>
      </c>
    </row>
    <row r="36" spans="1:6" ht="13.5" customHeight="1">
      <c r="A36" s="498" t="s">
        <v>467</v>
      </c>
      <c r="B36" s="977" t="s">
        <v>504</v>
      </c>
      <c r="C36" s="210"/>
      <c r="D36" s="32"/>
      <c r="E36" s="210">
        <v>2000</v>
      </c>
      <c r="F36" s="302">
        <f t="shared" si="1"/>
        <v>2000</v>
      </c>
    </row>
    <row r="37" spans="1:6" ht="12.75">
      <c r="A37" s="498" t="s">
        <v>468</v>
      </c>
      <c r="B37" s="977" t="s">
        <v>40</v>
      </c>
      <c r="C37" s="210"/>
      <c r="D37" s="32"/>
      <c r="E37" s="210">
        <v>0</v>
      </c>
      <c r="F37" s="302">
        <f t="shared" si="1"/>
        <v>0</v>
      </c>
    </row>
    <row r="38" spans="1:6" ht="12.75">
      <c r="A38" s="498" t="s">
        <v>469</v>
      </c>
      <c r="B38" s="978" t="s">
        <v>41</v>
      </c>
      <c r="C38" s="211"/>
      <c r="D38" s="879"/>
      <c r="E38" s="211">
        <v>1000</v>
      </c>
      <c r="F38" s="519">
        <f t="shared" si="1"/>
        <v>1000</v>
      </c>
    </row>
    <row r="39" spans="1:6" ht="25.5">
      <c r="A39" s="498" t="s">
        <v>470</v>
      </c>
      <c r="B39" s="918" t="s">
        <v>625</v>
      </c>
      <c r="C39" s="177"/>
      <c r="D39" s="141"/>
      <c r="E39" s="177">
        <v>600</v>
      </c>
      <c r="F39" s="171">
        <f t="shared" si="1"/>
        <v>600</v>
      </c>
    </row>
    <row r="40" spans="1:6" ht="26.25" thickBot="1">
      <c r="A40" s="498" t="s">
        <v>471</v>
      </c>
      <c r="B40" s="975" t="s">
        <v>626</v>
      </c>
      <c r="C40" s="583"/>
      <c r="D40" s="31"/>
      <c r="E40" s="1093">
        <v>367</v>
      </c>
      <c r="F40" s="176">
        <f t="shared" si="1"/>
        <v>367</v>
      </c>
    </row>
    <row r="41" spans="1:6" ht="13.5" thickBot="1">
      <c r="A41" s="503" t="s">
        <v>473</v>
      </c>
      <c r="B41" s="501" t="s">
        <v>31</v>
      </c>
      <c r="C41" s="901">
        <f>SUM(C22:C38)</f>
        <v>0</v>
      </c>
      <c r="D41" s="840">
        <f>SUM(D22:D38)</f>
        <v>0</v>
      </c>
      <c r="E41" s="184">
        <f>SUM(E22:E40)</f>
        <v>254310</v>
      </c>
      <c r="F41" s="846">
        <f>SUM(F22:F40)</f>
        <v>254310</v>
      </c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s="18" customFormat="1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</sheetData>
  <sheetProtection/>
  <mergeCells count="6">
    <mergeCell ref="A3:F3"/>
    <mergeCell ref="A1:F1"/>
    <mergeCell ref="A15:F15"/>
    <mergeCell ref="B4:F4"/>
    <mergeCell ref="B17:F17"/>
    <mergeCell ref="B19:F19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56" sqref="A1:F56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419" t="s">
        <v>695</v>
      </c>
      <c r="B1" s="1419"/>
      <c r="C1" s="1419"/>
      <c r="D1" s="1419"/>
      <c r="E1" s="1419"/>
      <c r="F1" s="1419"/>
    </row>
    <row r="2" spans="2:6" ht="15.75">
      <c r="B2" s="1439" t="s">
        <v>847</v>
      </c>
      <c r="C2" s="1439"/>
      <c r="D2" s="1439"/>
      <c r="E2" s="1439"/>
      <c r="F2" s="1439"/>
    </row>
    <row r="3" spans="2:6" ht="13.5" thickBot="1">
      <c r="B3" s="1445" t="s">
        <v>4</v>
      </c>
      <c r="C3" s="1445"/>
      <c r="D3" s="1445"/>
      <c r="E3" s="1445"/>
      <c r="F3" s="1445"/>
    </row>
    <row r="4" spans="1:6" ht="39" thickBot="1">
      <c r="A4" s="472" t="s">
        <v>448</v>
      </c>
      <c r="B4" s="164" t="s">
        <v>3</v>
      </c>
      <c r="C4" s="516" t="s">
        <v>29</v>
      </c>
      <c r="D4" s="495" t="s">
        <v>694</v>
      </c>
      <c r="E4" s="473" t="s">
        <v>46</v>
      </c>
      <c r="F4" s="471" t="s">
        <v>559</v>
      </c>
    </row>
    <row r="5" spans="1:6" ht="12.75">
      <c r="A5" s="485" t="s">
        <v>449</v>
      </c>
      <c r="B5" s="854" t="s">
        <v>450</v>
      </c>
      <c r="C5" s="842" t="s">
        <v>451</v>
      </c>
      <c r="D5" s="458" t="s">
        <v>452</v>
      </c>
      <c r="E5" s="847"/>
      <c r="F5" s="845" t="s">
        <v>472</v>
      </c>
    </row>
    <row r="6" spans="1:6" ht="12.75">
      <c r="A6" s="498" t="s">
        <v>453</v>
      </c>
      <c r="B6" s="187" t="s">
        <v>329</v>
      </c>
      <c r="C6" s="160" t="s">
        <v>820</v>
      </c>
      <c r="D6" s="1054">
        <v>15000</v>
      </c>
      <c r="E6" s="177"/>
      <c r="F6" s="171">
        <f>SUM(C6:E6)</f>
        <v>15000</v>
      </c>
    </row>
    <row r="7" spans="1:6" ht="12.75">
      <c r="A7" s="498" t="s">
        <v>454</v>
      </c>
      <c r="B7" s="187" t="s">
        <v>330</v>
      </c>
      <c r="C7" s="160" t="s">
        <v>820</v>
      </c>
      <c r="D7" s="177">
        <v>4000</v>
      </c>
      <c r="E7" s="177"/>
      <c r="F7" s="171">
        <f aca="true" t="shared" si="0" ref="F7:F31">SUM(C7:E7)</f>
        <v>4000</v>
      </c>
    </row>
    <row r="8" spans="1:6" ht="12.75">
      <c r="A8" s="498" t="s">
        <v>455</v>
      </c>
      <c r="B8" s="979" t="s">
        <v>627</v>
      </c>
      <c r="C8" s="160" t="s">
        <v>820</v>
      </c>
      <c r="D8" s="177">
        <v>5700</v>
      </c>
      <c r="E8" s="177"/>
      <c r="F8" s="171">
        <f t="shared" si="0"/>
        <v>5700</v>
      </c>
    </row>
    <row r="9" spans="1:6" ht="12.75">
      <c r="A9" s="498" t="s">
        <v>456</v>
      </c>
      <c r="B9" s="979" t="s">
        <v>628</v>
      </c>
      <c r="C9" s="160" t="s">
        <v>820</v>
      </c>
      <c r="D9" s="177">
        <v>120000</v>
      </c>
      <c r="E9" s="177"/>
      <c r="F9" s="171">
        <f t="shared" si="0"/>
        <v>120000</v>
      </c>
    </row>
    <row r="10" spans="1:6" ht="12.75">
      <c r="A10" s="498" t="s">
        <v>457</v>
      </c>
      <c r="B10" s="187" t="s">
        <v>331</v>
      </c>
      <c r="C10" s="160" t="s">
        <v>820</v>
      </c>
      <c r="D10" s="177">
        <v>99</v>
      </c>
      <c r="E10" s="177"/>
      <c r="F10" s="171">
        <f t="shared" si="0"/>
        <v>99</v>
      </c>
    </row>
    <row r="11" spans="1:6" ht="12.75">
      <c r="A11" s="498" t="s">
        <v>458</v>
      </c>
      <c r="B11" s="187" t="s">
        <v>332</v>
      </c>
      <c r="C11" s="160" t="s">
        <v>820</v>
      </c>
      <c r="D11" s="177">
        <v>40000</v>
      </c>
      <c r="E11" s="177"/>
      <c r="F11" s="171">
        <f t="shared" si="0"/>
        <v>40000</v>
      </c>
    </row>
    <row r="12" spans="1:6" ht="12.75">
      <c r="A12" s="498" t="s">
        <v>459</v>
      </c>
      <c r="B12" s="980" t="s">
        <v>629</v>
      </c>
      <c r="C12" s="160" t="s">
        <v>820</v>
      </c>
      <c r="D12" s="534" t="s">
        <v>820</v>
      </c>
      <c r="E12" s="177"/>
      <c r="F12" s="171">
        <f t="shared" si="0"/>
        <v>0</v>
      </c>
    </row>
    <row r="13" spans="1:6" ht="12.75">
      <c r="A13" s="498" t="s">
        <v>460</v>
      </c>
      <c r="B13" s="187" t="s">
        <v>333</v>
      </c>
      <c r="C13" s="160" t="s">
        <v>820</v>
      </c>
      <c r="D13" s="177">
        <v>4381</v>
      </c>
      <c r="E13" s="177"/>
      <c r="F13" s="171">
        <f t="shared" si="0"/>
        <v>4381</v>
      </c>
    </row>
    <row r="14" spans="1:6" ht="12.75">
      <c r="A14" s="498" t="s">
        <v>461</v>
      </c>
      <c r="B14" s="187" t="s">
        <v>334</v>
      </c>
      <c r="C14" s="160" t="s">
        <v>820</v>
      </c>
      <c r="D14" s="534" t="s">
        <v>399</v>
      </c>
      <c r="E14" s="177">
        <v>1500</v>
      </c>
      <c r="F14" s="171">
        <f t="shared" si="0"/>
        <v>1500</v>
      </c>
    </row>
    <row r="15" spans="1:6" ht="12.75">
      <c r="A15" s="498" t="s">
        <v>462</v>
      </c>
      <c r="B15" s="187" t="s">
        <v>335</v>
      </c>
      <c r="C15" s="160" t="s">
        <v>820</v>
      </c>
      <c r="D15" s="534" t="s">
        <v>399</v>
      </c>
      <c r="E15" s="177">
        <v>2000</v>
      </c>
      <c r="F15" s="171">
        <f t="shared" si="0"/>
        <v>2000</v>
      </c>
    </row>
    <row r="16" spans="1:6" ht="12.75">
      <c r="A16" s="498" t="s">
        <v>463</v>
      </c>
      <c r="B16" s="187" t="s">
        <v>336</v>
      </c>
      <c r="C16" s="160" t="s">
        <v>820</v>
      </c>
      <c r="D16" s="177">
        <v>600</v>
      </c>
      <c r="E16" s="177"/>
      <c r="F16" s="171">
        <f t="shared" si="0"/>
        <v>600</v>
      </c>
    </row>
    <row r="17" spans="1:6" ht="12.75">
      <c r="A17" s="498" t="s">
        <v>464</v>
      </c>
      <c r="B17" s="187" t="s">
        <v>499</v>
      </c>
      <c r="C17" s="160" t="s">
        <v>820</v>
      </c>
      <c r="D17" s="177">
        <v>200</v>
      </c>
      <c r="E17" s="177"/>
      <c r="F17" s="171">
        <f t="shared" si="0"/>
        <v>200</v>
      </c>
    </row>
    <row r="18" spans="1:6" ht="12.75">
      <c r="A18" s="498" t="s">
        <v>465</v>
      </c>
      <c r="B18" s="187" t="s">
        <v>337</v>
      </c>
      <c r="C18" s="160" t="s">
        <v>820</v>
      </c>
      <c r="D18" s="534" t="s">
        <v>820</v>
      </c>
      <c r="E18" s="177">
        <v>500</v>
      </c>
      <c r="F18" s="171">
        <f t="shared" si="0"/>
        <v>500</v>
      </c>
    </row>
    <row r="19" spans="1:6" ht="12.75">
      <c r="A19" s="498" t="s">
        <v>466</v>
      </c>
      <c r="B19" s="187" t="s">
        <v>338</v>
      </c>
      <c r="C19" s="160" t="s">
        <v>820</v>
      </c>
      <c r="D19" s="534" t="s">
        <v>820</v>
      </c>
      <c r="E19" s="177">
        <v>0</v>
      </c>
      <c r="F19" s="171">
        <f t="shared" si="0"/>
        <v>0</v>
      </c>
    </row>
    <row r="20" spans="1:6" ht="12.75">
      <c r="A20" s="498" t="s">
        <v>467</v>
      </c>
      <c r="B20" s="187" t="s">
        <v>339</v>
      </c>
      <c r="C20" s="160" t="s">
        <v>820</v>
      </c>
      <c r="D20" s="534" t="s">
        <v>820</v>
      </c>
      <c r="E20" s="177">
        <v>8000</v>
      </c>
      <c r="F20" s="171">
        <f t="shared" si="0"/>
        <v>8000</v>
      </c>
    </row>
    <row r="21" spans="1:6" ht="12.75">
      <c r="A21" s="453" t="s">
        <v>468</v>
      </c>
      <c r="B21" s="187" t="s">
        <v>346</v>
      </c>
      <c r="C21" s="160" t="s">
        <v>820</v>
      </c>
      <c r="D21" s="534" t="s">
        <v>820</v>
      </c>
      <c r="E21" s="177">
        <v>390</v>
      </c>
      <c r="F21" s="171">
        <f t="shared" si="0"/>
        <v>390</v>
      </c>
    </row>
    <row r="22" spans="1:6" ht="12.75">
      <c r="A22" s="453" t="s">
        <v>469</v>
      </c>
      <c r="B22" s="187" t="s">
        <v>340</v>
      </c>
      <c r="C22" s="160" t="s">
        <v>820</v>
      </c>
      <c r="D22" s="534" t="s">
        <v>820</v>
      </c>
      <c r="E22" s="177">
        <v>20000</v>
      </c>
      <c r="F22" s="171">
        <f t="shared" si="0"/>
        <v>20000</v>
      </c>
    </row>
    <row r="23" spans="1:6" ht="12.75">
      <c r="A23" s="453" t="s">
        <v>470</v>
      </c>
      <c r="B23" s="187" t="s">
        <v>341</v>
      </c>
      <c r="C23" s="160" t="s">
        <v>820</v>
      </c>
      <c r="D23" s="534" t="s">
        <v>820</v>
      </c>
      <c r="E23" s="177">
        <v>30000</v>
      </c>
      <c r="F23" s="171">
        <f t="shared" si="0"/>
        <v>30000</v>
      </c>
    </row>
    <row r="24" spans="1:6" ht="12.75">
      <c r="A24" s="453" t="s">
        <v>471</v>
      </c>
      <c r="B24" s="187" t="s">
        <v>342</v>
      </c>
      <c r="C24" s="160" t="s">
        <v>820</v>
      </c>
      <c r="D24" s="534" t="s">
        <v>820</v>
      </c>
      <c r="E24" s="1091">
        <v>2000</v>
      </c>
      <c r="F24" s="171">
        <f t="shared" si="0"/>
        <v>2000</v>
      </c>
    </row>
    <row r="25" spans="1:6" ht="12.75">
      <c r="A25" s="453" t="s">
        <v>473</v>
      </c>
      <c r="B25" s="187" t="s">
        <v>501</v>
      </c>
      <c r="C25" s="160" t="s">
        <v>820</v>
      </c>
      <c r="D25" s="534" t="s">
        <v>820</v>
      </c>
      <c r="E25" s="177">
        <v>2079</v>
      </c>
      <c r="F25" s="171">
        <f t="shared" si="0"/>
        <v>2079</v>
      </c>
    </row>
    <row r="26" spans="1:6" ht="12.75">
      <c r="A26" s="453" t="s">
        <v>474</v>
      </c>
      <c r="B26" s="187" t="s">
        <v>500</v>
      </c>
      <c r="C26" s="160" t="s">
        <v>399</v>
      </c>
      <c r="D26" s="534" t="s">
        <v>399</v>
      </c>
      <c r="E26" s="177"/>
      <c r="F26" s="171">
        <f t="shared" si="0"/>
        <v>0</v>
      </c>
    </row>
    <row r="27" spans="1:6" ht="12.75">
      <c r="A27" s="453" t="s">
        <v>475</v>
      </c>
      <c r="B27" s="187" t="s">
        <v>343</v>
      </c>
      <c r="C27" s="160" t="s">
        <v>820</v>
      </c>
      <c r="D27" s="534" t="s">
        <v>820</v>
      </c>
      <c r="E27" s="177"/>
      <c r="F27" s="171">
        <f t="shared" si="0"/>
        <v>0</v>
      </c>
    </row>
    <row r="28" spans="1:6" ht="12.75">
      <c r="A28" s="453" t="s">
        <v>476</v>
      </c>
      <c r="B28" s="187" t="s">
        <v>344</v>
      </c>
      <c r="C28" s="160" t="s">
        <v>820</v>
      </c>
      <c r="D28" s="534" t="s">
        <v>820</v>
      </c>
      <c r="E28" s="177">
        <v>800</v>
      </c>
      <c r="F28" s="171">
        <f t="shared" si="0"/>
        <v>800</v>
      </c>
    </row>
    <row r="29" spans="1:6" ht="12.75">
      <c r="A29" s="453" t="s">
        <v>477</v>
      </c>
      <c r="B29" s="858" t="s">
        <v>631</v>
      </c>
      <c r="C29" s="160" t="s">
        <v>820</v>
      </c>
      <c r="D29" s="177">
        <v>1200</v>
      </c>
      <c r="E29" s="177"/>
      <c r="F29" s="171">
        <f t="shared" si="0"/>
        <v>1200</v>
      </c>
    </row>
    <row r="30" spans="1:6" ht="12.75">
      <c r="A30" s="453" t="s">
        <v>478</v>
      </c>
      <c r="B30" s="858" t="s">
        <v>345</v>
      </c>
      <c r="C30" s="160"/>
      <c r="D30" s="141">
        <v>513</v>
      </c>
      <c r="E30" s="177"/>
      <c r="F30" s="171">
        <f t="shared" si="0"/>
        <v>513</v>
      </c>
    </row>
    <row r="31" spans="1:6" ht="13.5" thickBot="1">
      <c r="A31" s="517" t="s">
        <v>479</v>
      </c>
      <c r="B31" s="858" t="s">
        <v>630</v>
      </c>
      <c r="C31" s="160"/>
      <c r="D31" s="141"/>
      <c r="E31" s="1091">
        <v>14925</v>
      </c>
      <c r="F31" s="171">
        <f t="shared" si="0"/>
        <v>14925</v>
      </c>
    </row>
    <row r="32" spans="1:6" ht="13.5" thickBot="1">
      <c r="A32" s="477" t="s">
        <v>480</v>
      </c>
      <c r="B32" s="857" t="s">
        <v>347</v>
      </c>
      <c r="C32" s="385">
        <f>SUM(C6:C31)</f>
        <v>0</v>
      </c>
      <c r="D32" s="493">
        <f>SUM(D6:D31)</f>
        <v>191693</v>
      </c>
      <c r="E32" s="385">
        <f>SUM(E6:E31)</f>
        <v>82194</v>
      </c>
      <c r="F32" s="385">
        <f>SUM(F6:F31)</f>
        <v>273887</v>
      </c>
    </row>
    <row r="33" spans="2:6" ht="11.25" customHeight="1">
      <c r="B33" s="202"/>
      <c r="C33" s="22"/>
      <c r="D33" s="22"/>
      <c r="E33" s="22"/>
      <c r="F33" s="22"/>
    </row>
    <row r="34" spans="1:6" ht="12.75">
      <c r="A34" s="1419" t="s">
        <v>697</v>
      </c>
      <c r="B34" s="1419"/>
      <c r="C34" s="1419"/>
      <c r="D34" s="1419"/>
      <c r="E34" s="1419"/>
      <c r="F34" s="1419"/>
    </row>
    <row r="35" spans="2:6" ht="15.75">
      <c r="B35" s="1439" t="s">
        <v>869</v>
      </c>
      <c r="C35" s="1439"/>
      <c r="D35" s="1439"/>
      <c r="E35" s="1439"/>
      <c r="F35" s="1439"/>
    </row>
    <row r="36" spans="2:6" ht="13.5" thickBot="1">
      <c r="B36" s="1445" t="s">
        <v>4</v>
      </c>
      <c r="C36" s="1445"/>
      <c r="D36" s="1445"/>
      <c r="E36" s="1445"/>
      <c r="F36" s="1445"/>
    </row>
    <row r="37" spans="1:6" ht="39" thickBot="1">
      <c r="A37" s="472" t="s">
        <v>448</v>
      </c>
      <c r="B37" s="164" t="s">
        <v>28</v>
      </c>
      <c r="C37" s="516" t="s">
        <v>29</v>
      </c>
      <c r="D37" s="495" t="s">
        <v>694</v>
      </c>
      <c r="E37" s="473" t="s">
        <v>46</v>
      </c>
      <c r="F37" s="471" t="s">
        <v>559</v>
      </c>
    </row>
    <row r="38" spans="1:6" ht="12.75">
      <c r="A38" s="485" t="s">
        <v>449</v>
      </c>
      <c r="B38" s="854" t="s">
        <v>450</v>
      </c>
      <c r="C38" s="842" t="s">
        <v>451</v>
      </c>
      <c r="D38" s="458" t="s">
        <v>452</v>
      </c>
      <c r="E38" s="847" t="s">
        <v>472</v>
      </c>
      <c r="F38" s="845" t="s">
        <v>497</v>
      </c>
    </row>
    <row r="39" spans="1:6" ht="12.75">
      <c r="A39" s="498" t="s">
        <v>453</v>
      </c>
      <c r="B39" s="187"/>
      <c r="C39" s="177"/>
      <c r="D39" s="141"/>
      <c r="E39" s="177"/>
      <c r="F39" s="171"/>
    </row>
    <row r="40" spans="1:6" ht="12.75">
      <c r="A40" s="498" t="s">
        <v>454</v>
      </c>
      <c r="B40" s="187"/>
      <c r="C40" s="160"/>
      <c r="D40" s="193"/>
      <c r="E40" s="160"/>
      <c r="F40" s="171"/>
    </row>
    <row r="41" spans="1:6" ht="12.75">
      <c r="A41" s="498" t="s">
        <v>455</v>
      </c>
      <c r="B41" s="187"/>
      <c r="C41" s="160"/>
      <c r="D41" s="193"/>
      <c r="E41" s="160"/>
      <c r="F41" s="171"/>
    </row>
    <row r="42" spans="1:6" ht="13.5" thickBot="1">
      <c r="A42" s="498" t="s">
        <v>456</v>
      </c>
      <c r="B42" s="187"/>
      <c r="C42" s="160"/>
      <c r="D42" s="193"/>
      <c r="E42" s="160"/>
      <c r="F42" s="171"/>
    </row>
    <row r="43" spans="1:6" ht="13.5" thickBot="1">
      <c r="A43" s="477" t="s">
        <v>457</v>
      </c>
      <c r="B43" s="164" t="s">
        <v>348</v>
      </c>
      <c r="C43" s="853">
        <f>SUM(C39:C42)</f>
        <v>0</v>
      </c>
      <c r="D43" s="855">
        <f>SUM(D39:D42)</f>
        <v>0</v>
      </c>
      <c r="E43" s="853">
        <f>SUM(E39:E42)</f>
        <v>0</v>
      </c>
      <c r="F43" s="852">
        <v>0</v>
      </c>
    </row>
    <row r="44" spans="1:6" ht="12.75">
      <c r="A44" s="475"/>
      <c r="B44" s="45"/>
      <c r="C44" s="37"/>
      <c r="D44" s="45"/>
      <c r="E44" s="45"/>
      <c r="F44" s="45"/>
    </row>
    <row r="45" spans="1:6" ht="12.75">
      <c r="A45" s="1419" t="s">
        <v>696</v>
      </c>
      <c r="B45" s="1419"/>
      <c r="C45" s="1419"/>
      <c r="D45" s="1419"/>
      <c r="E45" s="1419"/>
      <c r="F45" s="1419"/>
    </row>
    <row r="46" spans="2:6" ht="15.75">
      <c r="B46" s="1439" t="s">
        <v>870</v>
      </c>
      <c r="C46" s="1439"/>
      <c r="D46" s="1439"/>
      <c r="E46" s="1439"/>
      <c r="F46" s="1439"/>
    </row>
    <row r="47" spans="2:6" ht="13.5" thickBot="1">
      <c r="B47" s="1445" t="s">
        <v>4</v>
      </c>
      <c r="C47" s="1445"/>
      <c r="D47" s="1445"/>
      <c r="E47" s="1445"/>
      <c r="F47" s="1445"/>
    </row>
    <row r="48" spans="1:6" ht="39" thickBot="1">
      <c r="A48" s="472" t="s">
        <v>448</v>
      </c>
      <c r="B48" s="205" t="s">
        <v>28</v>
      </c>
      <c r="C48" s="494" t="s">
        <v>29</v>
      </c>
      <c r="D48" s="495" t="s">
        <v>694</v>
      </c>
      <c r="E48" s="473" t="s">
        <v>46</v>
      </c>
      <c r="F48" s="450" t="s">
        <v>559</v>
      </c>
    </row>
    <row r="49" spans="1:6" ht="13.5" thickBot="1">
      <c r="A49" s="485" t="s">
        <v>449</v>
      </c>
      <c r="B49" s="460" t="s">
        <v>450</v>
      </c>
      <c r="C49" s="457" t="s">
        <v>451</v>
      </c>
      <c r="D49" s="458" t="s">
        <v>452</v>
      </c>
      <c r="E49" s="847" t="s">
        <v>472</v>
      </c>
      <c r="F49" s="459" t="s">
        <v>497</v>
      </c>
    </row>
    <row r="50" spans="1:6" ht="12.75">
      <c r="A50" s="498" t="s">
        <v>453</v>
      </c>
      <c r="B50" s="438" t="s">
        <v>638</v>
      </c>
      <c r="C50" s="204"/>
      <c r="D50" s="856"/>
      <c r="E50" s="825"/>
      <c r="F50" s="825">
        <f aca="true" t="shared" si="1" ref="F50:F55">SUM(C50:E50)</f>
        <v>0</v>
      </c>
    </row>
    <row r="51" spans="1:6" ht="12.75">
      <c r="A51" s="498" t="s">
        <v>454</v>
      </c>
      <c r="B51" s="146" t="s">
        <v>639</v>
      </c>
      <c r="C51" s="436"/>
      <c r="D51" s="850"/>
      <c r="E51" s="180">
        <v>250000</v>
      </c>
      <c r="F51" s="177">
        <f t="shared" si="1"/>
        <v>250000</v>
      </c>
    </row>
    <row r="52" spans="1:6" ht="12.75">
      <c r="A52" s="498" t="s">
        <v>455</v>
      </c>
      <c r="B52" s="146" t="s">
        <v>443</v>
      </c>
      <c r="C52" s="153"/>
      <c r="D52" s="848"/>
      <c r="E52" s="177">
        <v>35000</v>
      </c>
      <c r="F52" s="177">
        <f t="shared" si="1"/>
        <v>35000</v>
      </c>
    </row>
    <row r="53" spans="1:6" ht="12.75">
      <c r="A53" s="498" t="s">
        <v>456</v>
      </c>
      <c r="B53" s="330" t="s">
        <v>42</v>
      </c>
      <c r="C53" s="153"/>
      <c r="D53" s="848"/>
      <c r="E53" s="177">
        <v>5000</v>
      </c>
      <c r="F53" s="177">
        <f t="shared" si="1"/>
        <v>5000</v>
      </c>
    </row>
    <row r="54" spans="1:6" ht="12.75">
      <c r="A54" s="498" t="s">
        <v>457</v>
      </c>
      <c r="B54" s="330" t="s">
        <v>599</v>
      </c>
      <c r="C54" s="153"/>
      <c r="D54" s="848"/>
      <c r="E54" s="177">
        <v>24776</v>
      </c>
      <c r="F54" s="177">
        <f t="shared" si="1"/>
        <v>24776</v>
      </c>
    </row>
    <row r="55" spans="1:6" ht="13.5" thickBot="1">
      <c r="A55" s="500" t="s">
        <v>458</v>
      </c>
      <c r="B55" s="439" t="s">
        <v>43</v>
      </c>
      <c r="C55" s="437"/>
      <c r="D55" s="851"/>
      <c r="E55" s="583">
        <v>1000</v>
      </c>
      <c r="F55" s="176">
        <f t="shared" si="1"/>
        <v>1000</v>
      </c>
    </row>
    <row r="56" spans="1:6" ht="13.5" thickBot="1">
      <c r="A56" s="477" t="s">
        <v>459</v>
      </c>
      <c r="B56" s="157" t="s">
        <v>349</v>
      </c>
      <c r="C56" s="378">
        <f>SUM(C50:C55)</f>
        <v>0</v>
      </c>
      <c r="D56" s="378">
        <f>SUM(D50:D55)</f>
        <v>0</v>
      </c>
      <c r="E56" s="184">
        <f>SUM(E50:E55)</f>
        <v>315776</v>
      </c>
      <c r="F56" s="298">
        <f>SUM(F50:F55)</f>
        <v>315776</v>
      </c>
    </row>
  </sheetData>
  <sheetProtection/>
  <mergeCells count="9">
    <mergeCell ref="A1:F1"/>
    <mergeCell ref="A34:F34"/>
    <mergeCell ref="A45:F45"/>
    <mergeCell ref="B46:F46"/>
    <mergeCell ref="B47:F47"/>
    <mergeCell ref="B2:F2"/>
    <mergeCell ref="B3:F3"/>
    <mergeCell ref="B35:F35"/>
    <mergeCell ref="B36:F36"/>
  </mergeCells>
  <printOptions/>
  <pageMargins left="0.5118110236220472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49" sqref="A1:C49"/>
    </sheetView>
  </sheetViews>
  <sheetFormatPr defaultColWidth="9.140625" defaultRowHeight="12.75"/>
  <cols>
    <col min="1" max="1" width="4.7109375" style="0" customWidth="1"/>
    <col min="2" max="2" width="65.7109375" style="0" customWidth="1"/>
    <col min="3" max="3" width="19.00390625" style="0" customWidth="1"/>
  </cols>
  <sheetData>
    <row r="1" spans="1:5" ht="12.75">
      <c r="A1" s="466" t="s">
        <v>699</v>
      </c>
      <c r="B1" s="466"/>
      <c r="C1" s="466"/>
      <c r="D1" s="466"/>
      <c r="E1" s="466"/>
    </row>
    <row r="2" spans="2:3" ht="12.75">
      <c r="B2" s="1"/>
      <c r="C2" s="1"/>
    </row>
    <row r="3" spans="2:3" ht="15.75">
      <c r="B3" s="1439" t="s">
        <v>871</v>
      </c>
      <c r="C3" s="1439"/>
    </row>
    <row r="4" spans="2:3" ht="13.5" thickBot="1">
      <c r="B4" s="1"/>
      <c r="C4" s="1" t="s">
        <v>44</v>
      </c>
    </row>
    <row r="5" spans="1:3" ht="27" thickBot="1">
      <c r="A5" s="472" t="s">
        <v>448</v>
      </c>
      <c r="B5" s="527" t="s">
        <v>45</v>
      </c>
      <c r="C5" s="473" t="s">
        <v>30</v>
      </c>
    </row>
    <row r="6" spans="1:3" ht="12.75">
      <c r="A6" s="867" t="s">
        <v>449</v>
      </c>
      <c r="B6" s="528" t="s">
        <v>450</v>
      </c>
      <c r="C6" s="529" t="s">
        <v>451</v>
      </c>
    </row>
    <row r="7" spans="1:3" ht="13.5" thickBot="1">
      <c r="A7" s="866" t="s">
        <v>453</v>
      </c>
      <c r="B7" s="452"/>
      <c r="C7" s="530"/>
    </row>
    <row r="8" spans="1:3" ht="13.5" thickBot="1">
      <c r="A8" s="860" t="s">
        <v>454</v>
      </c>
      <c r="B8" s="862" t="s">
        <v>47</v>
      </c>
      <c r="C8" s="863">
        <v>0</v>
      </c>
    </row>
    <row r="9" spans="1:3" ht="13.5" thickBot="1">
      <c r="A9" s="864" t="s">
        <v>455</v>
      </c>
      <c r="B9" s="570"/>
      <c r="C9" s="574"/>
    </row>
    <row r="10" spans="1:3" ht="13.5" thickBot="1">
      <c r="A10" s="865" t="s">
        <v>456</v>
      </c>
      <c r="B10" s="382" t="s">
        <v>70</v>
      </c>
      <c r="C10" s="205">
        <v>0</v>
      </c>
    </row>
    <row r="11" spans="1:3" ht="12.75">
      <c r="A11" s="861" t="s">
        <v>457</v>
      </c>
      <c r="B11" s="268"/>
      <c r="C11" s="531"/>
    </row>
    <row r="12" spans="1:3" ht="12.75">
      <c r="A12" s="859" t="s">
        <v>458</v>
      </c>
      <c r="B12" s="5" t="s">
        <v>600</v>
      </c>
      <c r="C12" s="532"/>
    </row>
    <row r="13" spans="1:3" ht="12.75">
      <c r="A13" s="859" t="s">
        <v>459</v>
      </c>
      <c r="B13" s="5" t="s">
        <v>916</v>
      </c>
      <c r="C13" s="210">
        <v>1250</v>
      </c>
    </row>
    <row r="14" spans="1:3" ht="12.75">
      <c r="A14" s="859" t="s">
        <v>460</v>
      </c>
      <c r="B14" s="452" t="s">
        <v>1122</v>
      </c>
      <c r="C14" s="321">
        <v>300</v>
      </c>
    </row>
    <row r="15" spans="1:3" ht="13.5" thickBot="1">
      <c r="A15" s="859" t="s">
        <v>461</v>
      </c>
      <c r="B15" s="452" t="s">
        <v>1121</v>
      </c>
      <c r="C15" s="321">
        <v>0</v>
      </c>
    </row>
    <row r="16" spans="1:3" ht="13.5" thickBot="1">
      <c r="A16" s="557" t="s">
        <v>462</v>
      </c>
      <c r="B16" s="496" t="s">
        <v>601</v>
      </c>
      <c r="C16" s="318">
        <f>C13+C15+C14</f>
        <v>1550</v>
      </c>
    </row>
    <row r="17" spans="1:3" ht="13.5" thickBot="1">
      <c r="A17" s="557" t="s">
        <v>463</v>
      </c>
      <c r="B17" s="501" t="s">
        <v>602</v>
      </c>
      <c r="C17" s="212">
        <f>C8+C16+C10</f>
        <v>1550</v>
      </c>
    </row>
    <row r="18" spans="2:3" ht="12.75">
      <c r="B18" s="1"/>
      <c r="C18" s="1"/>
    </row>
    <row r="19" spans="2:3" ht="12.75">
      <c r="B19" s="1"/>
      <c r="C19" s="1"/>
    </row>
    <row r="20" spans="1:5" ht="12.75">
      <c r="A20" s="466" t="s">
        <v>698</v>
      </c>
      <c r="B20" s="466"/>
      <c r="C20" s="466"/>
      <c r="D20" s="466"/>
      <c r="E20" s="466"/>
    </row>
    <row r="21" spans="1:5" ht="12.75">
      <c r="A21" s="466"/>
      <c r="B21" s="466"/>
      <c r="C21" s="466"/>
      <c r="D21" s="466"/>
      <c r="E21" s="466"/>
    </row>
    <row r="22" spans="2:3" ht="15.75">
      <c r="B22" s="1439" t="s">
        <v>872</v>
      </c>
      <c r="C22" s="1439"/>
    </row>
    <row r="23" spans="2:3" ht="15.75">
      <c r="B23" s="135"/>
      <c r="C23" s="1"/>
    </row>
    <row r="24" spans="2:3" ht="13.5" thickBot="1">
      <c r="B24" s="1"/>
      <c r="C24" s="23" t="s">
        <v>44</v>
      </c>
    </row>
    <row r="25" spans="1:3" ht="27" thickBot="1">
      <c r="A25" s="472" t="s">
        <v>448</v>
      </c>
      <c r="B25" s="520" t="s">
        <v>45</v>
      </c>
      <c r="C25" s="473" t="s">
        <v>30</v>
      </c>
    </row>
    <row r="26" spans="1:3" ht="12.75">
      <c r="A26" s="1174" t="s">
        <v>449</v>
      </c>
      <c r="B26" s="1175" t="s">
        <v>450</v>
      </c>
      <c r="C26" s="524" t="s">
        <v>451</v>
      </c>
    </row>
    <row r="27" spans="1:3" ht="12.75">
      <c r="A27" s="1009" t="s">
        <v>453</v>
      </c>
      <c r="B27" s="1176" t="s">
        <v>873</v>
      </c>
      <c r="C27" s="1179"/>
    </row>
    <row r="28" spans="1:3" ht="12.75">
      <c r="A28" s="1010" t="s">
        <v>454</v>
      </c>
      <c r="B28" s="208"/>
      <c r="C28" s="1180"/>
    </row>
    <row r="29" spans="1:3" ht="12.75">
      <c r="A29" s="1010" t="s">
        <v>455</v>
      </c>
      <c r="B29" s="1257" t="s">
        <v>874</v>
      </c>
      <c r="C29" s="775">
        <v>0</v>
      </c>
    </row>
    <row r="30" spans="1:3" ht="12.75">
      <c r="A30" s="1010" t="s">
        <v>456</v>
      </c>
      <c r="B30" s="160" t="s">
        <v>875</v>
      </c>
      <c r="C30" s="775">
        <v>0</v>
      </c>
    </row>
    <row r="31" spans="1:3" ht="12.75">
      <c r="A31" s="1010" t="s">
        <v>457</v>
      </c>
      <c r="B31" s="160" t="s">
        <v>876</v>
      </c>
      <c r="C31" s="775">
        <f>C32+C33</f>
        <v>0</v>
      </c>
    </row>
    <row r="32" spans="1:3" ht="12.75">
      <c r="A32" s="1010" t="s">
        <v>458</v>
      </c>
      <c r="B32" s="160" t="s">
        <v>877</v>
      </c>
      <c r="C32" s="1177">
        <v>0</v>
      </c>
    </row>
    <row r="33" spans="1:3" ht="13.5" thickBot="1">
      <c r="A33" s="1011" t="s">
        <v>459</v>
      </c>
      <c r="B33" s="404" t="s">
        <v>878</v>
      </c>
      <c r="C33" s="776">
        <v>0</v>
      </c>
    </row>
    <row r="34" spans="1:3" ht="26.25" thickBot="1">
      <c r="A34" s="490" t="s">
        <v>460</v>
      </c>
      <c r="B34" s="544" t="s">
        <v>887</v>
      </c>
      <c r="C34" s="1181">
        <f>C29+C30+C31</f>
        <v>0</v>
      </c>
    </row>
    <row r="35" spans="1:3" ht="12.75">
      <c r="A35" s="1009" t="s">
        <v>461</v>
      </c>
      <c r="B35" s="239"/>
      <c r="C35" s="774"/>
    </row>
    <row r="36" spans="1:3" ht="12.75">
      <c r="A36" s="1010" t="s">
        <v>462</v>
      </c>
      <c r="B36" s="160"/>
      <c r="C36" s="775"/>
    </row>
    <row r="37" spans="1:3" ht="12.75">
      <c r="A37" s="1010" t="s">
        <v>463</v>
      </c>
      <c r="B37" s="209" t="s">
        <v>879</v>
      </c>
      <c r="C37" s="775"/>
    </row>
    <row r="38" spans="1:3" ht="12.75">
      <c r="A38" s="1010" t="s">
        <v>464</v>
      </c>
      <c r="B38" s="160"/>
      <c r="C38" s="1178"/>
    </row>
    <row r="39" spans="1:3" ht="12.75">
      <c r="A39" s="1010" t="s">
        <v>465</v>
      </c>
      <c r="B39" s="160" t="s">
        <v>880</v>
      </c>
      <c r="C39" s="1178">
        <v>0</v>
      </c>
    </row>
    <row r="40" spans="1:3" ht="12.75">
      <c r="A40" s="1010" t="s">
        <v>466</v>
      </c>
      <c r="B40" s="160" t="s">
        <v>881</v>
      </c>
      <c r="C40" s="1178">
        <v>0</v>
      </c>
    </row>
    <row r="41" spans="1:3" ht="12.75">
      <c r="A41" s="1010" t="s">
        <v>467</v>
      </c>
      <c r="B41" s="160" t="s">
        <v>882</v>
      </c>
      <c r="C41" s="1178">
        <f>C42+C43</f>
        <v>5000</v>
      </c>
    </row>
    <row r="42" spans="1:3" ht="12.75">
      <c r="A42" s="1010" t="s">
        <v>468</v>
      </c>
      <c r="B42" s="160" t="s">
        <v>883</v>
      </c>
      <c r="C42" s="1178">
        <v>5000</v>
      </c>
    </row>
    <row r="43" spans="1:3" ht="13.5" thickBot="1">
      <c r="A43" s="1011" t="s">
        <v>469</v>
      </c>
      <c r="B43" s="404" t="s">
        <v>884</v>
      </c>
      <c r="C43" s="1182"/>
    </row>
    <row r="44" spans="1:3" ht="26.25" thickBot="1">
      <c r="A44" s="490" t="s">
        <v>470</v>
      </c>
      <c r="B44" s="544" t="s">
        <v>886</v>
      </c>
      <c r="C44" s="1181">
        <f>C39+C40+C41</f>
        <v>5000</v>
      </c>
    </row>
    <row r="45" spans="1:3" ht="13.5" thickBot="1">
      <c r="A45" s="1255" t="s">
        <v>471</v>
      </c>
      <c r="B45" s="239"/>
      <c r="C45" s="1183"/>
    </row>
    <row r="46" spans="1:3" ht="13.5" thickBot="1">
      <c r="A46" s="1256" t="s">
        <v>473</v>
      </c>
      <c r="B46" s="205" t="s">
        <v>885</v>
      </c>
      <c r="C46" s="1181">
        <f>C44+C34</f>
        <v>5000</v>
      </c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4" ht="30.75" customHeight="1"/>
  </sheetData>
  <sheetProtection/>
  <mergeCells count="2">
    <mergeCell ref="B22:C22"/>
    <mergeCell ref="B3:C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54" sqref="A1:F54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419" t="s">
        <v>700</v>
      </c>
      <c r="B1" s="1419"/>
      <c r="C1" s="1419"/>
      <c r="D1" s="1419"/>
      <c r="E1" s="1419"/>
    </row>
    <row r="2" spans="1:5" ht="12.75" customHeight="1">
      <c r="A2" s="466"/>
      <c r="B2" s="466"/>
      <c r="C2" s="466"/>
      <c r="D2" s="466"/>
      <c r="E2" s="466"/>
    </row>
    <row r="3" spans="2:6" ht="15.75">
      <c r="B3" s="1439" t="s">
        <v>701</v>
      </c>
      <c r="C3" s="1439"/>
      <c r="D3" s="1439"/>
      <c r="E3" s="1439"/>
      <c r="F3" s="1443"/>
    </row>
    <row r="4" spans="2:6" ht="12.75" customHeight="1" thickBot="1">
      <c r="B4" s="1"/>
      <c r="C4" s="1"/>
      <c r="D4" s="1"/>
      <c r="E4" s="23"/>
      <c r="F4" s="23" t="s">
        <v>4</v>
      </c>
    </row>
    <row r="5" spans="1:6" ht="15.75" customHeight="1" thickBot="1">
      <c r="A5" s="1446" t="s">
        <v>448</v>
      </c>
      <c r="B5" s="334" t="s">
        <v>48</v>
      </c>
      <c r="C5" s="1432" t="s">
        <v>558</v>
      </c>
      <c r="D5" s="1434" t="s">
        <v>46</v>
      </c>
      <c r="E5" s="1434" t="s">
        <v>694</v>
      </c>
      <c r="F5" s="1428" t="s">
        <v>559</v>
      </c>
    </row>
    <row r="6" spans="1:6" ht="24" customHeight="1" thickBot="1">
      <c r="A6" s="1446"/>
      <c r="B6" s="337"/>
      <c r="C6" s="1433"/>
      <c r="D6" s="1435"/>
      <c r="E6" s="1435"/>
      <c r="F6" s="1429"/>
    </row>
    <row r="7" spans="1:6" ht="13.5" thickBot="1">
      <c r="A7" s="688" t="s">
        <v>449</v>
      </c>
      <c r="B7" s="868" t="s">
        <v>450</v>
      </c>
      <c r="C7" s="869" t="s">
        <v>451</v>
      </c>
      <c r="D7" s="870" t="s">
        <v>452</v>
      </c>
      <c r="E7" s="870" t="s">
        <v>472</v>
      </c>
      <c r="F7" s="871" t="s">
        <v>497</v>
      </c>
    </row>
    <row r="8" spans="1:6" ht="13.5" thickBot="1">
      <c r="A8" s="688" t="s">
        <v>453</v>
      </c>
      <c r="B8" s="338" t="s">
        <v>948</v>
      </c>
      <c r="C8" s="74">
        <f>C9+C10+C17</f>
        <v>465165</v>
      </c>
      <c r="D8" s="74">
        <f>D9+D10+D17</f>
        <v>2140426</v>
      </c>
      <c r="E8" s="74">
        <f>E9+E10+E17</f>
        <v>79351</v>
      </c>
      <c r="F8" s="148">
        <f aca="true" t="shared" si="0" ref="F8:F27">SUM(C8:E8)</f>
        <v>2684942</v>
      </c>
    </row>
    <row r="9" spans="1:6" ht="13.5" thickBot="1">
      <c r="A9" s="688" t="s">
        <v>454</v>
      </c>
      <c r="B9" s="339" t="s">
        <v>400</v>
      </c>
      <c r="C9" s="36">
        <f>'30_ sz_ melléklet'!F14</f>
        <v>145932</v>
      </c>
      <c r="D9" s="872">
        <f>'14 16_sz_ melléklet'!E10</f>
        <v>177494</v>
      </c>
      <c r="E9" s="872">
        <f>'31_sz_ melléklet'!E12</f>
        <v>70</v>
      </c>
      <c r="F9" s="1273">
        <f t="shared" si="0"/>
        <v>323496</v>
      </c>
    </row>
    <row r="10" spans="1:6" s="17" customFormat="1" ht="13.5" thickBot="1">
      <c r="A10" s="688" t="s">
        <v>455</v>
      </c>
      <c r="B10" s="340" t="s">
        <v>941</v>
      </c>
      <c r="C10" s="345">
        <v>0</v>
      </c>
      <c r="D10" s="873">
        <f>D11+D12+D13+D14+D15+D16</f>
        <v>897300</v>
      </c>
      <c r="E10" s="873">
        <f>E11+E12+E13+E14+E15+E16</f>
        <v>0</v>
      </c>
      <c r="F10" s="1274">
        <f>F11+F12+F13+F14+F15+F16</f>
        <v>897300</v>
      </c>
    </row>
    <row r="11" spans="1:6" s="17" customFormat="1" ht="12.75">
      <c r="A11" s="874" t="s">
        <v>456</v>
      </c>
      <c r="B11" s="1202" t="s">
        <v>920</v>
      </c>
      <c r="C11" s="791"/>
      <c r="D11" s="543"/>
      <c r="E11" s="543"/>
      <c r="F11" s="346">
        <f t="shared" si="0"/>
        <v>0</v>
      </c>
    </row>
    <row r="12" spans="1:6" s="17" customFormat="1" ht="12.75">
      <c r="A12" s="209" t="s">
        <v>457</v>
      </c>
      <c r="B12" s="1203" t="s">
        <v>921</v>
      </c>
      <c r="C12" s="1201"/>
      <c r="D12" s="1188"/>
      <c r="E12" s="1188"/>
      <c r="F12" s="346">
        <f t="shared" si="0"/>
        <v>0</v>
      </c>
    </row>
    <row r="13" spans="1:6" s="17" customFormat="1" ht="12.75">
      <c r="A13" s="209" t="s">
        <v>458</v>
      </c>
      <c r="B13" s="341" t="s">
        <v>922</v>
      </c>
      <c r="C13" s="1201"/>
      <c r="D13" s="1188">
        <f>'14 16_sz_ melléklet'!C40</f>
        <v>40000</v>
      </c>
      <c r="E13" s="1188"/>
      <c r="F13" s="346">
        <f t="shared" si="0"/>
        <v>40000</v>
      </c>
    </row>
    <row r="14" spans="1:6" ht="12.75" customHeight="1">
      <c r="A14" s="1176" t="s">
        <v>459</v>
      </c>
      <c r="B14" s="1200" t="s">
        <v>923</v>
      </c>
      <c r="C14" s="25"/>
      <c r="D14" s="284">
        <f>'14 16_sz_ melléklet'!C26</f>
        <v>853000</v>
      </c>
      <c r="E14" s="284"/>
      <c r="F14" s="346">
        <f t="shared" si="0"/>
        <v>853000</v>
      </c>
    </row>
    <row r="15" spans="1:6" ht="12.75" customHeight="1">
      <c r="A15" s="209" t="s">
        <v>460</v>
      </c>
      <c r="B15" s="341" t="s">
        <v>924</v>
      </c>
      <c r="C15" s="25"/>
      <c r="D15" s="34">
        <f>'14 16_sz_ melléklet'!C27</f>
        <v>4300</v>
      </c>
      <c r="E15" s="34"/>
      <c r="F15" s="346">
        <f t="shared" si="0"/>
        <v>4300</v>
      </c>
    </row>
    <row r="16" spans="1:6" ht="12.75" customHeight="1" thickBot="1">
      <c r="A16" s="875" t="s">
        <v>461</v>
      </c>
      <c r="B16" s="342" t="s">
        <v>925</v>
      </c>
      <c r="C16" s="11"/>
      <c r="D16" s="288"/>
      <c r="E16" s="288"/>
      <c r="F16" s="346">
        <f t="shared" si="0"/>
        <v>0</v>
      </c>
    </row>
    <row r="17" spans="1:6" ht="13.5" thickBot="1">
      <c r="A17" s="688" t="s">
        <v>462</v>
      </c>
      <c r="B17" s="338" t="s">
        <v>401</v>
      </c>
      <c r="C17" s="876">
        <f>C18+C23+C24+C25++C26+C27</f>
        <v>319233</v>
      </c>
      <c r="D17" s="876">
        <f>D18+D23+D24+D25+D26+D27</f>
        <v>1065632</v>
      </c>
      <c r="E17" s="876">
        <f>E18+E23+E24+E25++E26+E27</f>
        <v>79281</v>
      </c>
      <c r="F17" s="876">
        <f>F18+F23+F24+F25++F26+F27</f>
        <v>1464146</v>
      </c>
    </row>
    <row r="18" spans="1:8" ht="12.75" customHeight="1">
      <c r="A18" s="874" t="s">
        <v>463</v>
      </c>
      <c r="B18" s="1206" t="s">
        <v>942</v>
      </c>
      <c r="C18" s="25">
        <f>C19+C20+C21+C22</f>
        <v>0</v>
      </c>
      <c r="D18" s="25">
        <f>D19+D20+D21+D22</f>
        <v>971656</v>
      </c>
      <c r="E18" s="25">
        <f>E19+E20+E21+E22</f>
        <v>0</v>
      </c>
      <c r="F18" s="25">
        <f>F19+F20+F21+F22</f>
        <v>971656</v>
      </c>
      <c r="H18" s="92"/>
    </row>
    <row r="19" spans="1:8" ht="12.75" customHeight="1">
      <c r="A19" s="1176" t="s">
        <v>464</v>
      </c>
      <c r="B19" s="1225" t="s">
        <v>975</v>
      </c>
      <c r="C19" s="25"/>
      <c r="D19" s="1224">
        <f>'17 18 sz_melléklet'!C38</f>
        <v>703076</v>
      </c>
      <c r="E19" s="139"/>
      <c r="F19" s="145">
        <f>SUM(C19:E19)</f>
        <v>703076</v>
      </c>
      <c r="H19" s="92"/>
    </row>
    <row r="20" spans="1:8" ht="12.75" customHeight="1">
      <c r="A20" s="1176" t="s">
        <v>465</v>
      </c>
      <c r="B20" s="1226" t="s">
        <v>977</v>
      </c>
      <c r="C20" s="25"/>
      <c r="D20" s="295">
        <f>'19 21_sz_ melléklet'!C14</f>
        <v>69343</v>
      </c>
      <c r="E20" s="140"/>
      <c r="F20" s="145">
        <f>SUM(C20:E20)</f>
        <v>69343</v>
      </c>
      <c r="H20" s="92"/>
    </row>
    <row r="21" spans="1:8" ht="12.75" customHeight="1">
      <c r="A21" s="1176" t="s">
        <v>466</v>
      </c>
      <c r="B21" s="1226" t="s">
        <v>978</v>
      </c>
      <c r="C21" s="25"/>
      <c r="D21" s="295">
        <f>'19 21_sz_ melléklet'!C28</f>
        <v>199237</v>
      </c>
      <c r="E21" s="140"/>
      <c r="F21" s="145">
        <f>SUM(C21:E21)</f>
        <v>199237</v>
      </c>
      <c r="H21" s="92"/>
    </row>
    <row r="22" spans="1:8" ht="12.75" customHeight="1">
      <c r="A22" s="1176" t="s">
        <v>467</v>
      </c>
      <c r="B22" s="1223" t="s">
        <v>982</v>
      </c>
      <c r="C22" s="25"/>
      <c r="D22" s="284">
        <f>'17 18 sz_melléklet'!C54</f>
        <v>0</v>
      </c>
      <c r="E22" s="284"/>
      <c r="F22" s="145">
        <f>SUM(C22:E22)</f>
        <v>0</v>
      </c>
      <c r="H22" s="92"/>
    </row>
    <row r="23" spans="1:6" ht="12.75" customHeight="1">
      <c r="A23" s="1176" t="s">
        <v>468</v>
      </c>
      <c r="B23" s="333" t="s">
        <v>943</v>
      </c>
      <c r="C23" s="25"/>
      <c r="D23" s="288"/>
      <c r="E23" s="139"/>
      <c r="F23" s="145">
        <f t="shared" si="0"/>
        <v>0</v>
      </c>
    </row>
    <row r="24" spans="1:6" ht="12.75" customHeight="1">
      <c r="A24" s="1176" t="s">
        <v>469</v>
      </c>
      <c r="B24" s="1207" t="s">
        <v>944</v>
      </c>
      <c r="C24" s="9"/>
      <c r="D24" s="34"/>
      <c r="E24" s="286"/>
      <c r="F24" s="145">
        <f t="shared" si="0"/>
        <v>0</v>
      </c>
    </row>
    <row r="25" spans="1:6" ht="12.75">
      <c r="A25" s="1176" t="s">
        <v>470</v>
      </c>
      <c r="B25" s="343" t="s">
        <v>945</v>
      </c>
      <c r="C25" s="25">
        <f>'19 21_sz_ melléklet'!C63</f>
        <v>319233</v>
      </c>
      <c r="D25" s="286">
        <f>'19 21_sz_ melléklet'!C73</f>
        <v>36399</v>
      </c>
      <c r="E25" s="286">
        <f>'19 21_sz_ melléklet'!C68</f>
        <v>79281</v>
      </c>
      <c r="F25" s="145">
        <f t="shared" si="0"/>
        <v>434913</v>
      </c>
    </row>
    <row r="26" spans="1:6" ht="12.75">
      <c r="A26" s="1176" t="s">
        <v>471</v>
      </c>
      <c r="B26" s="1208" t="s">
        <v>946</v>
      </c>
      <c r="C26" s="25"/>
      <c r="D26" s="286">
        <f>'29 sz. mell'!C13</f>
        <v>57577</v>
      </c>
      <c r="E26" s="286"/>
      <c r="F26" s="145">
        <f t="shared" si="0"/>
        <v>57577</v>
      </c>
    </row>
    <row r="27" spans="1:6" ht="13.5" thickBot="1">
      <c r="A27" s="1176" t="s">
        <v>473</v>
      </c>
      <c r="B27" s="343" t="s">
        <v>947</v>
      </c>
      <c r="C27" s="25"/>
      <c r="D27" s="286"/>
      <c r="E27" s="286"/>
      <c r="F27" s="145">
        <f t="shared" si="0"/>
        <v>0</v>
      </c>
    </row>
    <row r="28" spans="1:6" ht="5.25" customHeight="1" thickBot="1">
      <c r="A28" s="688"/>
      <c r="B28" s="344"/>
      <c r="C28" s="29"/>
      <c r="D28" s="284"/>
      <c r="E28" s="284"/>
      <c r="F28" s="147"/>
    </row>
    <row r="29" spans="1:6" ht="15" customHeight="1" thickBot="1">
      <c r="A29" s="688" t="s">
        <v>474</v>
      </c>
      <c r="B29" s="299" t="s">
        <v>1102</v>
      </c>
      <c r="C29" s="184">
        <f>C30+C35+C38</f>
        <v>450</v>
      </c>
      <c r="D29" s="1265">
        <f>D30+D35+D38</f>
        <v>3705933</v>
      </c>
      <c r="E29" s="138">
        <f>E30+E35+E38</f>
        <v>0</v>
      </c>
      <c r="F29" s="1222">
        <f>F30+F35+F38</f>
        <v>3706383</v>
      </c>
    </row>
    <row r="30" spans="1:6" ht="12.75" customHeight="1">
      <c r="A30" s="874" t="s">
        <v>475</v>
      </c>
      <c r="B30" s="165" t="s">
        <v>949</v>
      </c>
      <c r="C30" s="319">
        <f>C31+C33+C34+C32</f>
        <v>0</v>
      </c>
      <c r="D30" s="878">
        <f>D31+D33+D34+D32</f>
        <v>1098642</v>
      </c>
      <c r="E30" s="877">
        <f>E31+E33+E34+E32</f>
        <v>0</v>
      </c>
      <c r="F30" s="877">
        <f>F31+F33+F34+F32</f>
        <v>1098642</v>
      </c>
    </row>
    <row r="31" spans="1:6" ht="12.75" customHeight="1">
      <c r="A31" s="209" t="s">
        <v>476</v>
      </c>
      <c r="B31" s="162" t="s">
        <v>396</v>
      </c>
      <c r="C31" s="211">
        <f>'30_ sz_ melléklet'!F29</f>
        <v>0</v>
      </c>
      <c r="D31" s="519">
        <f>'22 24  sz. melléklet'!E8</f>
        <v>0</v>
      </c>
      <c r="E31" s="211">
        <f>'31_sz_ melléklet'!E28</f>
        <v>0</v>
      </c>
      <c r="F31" s="519">
        <f>SUM(C31:E31)</f>
        <v>0</v>
      </c>
    </row>
    <row r="32" spans="1:6" ht="12.75" customHeight="1">
      <c r="A32" s="209" t="s">
        <v>477</v>
      </c>
      <c r="B32" s="330" t="s">
        <v>951</v>
      </c>
      <c r="C32" s="180"/>
      <c r="D32" s="172">
        <f>'22 24  sz. melléklet'!E9</f>
        <v>618396</v>
      </c>
      <c r="E32" s="180"/>
      <c r="F32" s="519">
        <f aca="true" t="shared" si="1" ref="F32:F40">SUM(C32:E32)</f>
        <v>618396</v>
      </c>
    </row>
    <row r="33" spans="1:6" ht="22.5" customHeight="1">
      <c r="A33" s="209" t="s">
        <v>478</v>
      </c>
      <c r="B33" s="880" t="s">
        <v>952</v>
      </c>
      <c r="C33" s="177"/>
      <c r="D33" s="171">
        <f>'22 24  sz. melléklet'!E26</f>
        <v>380246</v>
      </c>
      <c r="E33" s="177"/>
      <c r="F33" s="519">
        <f t="shared" si="1"/>
        <v>380246</v>
      </c>
    </row>
    <row r="34" spans="1:6" s="17" customFormat="1" ht="12.75" customHeight="1">
      <c r="A34" s="209" t="s">
        <v>479</v>
      </c>
      <c r="B34" s="330" t="s">
        <v>953</v>
      </c>
      <c r="C34" s="185">
        <f>'30_ sz_ melléklet'!F32</f>
        <v>0</v>
      </c>
      <c r="D34" s="176">
        <f>'22 24  sz. melléklet'!E39</f>
        <v>100000</v>
      </c>
      <c r="E34" s="185"/>
      <c r="F34" s="519">
        <f t="shared" si="1"/>
        <v>100000</v>
      </c>
    </row>
    <row r="35" spans="1:6" s="18" customFormat="1" ht="12.75" customHeight="1">
      <c r="A35" s="209" t="s">
        <v>480</v>
      </c>
      <c r="B35" s="1213" t="s">
        <v>957</v>
      </c>
      <c r="C35" s="188">
        <f>C36+C37+C38+C39+C40+C41</f>
        <v>450</v>
      </c>
      <c r="D35" s="1266">
        <f>D36+D37+D38+D39+D40+D41</f>
        <v>2607291</v>
      </c>
      <c r="E35" s="188">
        <f>E36+E37+E38+E39+E40+E41</f>
        <v>0</v>
      </c>
      <c r="F35" s="188">
        <f>F36+F37+F38+F39+F40+F41</f>
        <v>2607741</v>
      </c>
    </row>
    <row r="36" spans="1:6" ht="12.75" customHeight="1">
      <c r="A36" s="209" t="s">
        <v>481</v>
      </c>
      <c r="B36" s="881" t="s">
        <v>955</v>
      </c>
      <c r="C36" s="185"/>
      <c r="D36" s="176">
        <f>'25 26 sz. melléklet'!C17</f>
        <v>32158</v>
      </c>
      <c r="E36" s="185"/>
      <c r="F36" s="519">
        <f t="shared" si="1"/>
        <v>32158</v>
      </c>
    </row>
    <row r="37" spans="1:6" ht="12.75" customHeight="1">
      <c r="A37" s="209" t="s">
        <v>482</v>
      </c>
      <c r="B37" s="1212" t="s">
        <v>956</v>
      </c>
      <c r="C37" s="882"/>
      <c r="D37" s="1267">
        <f>'25 26 sz. melléklet'!C35</f>
        <v>0</v>
      </c>
      <c r="E37" s="882"/>
      <c r="F37" s="519">
        <f t="shared" si="1"/>
        <v>0</v>
      </c>
    </row>
    <row r="38" spans="1:6" ht="12.75" customHeight="1">
      <c r="A38" s="209" t="s">
        <v>483</v>
      </c>
      <c r="B38" s="1214" t="s">
        <v>958</v>
      </c>
      <c r="C38" s="883"/>
      <c r="D38" s="1268"/>
      <c r="E38" s="883"/>
      <c r="F38" s="519">
        <f t="shared" si="1"/>
        <v>0</v>
      </c>
    </row>
    <row r="39" spans="1:6" ht="12.75" customHeight="1">
      <c r="A39" s="209" t="s">
        <v>484</v>
      </c>
      <c r="B39" s="162" t="s">
        <v>959</v>
      </c>
      <c r="C39" s="211">
        <f>' 27 28 sz. melléklet'!C13</f>
        <v>450</v>
      </c>
      <c r="D39" s="304">
        <f>' 27 28 sz. melléklet'!E32</f>
        <v>2188789</v>
      </c>
      <c r="E39" s="210"/>
      <c r="F39" s="519">
        <f t="shared" si="1"/>
        <v>2189239</v>
      </c>
    </row>
    <row r="40" spans="1:6" ht="12.75" customHeight="1">
      <c r="A40" s="209" t="s">
        <v>485</v>
      </c>
      <c r="B40" s="1214" t="s">
        <v>960</v>
      </c>
      <c r="C40" s="211"/>
      <c r="D40" s="313">
        <f>'29 sz. mell'!C28</f>
        <v>7350</v>
      </c>
      <c r="E40" s="321"/>
      <c r="F40" s="519">
        <f t="shared" si="1"/>
        <v>7350</v>
      </c>
    </row>
    <row r="41" spans="1:6" ht="12.75" customHeight="1" thickBot="1">
      <c r="A41" s="209" t="s">
        <v>486</v>
      </c>
      <c r="B41" s="162" t="s">
        <v>961</v>
      </c>
      <c r="C41" s="933">
        <f>' 27 28 sz. melléklet'!C47</f>
        <v>0</v>
      </c>
      <c r="D41" s="1269">
        <f>' 27 28 sz. melléklet'!E47</f>
        <v>378994</v>
      </c>
      <c r="E41" s="933"/>
      <c r="F41" s="519">
        <f>SUM(C41:E41)</f>
        <v>378994</v>
      </c>
    </row>
    <row r="42" spans="1:6" s="18" customFormat="1" ht="26.25" customHeight="1" thickBot="1">
      <c r="A42" s="688" t="s">
        <v>487</v>
      </c>
      <c r="B42" s="167" t="s">
        <v>962</v>
      </c>
      <c r="C42" s="884">
        <f>C8+C29</f>
        <v>465615</v>
      </c>
      <c r="D42" s="884">
        <f>D8+D29</f>
        <v>5846359</v>
      </c>
      <c r="E42" s="884">
        <f>E8+E29</f>
        <v>79351</v>
      </c>
      <c r="F42" s="884">
        <f>F8+F29</f>
        <v>6391325</v>
      </c>
    </row>
    <row r="43" spans="1:6" ht="6" customHeight="1" thickBot="1">
      <c r="A43" s="688"/>
      <c r="B43" s="163"/>
      <c r="C43" s="29"/>
      <c r="D43" s="350"/>
      <c r="E43" s="350"/>
      <c r="F43" s="147"/>
    </row>
    <row r="44" spans="1:6" ht="13.5" thickBot="1">
      <c r="A44" s="688" t="s">
        <v>488</v>
      </c>
      <c r="B44" s="164" t="s">
        <v>963</v>
      </c>
      <c r="C44" s="352"/>
      <c r="D44" s="352"/>
      <c r="E44" s="352"/>
      <c r="F44" s="352"/>
    </row>
    <row r="45" spans="1:6" ht="12.75" customHeight="1">
      <c r="A45" s="874" t="s">
        <v>489</v>
      </c>
      <c r="B45" s="331" t="s">
        <v>398</v>
      </c>
      <c r="C45" s="351"/>
      <c r="D45" s="297"/>
      <c r="E45" s="297"/>
      <c r="F45" s="349"/>
    </row>
    <row r="46" spans="1:6" ht="12.75" customHeight="1">
      <c r="A46" s="209" t="s">
        <v>490</v>
      </c>
      <c r="B46" s="784" t="s">
        <v>965</v>
      </c>
      <c r="C46" s="140">
        <f>'30_ sz_ melléklet'!F45</f>
        <v>17259</v>
      </c>
      <c r="D46" s="295">
        <v>0</v>
      </c>
      <c r="E46" s="295"/>
      <c r="F46" s="1215">
        <f>C46+D46+E46</f>
        <v>17259</v>
      </c>
    </row>
    <row r="47" spans="1:6" ht="12.75" customHeight="1">
      <c r="A47" s="209" t="s">
        <v>491</v>
      </c>
      <c r="B47" s="784" t="s">
        <v>966</v>
      </c>
      <c r="C47" s="140">
        <f>'30_ sz_ melléklet'!F46</f>
        <v>340</v>
      </c>
      <c r="D47" s="295">
        <v>799923</v>
      </c>
      <c r="E47" s="295"/>
      <c r="F47" s="1215">
        <f>C47+D47+E47</f>
        <v>800263</v>
      </c>
    </row>
    <row r="48" spans="1:6" ht="12.75" customHeight="1">
      <c r="A48" s="209" t="s">
        <v>492</v>
      </c>
      <c r="B48" s="784" t="s">
        <v>964</v>
      </c>
      <c r="C48" s="140">
        <f>'30_ sz_ melléklet'!F47</f>
        <v>696412</v>
      </c>
      <c r="D48" s="295">
        <v>0</v>
      </c>
      <c r="E48" s="295">
        <f>'31_sz_ melléklet'!D50</f>
        <v>430710</v>
      </c>
      <c r="F48" s="1215">
        <f>SUM(C48:E48)</f>
        <v>1127122</v>
      </c>
    </row>
    <row r="49" spans="1:6" ht="12.75" customHeight="1">
      <c r="A49" s="209" t="s">
        <v>493</v>
      </c>
      <c r="B49" s="1136" t="s">
        <v>970</v>
      </c>
      <c r="C49" s="140"/>
      <c r="D49" s="295"/>
      <c r="E49" s="295"/>
      <c r="F49" s="1215"/>
    </row>
    <row r="50" spans="1:6" ht="12.75" customHeight="1">
      <c r="A50" s="209" t="s">
        <v>494</v>
      </c>
      <c r="B50" s="1137" t="s">
        <v>969</v>
      </c>
      <c r="C50" s="140"/>
      <c r="D50" s="295"/>
      <c r="E50" s="295"/>
      <c r="F50" s="1215"/>
    </row>
    <row r="51" spans="1:6" ht="12.75" customHeight="1">
      <c r="A51" s="209" t="s">
        <v>495</v>
      </c>
      <c r="B51" s="1138" t="s">
        <v>967</v>
      </c>
      <c r="C51" s="140"/>
      <c r="D51" s="295"/>
      <c r="E51" s="295"/>
      <c r="F51" s="1215">
        <f>SUM(C51:E51)</f>
        <v>0</v>
      </c>
    </row>
    <row r="52" spans="1:6" ht="12.75" customHeight="1" thickBot="1">
      <c r="A52" s="209" t="s">
        <v>496</v>
      </c>
      <c r="B52" s="1219" t="s">
        <v>968</v>
      </c>
      <c r="C52" s="1220"/>
      <c r="D52" s="888">
        <f>'42_sz_ melléklet'!J48+'42_sz_ melléklet'!K48</f>
        <v>41549</v>
      </c>
      <c r="E52" s="888"/>
      <c r="F52" s="1221">
        <f>SUM(C52:E52)</f>
        <v>41549</v>
      </c>
    </row>
    <row r="53" spans="1:6" ht="12.75" customHeight="1" thickBot="1">
      <c r="A53" s="925" t="s">
        <v>512</v>
      </c>
      <c r="B53" s="1210" t="s">
        <v>972</v>
      </c>
      <c r="C53" s="138">
        <f>SUM(C45:C52)</f>
        <v>714011</v>
      </c>
      <c r="D53" s="138">
        <f>SUM(D45:D52)</f>
        <v>841472</v>
      </c>
      <c r="E53" s="138">
        <f>SUM(E45:E52)</f>
        <v>430710</v>
      </c>
      <c r="F53" s="1222">
        <f>SUM(F45:F52)</f>
        <v>1986193</v>
      </c>
    </row>
    <row r="54" spans="1:6" ht="29.25" customHeight="1" thickBot="1">
      <c r="A54" s="688" t="s">
        <v>491</v>
      </c>
      <c r="B54" s="1216" t="s">
        <v>971</v>
      </c>
      <c r="C54" s="1217">
        <f>C42+C53</f>
        <v>1179626</v>
      </c>
      <c r="D54" s="1217">
        <f>D42+D53</f>
        <v>6687831</v>
      </c>
      <c r="E54" s="1217">
        <f>E42+E53</f>
        <v>510061</v>
      </c>
      <c r="F54" s="1218">
        <f>F42+F53</f>
        <v>8377518</v>
      </c>
    </row>
    <row r="55" ht="27" customHeight="1"/>
    <row r="56" spans="1:6" ht="38.25" customHeight="1">
      <c r="A56" s="38"/>
      <c r="B56" s="451"/>
      <c r="C56" s="31"/>
      <c r="D56" s="31"/>
      <c r="E56" s="31"/>
      <c r="F56" s="31"/>
    </row>
    <row r="57" ht="17.25" customHeight="1"/>
    <row r="58" ht="18.75" customHeight="1"/>
    <row r="62" ht="16.5" customHeight="1"/>
    <row r="63" ht="22.5" customHeight="1"/>
    <row r="64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2013-06-17T11:54:16Z</cp:lastPrinted>
  <dcterms:created xsi:type="dcterms:W3CDTF">2011-01-18T10:18:13Z</dcterms:created>
  <dcterms:modified xsi:type="dcterms:W3CDTF">2013-06-17T12:06:38Z</dcterms:modified>
  <cp:category/>
  <cp:version/>
  <cp:contentType/>
  <cp:contentStatus/>
</cp:coreProperties>
</file>